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codeName="{00000000-0000-0000-0000-000000000000}"/>
  <workbookPr codeName="ThisWorkbook" defaultThemeVersion="124226"/>
  <mc:AlternateContent xmlns:mc="http://schemas.openxmlformats.org/markup-compatibility/2006">
    <mc:Choice Requires="x15">
      <x15ac:absPath xmlns:x15ac="http://schemas.microsoft.com/office/spreadsheetml/2010/11/ac" url="C:\Users\jeiss_000\Desktop\Ehimer Perez\Documentos Contratacion SubRedSur\NominaVH\"/>
    </mc:Choice>
  </mc:AlternateContent>
  <xr:revisionPtr revIDLastSave="31" documentId="13_ncr:1_{4516B5C2-7B3D-4CD2-8FDE-F25654BEDB53}" xr6:coauthVersionLast="47" xr6:coauthVersionMax="47" xr10:uidLastSave="{213C7FF2-51F1-4CC3-8CBC-928117952DF0}"/>
  <bookViews>
    <workbookView xWindow="-120" yWindow="-120" windowWidth="24240" windowHeight="13140" xr2:uid="{00000000-000D-0000-FFFF-FFFF00000000}"/>
  </bookViews>
  <sheets>
    <sheet name="INFORME OPS" sheetId="1" r:id="rId1"/>
    <sheet name="Hoja1" sheetId="6" state="hidden" r:id="rId2"/>
    <sheet name="MAESTROS" sheetId="3" state="hidden" r:id="rId3"/>
  </sheets>
  <definedNames>
    <definedName name="_xlnm._FilterDatabase" localSheetId="0" hidden="1">'INFORME OPS'!$E$99:$O$109</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#REF!</definedName>
    <definedName name="CCO">#REF!</definedName>
    <definedName name="cedula">'INFORME OPS'!$L$7</definedName>
    <definedName name="CENCOS">#REF!</definedName>
    <definedName name="CENTROSCCO">'INFORME OPS'!$N$20:$N$73</definedName>
    <definedName name="CINCO">#REF!</definedName>
    <definedName name="COMP001">'INFORME OPS'!$H$45</definedName>
    <definedName name="COMP002">'INFORME OPS'!$H$46</definedName>
    <definedName name="COMP003">'INFORME OPS'!$H$47</definedName>
    <definedName name="CUATRO">#REF!</definedName>
    <definedName name="DIAPAGO">'INFORME OPS'!$H$118</definedName>
    <definedName name="DIAS">MAESTROS!$L$2:$L$32</definedName>
    <definedName name="DIEZ">#REF!</definedName>
    <definedName name="DIRAMB">'INFORME OPS'!$B$20</definedName>
    <definedName name="DIRCOMP">'INFORME OPS'!$B$44</definedName>
    <definedName name="DIRECCIONES">#REF!</definedName>
    <definedName name="DIRHOSP">'INFORME OPS'!$B$28</definedName>
    <definedName name="DIRURG">'INFORME OPS'!$B$24</definedName>
    <definedName name="DIRUSS">#REF!</definedName>
    <definedName name="DOCE">#REF!</definedName>
    <definedName name="DOS">#REF!</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#REF!</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#REF!</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#REF!</definedName>
    <definedName name="OCHO">#REF!</definedName>
    <definedName name="ONCE">#REF!</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#REF!</definedName>
    <definedName name="SIETE">#REF!</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#REF!</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#REF!</definedName>
    <definedName name="TRES">#REF!</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#REF!</definedName>
    <definedName name="URGE001">'INFORME OPS'!$H$25</definedName>
    <definedName name="URGE002">'INFORME OPS'!$H$26</definedName>
    <definedName name="URGE003">'INFORME OPS'!$H$27</definedName>
    <definedName name="USS">#REF!</definedName>
    <definedName name="USSCCO">#REF!</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0" i="1" l="1"/>
  <c r="O50" i="1" s="1"/>
  <c r="B50" i="1"/>
  <c r="F135" i="1"/>
  <c r="F133" i="1"/>
  <c r="G96" i="1"/>
  <c r="O64" i="1"/>
  <c r="B64" i="1"/>
  <c r="O63" i="1"/>
  <c r="B63" i="1"/>
  <c r="O62" i="1"/>
  <c r="B62" i="1"/>
  <c r="G119" i="1"/>
  <c r="K130" i="1" l="1"/>
  <c r="K128" i="1"/>
  <c r="J96" i="1" l="1"/>
  <c r="E9" i="3" l="1"/>
  <c r="B1" i="6" l="1"/>
  <c r="B2" i="6" s="1"/>
  <c r="N124" i="1" l="1"/>
  <c r="M59" i="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M21"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74" i="1"/>
  <c r="O68" i="1"/>
  <c r="O67" i="1"/>
  <c r="O66" i="1"/>
  <c r="Q73" i="1"/>
  <c r="Q69" i="1"/>
  <c r="Q65" i="1"/>
  <c r="O51" i="1"/>
  <c r="O46" i="1"/>
  <c r="O45" i="1"/>
  <c r="O39" i="1"/>
  <c r="O38" i="1"/>
  <c r="O34" i="1"/>
  <c r="O33" i="1"/>
  <c r="O31" i="1"/>
  <c r="O30" i="1"/>
  <c r="O27" i="1"/>
  <c r="O26" i="1"/>
  <c r="O25" i="1"/>
  <c r="O72" i="1" l="1"/>
  <c r="Q57" i="1"/>
  <c r="Q53" i="1"/>
  <c r="O71" i="1"/>
  <c r="O52" i="1"/>
  <c r="Q24" i="1"/>
  <c r="Q28" i="1"/>
  <c r="Q32" i="1"/>
  <c r="Q36" i="1"/>
  <c r="O37" i="1" s="1"/>
  <c r="Q40" i="1"/>
  <c r="O43" i="1" s="1"/>
  <c r="Q44" i="1"/>
  <c r="O47" i="1"/>
  <c r="Q48" i="1"/>
  <c r="Q20" i="1"/>
  <c r="O35" i="1"/>
  <c r="O29" i="1" l="1"/>
  <c r="F77" i="1"/>
  <c r="O41" i="1"/>
  <c r="O42" i="1"/>
  <c r="O59" i="1"/>
  <c r="O60" i="1"/>
  <c r="O58" i="1"/>
  <c r="O54" i="1"/>
  <c r="O23" i="1"/>
  <c r="O21"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<sst xmlns="http://schemas.openxmlformats.org/spreadsheetml/2006/main" count="293" uniqueCount="252">
  <si>
    <t>SUBRED INTEGRADA DE SERVICIOS  DE SALUD SUR E.S.E</t>
  </si>
  <si>
    <t xml:space="preserve"> INFORME DE ACTIVIDADES CONTRATO DE PRESTACIÓN DE SERVICIOS</t>
  </si>
  <si>
    <t>CO-OPS-FT-11 V6</t>
  </si>
  <si>
    <t>DATOS DEL INFORME</t>
  </si>
  <si>
    <t>Periodo a Certificar:</t>
  </si>
  <si>
    <t>Desde:</t>
  </si>
  <si>
    <t>Hasta:</t>
  </si>
  <si>
    <t>Nombre del Contratista:</t>
  </si>
  <si>
    <t xml:space="preserve">EHIMER UVAN PEREZ PEREZ </t>
  </si>
  <si>
    <t>Cédula:</t>
  </si>
  <si>
    <t>Correo Electrónico:</t>
  </si>
  <si>
    <t>euvanp@live.com</t>
  </si>
  <si>
    <t>Teléfono(s):</t>
  </si>
  <si>
    <t>Nombre del Supervisor - Planta:</t>
  </si>
  <si>
    <t>YOLANDA RODRIGUEZ BAQUERO</t>
  </si>
  <si>
    <t>Cargo:</t>
  </si>
  <si>
    <t>PROFESIONAL ESPECIALIZADO AREA DE LA SALUD</t>
  </si>
  <si>
    <t>Codigo-Grado:</t>
  </si>
  <si>
    <t>CODIGO 242 GRADO 28</t>
  </si>
  <si>
    <t>Nombre del Supervisor - Contratista:</t>
  </si>
  <si>
    <t>Perfil</t>
  </si>
  <si>
    <t>No. CTO:</t>
  </si>
  <si>
    <t>Apoyo tecnico a la supervision - Planta:</t>
  </si>
  <si>
    <t>Còdigo-Grado:</t>
  </si>
  <si>
    <t>Apoyo tecnico a la supervision - Contratista:</t>
  </si>
  <si>
    <t>FABIAN SNEIDER SANABRIA RODRIGUEZ</t>
  </si>
  <si>
    <t>MEDICO  ESPECIALISTA</t>
  </si>
  <si>
    <t>2855-2021</t>
  </si>
  <si>
    <t xml:space="preserve">DATOS DEL CONTRATO </t>
  </si>
  <si>
    <t>NO CONTRATO:</t>
  </si>
  <si>
    <t>6503 - 2021</t>
  </si>
  <si>
    <t>Año Contrato:</t>
  </si>
  <si>
    <t>C.D.P. CONTRATO INICIAL :</t>
  </si>
  <si>
    <t>PERFIL:</t>
  </si>
  <si>
    <t>MEDICO GENERAL</t>
  </si>
  <si>
    <t>DIRECCION A LA QUE PERTENECE:</t>
  </si>
  <si>
    <t>DIRECCION DE SERVICIOS HOSPITALARIOS</t>
  </si>
  <si>
    <t>UNIDAD DE SERVICIOS :</t>
  </si>
  <si>
    <t>USS VISTA HERMOSA</t>
  </si>
  <si>
    <t>LIQUIDACIÓN DE SERVICIOS</t>
  </si>
  <si>
    <t>SERVICIOS</t>
  </si>
  <si>
    <t>UNIDAD</t>
  </si>
  <si>
    <t>CENTRO DE COSTOS</t>
  </si>
  <si>
    <t>CANT HORAS ESTANDAR</t>
  </si>
  <si>
    <t>CANT HORAS ADICIONALES</t>
  </si>
  <si>
    <t>VALOR HORA</t>
  </si>
  <si>
    <t>TOTAL</t>
  </si>
  <si>
    <t>PORCENTAJE (%) CENTRO DE COSTOS</t>
  </si>
  <si>
    <t>DIRECCION DE AMBULATORIOS</t>
  </si>
  <si>
    <t>Ocultar</t>
  </si>
  <si>
    <t>=DESREF('CONSOLIDADO POR DIRECCION'!I2;COINCIDIR(DIRAMB;DIRECCIONES;0)-1;0;CONTAR.SI(DIRECCIONES;DIRAMB);1)</t>
  </si>
  <si>
    <t>=DESREF('CONSOLIDADO POR DIRECCION'!C$108;COINCIDIR(F25;TRES;0)-1;0;CONTAR.SI(TRES;F25);1)</t>
  </si>
  <si>
    <t>DIRECCION DE URGENCIAS</t>
  </si>
  <si>
    <t>Mostrar</t>
  </si>
  <si>
    <t>=DESREF('CONSOLIDADO POR DIRECCION'!I$2;COINCIDIR(DIRURG;DIRECCIONES;0)-1;0;CONTAR.SI(DIRECCIONES;DIRURG);1)</t>
  </si>
  <si>
    <t>=DESREF('CONSOLIDADO POR DIRECCION'!C$478;COINCIDIR(F29;CINCO;0)-1;0;CONTAR.SI(CINCO;F29);1)</t>
  </si>
  <si>
    <t>DIRECCION DE HOSPITALARIOS</t>
  </si>
  <si>
    <t>=DESREF('CONSOLIDADO POR DIRECCION'!I$2;COINCIDIR(DIRHOSP;DIRECCIONES;0)-1;0;CONTAR.SI(DIRECCIONES;DIRHOSP);1)</t>
  </si>
  <si>
    <t>VISTA HERMOSA</t>
  </si>
  <si>
    <t>I06VB</t>
  </si>
  <si>
    <t>=DESREF('CONSOLIDADO POR DIRECCION'!C$388;COINCIDIR(F33;CUATRO;0)-1;0;CONTAR.SI(CUATRO;F33);1)</t>
  </si>
  <si>
    <t>UCI PEDIATRICA</t>
  </si>
  <si>
    <t>=DESREF('CONSOLIDADO POR DIRECCION'!I$2;COINCIDIR(UCIP;DIRECCIONES;0)-1;0;CONTAR.SI(DIRECCIONES;UCIP);1)</t>
  </si>
  <si>
    <t>=DESREF('CONSOLIDADO POR DIRECCION'!C$706;COINCIDIR(F37;TRECE;0)-1;0;CONTAR.SI(TRECE;F37);1)</t>
  </si>
  <si>
    <t>UCI NEONATAL</t>
  </si>
  <si>
    <t>=DESREF('CONSOLIDADO POR DIRECCION'!I$2;COINCIDIR(UCIN;DIRECCIONES;0)-1;0;CONTAR.SI(DIRECCIONES;UCIN);1)</t>
  </si>
  <si>
    <t>=DESREF('CONSOLIDADO POR DIRECCION'!C$703;COINCIDIR(F41;DOCE;0)-1;0;CONTAR.SI(DOCE;F41);1)</t>
  </si>
  <si>
    <t>UCI ADULTOS</t>
  </si>
  <si>
    <t>=DESREF('CONSOLIDADO POR DIRECCION'!I$2;COINCIDIR(UCIA;DIRECCIONES;0)-1;0;CONTAR.SI(DIRECCIONES;UCIA);1)</t>
  </si>
  <si>
    <t>=DESREF('CONSOLIDADO POR DIRECCION'!C$698;COINCIDIR(F45;ONCE;0)-1;0;CONTAR.SI(ONCE;F45);1)</t>
  </si>
  <si>
    <t>DIRECCION COMPLEMENTARIOS</t>
  </si>
  <si>
    <t>=DESREF('CONSOLIDADO POR DIRECCION'!I$2;COINCIDIR(DIRCOMP;DIRECCIONES;0)-1;0;CONTAR.SI(DIRECCIONES;DIRCOMP);1)</t>
  </si>
  <si>
    <t>=DESREF('CONSOLIDADO POR DIRECCION'!C$4;COINCIDIR(F49;DOS;0)-1;0;CONTAR.SI(DOS;F49);1)</t>
  </si>
  <si>
    <t>CONVENIO APH</t>
  </si>
  <si>
    <t>=DESREF('CONSOLIDADO POR DIRECCION'!I$2;COINCIDIR(APH;DIRECCIONES;0)-1;0;CONTAR.SI(DIRECCIONES;APH);1)</t>
  </si>
  <si>
    <t>=DESREF('CONSOLIDADO POR DIRECCION'!I$2,COINCIDIR(REMU,DIRECCIONES,0)-1,0,CONTAR.SI(DIRECCIONES,REMU),1)</t>
  </si>
  <si>
    <t>=DESREF('CONSOLIDADO POR DIRECCION'!C$2;COINCIDIR(F53;UNO;0)-1;0;CONTAR.SI(UNO;F53);1)</t>
  </si>
  <si>
    <t>SIRC</t>
  </si>
  <si>
    <t>=DESREF('CONSOLIDADO POR DIRECCION'!I$2;COINCIDIR(SIRC;DIRECCIONES;0)-1;0;CONTAR.SI(DIRECCIONES;SIRC);1)</t>
  </si>
  <si>
    <t>=DESREF('CONSOLIDADO POR DIRECCION'!C$697;COINCIDIR(F55;DIEZ;0)-1;0;CONTAR.SI(DIEZ;F55);1)</t>
  </si>
  <si>
    <t>RURALIDAD</t>
  </si>
  <si>
    <t>=DESREF('CONSOLIDADO POR DIRECCION'!I$2;COINCIDIR(RURA;DIRECCIONES;0)-1;0;CONTAR.SI(DIRECCIONES;RURA);1)</t>
  </si>
  <si>
    <t>=DESREF('CONSOLIDADO POR DIRECCION'!C$708;COINCIDIR(F57;CATORCE;0)-1;0;CONTAR.SI(CATORCE;F57);1)</t>
  </si>
  <si>
    <t>PARTICIPACION COMUNITARIA Y SERVICIO AL CIUDADANO (ASISTENCIAL) Y RUTA DE LA SALUD</t>
  </si>
  <si>
    <t>=DESREF('CONSOLIDADO POR DIRECCION'!I$2;COINCIDIR(PART;DIRECCIONES;0)-1;0;CONTAR.SI(DIRECCIONES;PART);1)</t>
  </si>
  <si>
    <t>=DESREF('CONSOLIDADO POR DIRECCION'!C$598;COINCIDIR(F61;SIETE;0)-1;0;CONTAR.SI(SIETE;F61);1)</t>
  </si>
  <si>
    <t>GESTION DEL RIESGO</t>
  </si>
  <si>
    <t>=DESREF('CONSOLIDADO POR DIRECCION'!C$688;COINCIDIR(F65;NUEVE;0)-1;0;CONTAR.SI(NUEVE;F65);1)</t>
  </si>
  <si>
    <t>SALUD PUBLICA PIC</t>
  </si>
  <si>
    <t>=DESREF('CONSOLIDADO POR DIRECCION'!I$2;COINCIDIR(PIC;DIRECCIONES;0)-1;0;CONTAR.SI(DIRECCIONES;PIC);1)</t>
  </si>
  <si>
    <t>HONORARIOS</t>
  </si>
  <si>
    <t>=DESREF('CONSOLIDADO POR DIRECCION'!I$2;COINCIDIR(HONO;DIRECCIONES;0)-1;0;CONTAR.SI(DIRECCIONES;HONO);1)</t>
  </si>
  <si>
    <t>=DESREF('CONSOLIDADO POR DIRECCION'!C$521;COINCIDIR(F69;SEIS;0)-1;0;CONTAR.SI(SEIS;F69);1)</t>
  </si>
  <si>
    <t>REMUNERACION</t>
  </si>
  <si>
    <t>=DESREF('CONSOLIDADO POR DIRECCION'!I$2;COINCIDIR(REMU;DIRECCIONES;0)-1;0;CONTAR.SI(DIRECCIONES;REMU);1)</t>
  </si>
  <si>
    <t>=DESREF('CONSOLIDADO POR DIRECCION'!C$611;COINCIDIR(F73;OCHO;0)-1;0;CONTAR.SI(OCHO;F73);1)</t>
  </si>
  <si>
    <t>VALOR SERVICIO PRESTADO MES:</t>
  </si>
  <si>
    <t>EJECUCION PRESUPUESTAL DEL CONTRATO</t>
  </si>
  <si>
    <t>FECHA INICIO CONTRATO</t>
  </si>
  <si>
    <t>FECHA TERMINACION CONTRATO INICIAL</t>
  </si>
  <si>
    <t>No. PRORROGA</t>
  </si>
  <si>
    <t>FECHA INICIO</t>
  </si>
  <si>
    <t>FECHA TERMINACION</t>
  </si>
  <si>
    <t>No. ADICION</t>
  </si>
  <si>
    <t>VALOR ADICION</t>
  </si>
  <si>
    <t>CDP</t>
  </si>
  <si>
    <t>N. CUENTA SEGÚN MES CERTIFICADO</t>
  </si>
  <si>
    <t>MES CUENTA DE COBRO</t>
  </si>
  <si>
    <t>VALOR A PAGAR</t>
  </si>
  <si>
    <t>Julio</t>
  </si>
  <si>
    <t>Agosto</t>
  </si>
  <si>
    <t>Septiembre</t>
  </si>
  <si>
    <t>Octubre</t>
  </si>
  <si>
    <t>Noviembre</t>
  </si>
  <si>
    <t>Diciembre</t>
  </si>
  <si>
    <t>VALOR INICIAL DEL CONTRATO</t>
  </si>
  <si>
    <t>VALOR TOTAL DEL CONTRATO</t>
  </si>
  <si>
    <t>PAGOS REALIZADOS</t>
  </si>
  <si>
    <t>SALDO DEL CONTRATO</t>
  </si>
  <si>
    <t xml:space="preserve"> Desde: </t>
  </si>
  <si>
    <t>AÑO/MES/DÍA</t>
  </si>
  <si>
    <t>EJECUCIÓN DE ACTIVIDADES FRENTE A LAS OBLIGACIONES DURANTE EL PERÍODO REPORTADO</t>
  </si>
  <si>
    <t>OBLIGACIONES ESPECIFICAS ( Las estipuladas en la minuta )</t>
  </si>
  <si>
    <t>ACTIVIDADES DESARROLLADAS EN EL PERIODO EN CUMPLIMIENTO DE CADA OBLIGACION</t>
  </si>
  <si>
    <t>PRODUCTO O EVIDENCIA</t>
  </si>
  <si>
    <t>1). Prestar servicios de perfil (médico(a)) acorde con la Lex Artis, segùn necesidad de LA SUBRED SUR E.S.E,  de acuerdo a los principios del Sistema General de Seguridad Social (SGSS), Sistema Obligatorio de Garantia y Calidad  (SOGC) y demàs normas concordantes.</t>
  </si>
  <si>
    <t>Diligenciamiento de  historia clina  informacion al paciente y familiares</t>
  </si>
  <si>
    <t>Historia clínica</t>
  </si>
  <si>
    <t>2). Realizar actividades de información, educación, comunicación, encaminadas a promover y prevenir la enfermedad y el autocuidado de la salud a nivel individual, familiar y comunitaria.</t>
  </si>
  <si>
    <t xml:space="preserve">diligenciamiento de  historia  clinica , registro de  atencion de paciente en el sistema de informacion dinamica. </t>
  </si>
  <si>
    <t>.3). Registrar en la historia clínica toda la información del acto médico, de forma veraz, secuencial, coherente, legible, clara, sin tachaduras, enmendaduras, intercalaciones o espacios en blanco, sin utilizar siglas, distintas las internacionalmente aprobadas), simultánea o inmediatamente después de su realizaciòn, con Integralidad, Secuencialidad, Racionalidad científica (lógica, clara, completa) y demás criterios que defina el Ministerio de Salud y Protecciòn Social o Entes competentes que regulan la materia (Resolucion 1995/1999, 839/2017 norma que la modifique o sustituya).</t>
  </si>
  <si>
    <t>diligenciamiento de  historia clinica, rsgistro de atencion d epaciente  en el sistema de informacion dinamica.</t>
  </si>
  <si>
    <t>4). Apoyar la elaboración, actualización de formatos, protocolos, guìas, procedimientos de medicina y adherirse a los mismos, incluyendo el diligenciamiento del consentimiento informado, MIPRES en los casos pertinentes garantizando las normas universales de bioseguridad.</t>
  </si>
  <si>
    <t>diligenciamiento d e la  historia clinica, registro de atencion de  paciente  en el sistema de  informacion dinamica</t>
  </si>
  <si>
    <t>5) Apoyar en la identificación, caracterización, inscripción, manejo, seguimiento y canalización a usuarios a las diferentes rutas de atención en salud, así como la consolidación de información para la trazabilidad de indicadores de la salud.</t>
  </si>
  <si>
    <t>realizar ingresos, evoluciones, revista medica, respueta de  interconsulta y planes de tratamiento dentro del sistema de infomraicon dinamica  gerencial.</t>
  </si>
  <si>
    <t>6). Articular acciones con los equipos misionales para el manejo integral y cuidado del paciente, de acuerdo a la normatividad legal vigente.</t>
  </si>
  <si>
    <t>7). Valorar (evaluar), diagnosticar, definir plan de tratamiento médico acorde al cuadro clìnico del paciente que consulte a LA SUBRED SUR E.S.E., hasta su egreso y/o seguimiento ambulatorio.</t>
  </si>
  <si>
    <t>8). Informar oportunamente a familiar, acudiente, representante o Entidad  custodia del paciente, la evoluciòn, riesgo, complicaciòn del cuadro clìnico objeto de tratamiento.</t>
  </si>
  <si>
    <t>9) Otras actividades propias del perfil que fortalezcan el desarrollo de las actividades misionales.</t>
  </si>
  <si>
    <t>INFORMACIÓN PAGO DE SEGURIDAD SOCIAL</t>
  </si>
  <si>
    <t>PERÍODO AL QUE CORRESPONDE  EL PAGO</t>
  </si>
  <si>
    <t>FECHA DE PAGO</t>
  </si>
  <si>
    <t>NUMERO DE PLANILLA</t>
  </si>
  <si>
    <t>VALOR HONORARIOS CERTIFICADOS MES ANTERIOR</t>
  </si>
  <si>
    <t>AÑO</t>
  </si>
  <si>
    <t>MES</t>
  </si>
  <si>
    <t>DIA</t>
  </si>
  <si>
    <t>VALOR HONORARIOS CERTIFICADOS MES ANTERIOR EN LETRAS</t>
  </si>
  <si>
    <t>ÍTEM</t>
  </si>
  <si>
    <t>ENTIDADES APORTANTES SEGURIDAD SOCIAL</t>
  </si>
  <si>
    <t>INGRESO BASE DE COTIZACION</t>
  </si>
  <si>
    <t>VALOR MINIMO DE LOS APORTES</t>
  </si>
  <si>
    <r>
      <t xml:space="preserve">VALOR APORTADO
</t>
    </r>
    <r>
      <rPr>
        <sz val="7.5"/>
        <color indexed="8"/>
        <rFont val="Calibri"/>
        <family val="2"/>
      </rPr>
      <t>(Sobre el 40% de los ingresos mensuales) no debe ser inferior a un SMLMV</t>
    </r>
  </si>
  <si>
    <t>PENSIONADO</t>
  </si>
  <si>
    <t>NO</t>
  </si>
  <si>
    <t>PROTECCION</t>
  </si>
  <si>
    <t>SALUD</t>
  </si>
  <si>
    <t>COMPENSAR</t>
  </si>
  <si>
    <t>ARL</t>
  </si>
  <si>
    <t>COLMENA</t>
  </si>
  <si>
    <t>CAJA DE COMPENSACION</t>
  </si>
  <si>
    <t>INFORMACIÓN MEDIO DE PAGO</t>
  </si>
  <si>
    <t>ENTIDAD BANCARIA:</t>
  </si>
  <si>
    <t>BANCO DAVIVIENDA S.A.</t>
  </si>
  <si>
    <t>TIPO CUENTA</t>
  </si>
  <si>
    <t>AHORROS</t>
  </si>
  <si>
    <t>NRO CUENTA</t>
  </si>
  <si>
    <t>0550488416780846</t>
  </si>
  <si>
    <t>NOMBRE COMPLETO CONTRATISTA</t>
  </si>
  <si>
    <t>NOMBRE DEL SUPERVISOR</t>
  </si>
  <si>
    <t>CC.  NO. CONTRATISTA</t>
  </si>
  <si>
    <t>NOMBRE DEL APOYO TECNICO A LA SUPERVISIÓN</t>
  </si>
  <si>
    <t>ID MES</t>
  </si>
  <si>
    <t>ID AÑO</t>
  </si>
  <si>
    <t>INICIO</t>
  </si>
  <si>
    <t>FIN</t>
  </si>
  <si>
    <t>NIVEL RIESGO</t>
  </si>
  <si>
    <t>%</t>
  </si>
  <si>
    <t>DIAS</t>
  </si>
  <si>
    <t>MINIMO</t>
  </si>
  <si>
    <t>ENTIDAD</t>
  </si>
  <si>
    <t>COD</t>
  </si>
  <si>
    <t>CORRIENTE</t>
  </si>
  <si>
    <t>TIPOCTA</t>
  </si>
  <si>
    <t>Enero</t>
  </si>
  <si>
    <t>AV VILLAS S.A.</t>
  </si>
  <si>
    <t>Febrero</t>
  </si>
  <si>
    <t>BANCO AGRARIO DE COLOMBIA  S.A.</t>
  </si>
  <si>
    <t>Marzo</t>
  </si>
  <si>
    <t>BANCO CAJA SOCIAL - BCSC S.A.</t>
  </si>
  <si>
    <t>Abril</t>
  </si>
  <si>
    <t>Mayo</t>
  </si>
  <si>
    <t>BANCO DE BOGOTÁ</t>
  </si>
  <si>
    <t>Junio</t>
  </si>
  <si>
    <t>BANCO DE OCCIDENTE</t>
  </si>
  <si>
    <t>BANCO PICHINCHA S.A.</t>
  </si>
  <si>
    <t>INI-FIN-CTO</t>
  </si>
  <si>
    <t>BANCO POPULAR</t>
  </si>
  <si>
    <t>BANCOLOMBIA S.A.</t>
  </si>
  <si>
    <t>MTO MINIMO</t>
  </si>
  <si>
    <t>2018-01</t>
  </si>
  <si>
    <t>BANCOOMEVA</t>
  </si>
  <si>
    <t>% SALUD</t>
  </si>
  <si>
    <t>2018-02</t>
  </si>
  <si>
    <t>BBVA COLOMBIA</t>
  </si>
  <si>
    <t>% PENSION</t>
  </si>
  <si>
    <t>2018-03</t>
  </si>
  <si>
    <t>CITIBANK COLOMBIA</t>
  </si>
  <si>
    <t>Enero*2022</t>
  </si>
  <si>
    <t>% ARL</t>
  </si>
  <si>
    <t>2018-04</t>
  </si>
  <si>
    <t xml:space="preserve">HELM BANK S.A. </t>
  </si>
  <si>
    <t>% BASE OPS</t>
  </si>
  <si>
    <t>2018-05</t>
  </si>
  <si>
    <t>BANCO COLPATRIA</t>
  </si>
  <si>
    <t>2018-06</t>
  </si>
  <si>
    <t>BANCO FALABELLA</t>
  </si>
  <si>
    <t>2018-07</t>
  </si>
  <si>
    <t>BANCO W</t>
  </si>
  <si>
    <t>2018-08</t>
  </si>
  <si>
    <t>BANCO PROCEDIT</t>
  </si>
  <si>
    <t>2018-09</t>
  </si>
  <si>
    <t>BANCO SUDAMERIS</t>
  </si>
  <si>
    <t>2018-10</t>
  </si>
  <si>
    <t>BANCO ITAU</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</si>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</sst>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35">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b/>
      <u/>
      <sz val="8"/>
      <color rgb="FF002060"/>
      <name val="Calibri"/>
      <family val="2"/>
      <scheme val="minor"/>
    </font>
    <font>
      <sz val="9"/>
      <color indexed="8"/>
      <name val="Calibri"/>
      <family val="2"/>
    </font>
    <font>
      <b/>
      <sz val="9.5"/>
      <color indexed="8"/>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s>
  <fills count="9">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15" fillId="0" borderId="0" applyNumberFormat="0" applyFill="0" applyBorder="0" applyAlignment="0" applyProtection="0"/>
  </cellStyleXfs>
  <cellXfs count="444">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horizontal="center" vertical="center"/>
    </xf>
    <xf numFmtId="166"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3" fillId="0" borderId="3" xfId="0" applyFont="1" applyBorder="1" applyAlignment="1" applyProtection="1">
      <alignment vertical="center"/>
      <protection hidden="1"/>
    </xf>
    <xf numFmtId="0" fontId="14"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0" fillId="0" borderId="47" xfId="0" applyFont="1" applyBorder="1" applyAlignment="1" applyProtection="1">
      <alignment horizontal="center" vertical="center" wrapText="1"/>
      <protection locked="0" hidden="1"/>
    </xf>
    <xf numFmtId="0" fontId="24" fillId="0" borderId="13" xfId="0" applyFont="1" applyBorder="1" applyAlignment="1" applyProtection="1">
      <alignment vertical="center"/>
      <protection hidden="1"/>
    </xf>
    <xf numFmtId="0" fontId="17" fillId="4" borderId="6" xfId="0" applyFont="1" applyFill="1" applyBorder="1" applyAlignment="1" applyProtection="1">
      <alignment horizontal="center" vertical="center" wrapText="1"/>
      <protection hidden="1"/>
    </xf>
    <xf numFmtId="0" fontId="16" fillId="0" borderId="6" xfId="0" applyFont="1" applyBorder="1" applyAlignment="1" applyProtection="1">
      <alignment vertical="center"/>
      <protection hidden="1"/>
    </xf>
    <xf numFmtId="0" fontId="24"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Border="1" applyAlignment="1" applyProtection="1">
      <alignment vertical="center"/>
      <protection locked="0" hidden="1"/>
    </xf>
    <xf numFmtId="3" fontId="3" fillId="0" borderId="5" xfId="0" applyNumberFormat="1" applyFont="1" applyBorder="1" applyAlignment="1" applyProtection="1">
      <alignment vertical="center"/>
      <protection locked="0" hidden="1"/>
    </xf>
    <xf numFmtId="3" fontId="3" fillId="0" borderId="54" xfId="0" applyNumberFormat="1" applyFont="1" applyBorder="1" applyAlignment="1" applyProtection="1">
      <alignment vertical="center"/>
      <protection locked="0" hidden="1"/>
    </xf>
    <xf numFmtId="3" fontId="3" fillId="0" borderId="5" xfId="0" applyNumberFormat="1" applyFont="1" applyBorder="1" applyAlignment="1" applyProtection="1">
      <alignment horizontal="center" vertical="center" wrapText="1"/>
      <protection locked="0" hidden="1"/>
    </xf>
    <xf numFmtId="3" fontId="3" fillId="0" borderId="54" xfId="0" applyNumberFormat="1" applyFont="1" applyBorder="1" applyAlignment="1" applyProtection="1">
      <alignment horizontal="center" vertical="center" wrapText="1"/>
      <protection locked="0" hidden="1"/>
    </xf>
    <xf numFmtId="3" fontId="5" fillId="0" borderId="5" xfId="0" applyNumberFormat="1" applyFont="1" applyBorder="1" applyAlignment="1" applyProtection="1">
      <alignment horizontal="center" vertical="center" wrapText="1"/>
      <protection locked="0" hidden="1"/>
    </xf>
    <xf numFmtId="3" fontId="5" fillId="0" borderId="54" xfId="0" applyNumberFormat="1" applyFont="1" applyBorder="1" applyAlignment="1" applyProtection="1">
      <alignment horizontal="center" vertical="center" wrapText="1"/>
      <protection locked="0" hidden="1"/>
    </xf>
    <xf numFmtId="0" fontId="16" fillId="0" borderId="26" xfId="0" applyFont="1" applyBorder="1" applyAlignment="1" applyProtection="1">
      <alignment vertical="center"/>
      <protection hidden="1"/>
    </xf>
    <xf numFmtId="3" fontId="3" fillId="0" borderId="30" xfId="0" applyNumberFormat="1" applyFont="1" applyBorder="1" applyAlignment="1" applyProtection="1">
      <alignment horizontal="center" vertical="center" wrapText="1"/>
      <protection locked="0" hidden="1"/>
    </xf>
    <xf numFmtId="3" fontId="3" fillId="0" borderId="24" xfId="0" applyNumberFormat="1" applyFont="1" applyBorder="1" applyAlignment="1" applyProtection="1">
      <alignment horizontal="center" vertical="center" wrapText="1"/>
      <protection locked="0" hidden="1"/>
    </xf>
    <xf numFmtId="3" fontId="3" fillId="0" borderId="56" xfId="0" applyNumberFormat="1" applyFont="1" applyBorder="1" applyAlignment="1" applyProtection="1">
      <alignment horizontal="center" vertical="center" wrapText="1"/>
      <protection locked="0" hidden="1"/>
    </xf>
    <xf numFmtId="3" fontId="3" fillId="0" borderId="42" xfId="0" applyNumberFormat="1" applyFont="1" applyBorder="1" applyAlignment="1" applyProtection="1">
      <alignment vertical="center"/>
      <protection locked="0" hidden="1"/>
    </xf>
    <xf numFmtId="3" fontId="3" fillId="0" borderId="42" xfId="0" applyNumberFormat="1" applyFont="1" applyBorder="1" applyAlignment="1" applyProtection="1">
      <alignment horizontal="center" vertical="center" wrapText="1"/>
      <protection locked="0" hidden="1"/>
    </xf>
    <xf numFmtId="10" fontId="1" fillId="0" borderId="9" xfId="0" applyNumberFormat="1" applyFont="1" applyBorder="1" applyAlignment="1" applyProtection="1">
      <alignment horizontal="center" vertical="center" wrapText="1"/>
      <protection hidden="1"/>
    </xf>
    <xf numFmtId="3" fontId="25" fillId="0" borderId="28" xfId="1" quotePrefix="1" applyNumberFormat="1" applyFont="1" applyBorder="1" applyAlignment="1" applyProtection="1">
      <alignment horizontal="center" vertical="center" wrapText="1"/>
      <protection locked="0" hidden="1"/>
    </xf>
    <xf numFmtId="3" fontId="25" fillId="0" borderId="14" xfId="1" quotePrefix="1" applyNumberFormat="1" applyFont="1" applyBorder="1" applyAlignment="1" applyProtection="1">
      <alignment horizontal="center" vertical="center" wrapText="1"/>
      <protection locked="0" hidden="1"/>
    </xf>
    <xf numFmtId="10" fontId="1" fillId="0" borderId="61" xfId="0" applyNumberFormat="1" applyFont="1" applyBorder="1" applyAlignment="1" applyProtection="1">
      <alignment horizontal="center" vertical="center" wrapText="1"/>
      <protection hidden="1"/>
    </xf>
    <xf numFmtId="164" fontId="16" fillId="0" borderId="42" xfId="0" applyNumberFormat="1" applyFont="1" applyBorder="1" applyAlignment="1" applyProtection="1">
      <alignment horizontal="center" vertical="center" wrapText="1"/>
      <protection hidden="1"/>
    </xf>
    <xf numFmtId="0" fontId="1" fillId="0" borderId="0" xfId="0" applyFont="1" applyAlignment="1" applyProtection="1">
      <alignment horizontal="justify" vertical="center" wrapText="1"/>
      <protection hidden="1"/>
    </xf>
    <xf numFmtId="0" fontId="16" fillId="0" borderId="0" xfId="0" applyFont="1" applyAlignment="1" applyProtection="1">
      <alignment vertical="center" wrapText="1"/>
      <protection hidden="1"/>
    </xf>
    <xf numFmtId="0" fontId="1" fillId="0" borderId="0" xfId="0" applyFont="1" applyAlignment="1" applyProtection="1">
      <alignment horizontal="center" vertical="center" wrapText="1"/>
      <protection hidden="1"/>
    </xf>
    <xf numFmtId="0" fontId="16" fillId="0" borderId="42" xfId="0" applyFont="1" applyBorder="1" applyAlignment="1" applyProtection="1">
      <alignment horizontal="center" vertical="center" wrapText="1"/>
      <protection hidden="1"/>
    </xf>
    <xf numFmtId="0" fontId="16" fillId="0" borderId="27" xfId="0" applyFont="1" applyBorder="1" applyAlignment="1" applyProtection="1">
      <alignment vertical="center"/>
      <protection hidden="1"/>
    </xf>
    <xf numFmtId="0" fontId="16" fillId="0" borderId="13" xfId="0" applyFont="1" applyBorder="1" applyAlignment="1" applyProtection="1">
      <alignment vertical="center"/>
      <protection hidden="1"/>
    </xf>
    <xf numFmtId="0" fontId="14" fillId="0" borderId="13" xfId="0" applyFont="1" applyBorder="1" applyAlignment="1" applyProtection="1">
      <alignment vertical="center"/>
      <protection hidden="1"/>
    </xf>
    <xf numFmtId="0" fontId="17" fillId="4" borderId="13" xfId="0" applyFont="1" applyFill="1" applyBorder="1" applyAlignment="1" applyProtection="1">
      <alignment horizontal="center" vertical="center" wrapText="1"/>
      <protection hidden="1"/>
    </xf>
    <xf numFmtId="0" fontId="16" fillId="2" borderId="0" xfId="0" applyFont="1" applyFill="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3" fillId="0" borderId="0" xfId="0" applyFont="1" applyAlignment="1" applyProtection="1">
      <alignment vertical="center"/>
      <protection hidden="1"/>
    </xf>
    <xf numFmtId="0" fontId="16" fillId="2" borderId="0" xfId="0" applyFont="1" applyFill="1" applyAlignment="1" applyProtection="1">
      <alignment horizontal="center" vertical="center" wrapText="1"/>
      <protection hidden="1"/>
    </xf>
    <xf numFmtId="0" fontId="5" fillId="0" borderId="14" xfId="0" applyFont="1" applyBorder="1" applyAlignment="1" applyProtection="1">
      <alignment horizontal="center" vertical="center" wrapText="1"/>
      <protection hidden="1"/>
    </xf>
    <xf numFmtId="0" fontId="5" fillId="0" borderId="0" xfId="0" applyFont="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4" fillId="0" borderId="30" xfId="0" applyFont="1" applyBorder="1" applyAlignment="1" applyProtection="1">
      <alignment horizontal="center" vertical="center"/>
      <protection locked="0" hidden="1"/>
    </xf>
    <xf numFmtId="164" fontId="20" fillId="0" borderId="41" xfId="0" applyNumberFormat="1" applyFont="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3" fontId="3" fillId="0" borderId="1" xfId="0" applyNumberFormat="1" applyFont="1" applyBorder="1" applyAlignment="1" applyProtection="1">
      <alignment vertical="center"/>
      <protection locked="0" hidden="1"/>
    </xf>
    <xf numFmtId="3" fontId="3" fillId="0" borderId="1" xfId="0" applyNumberFormat="1" applyFont="1" applyBorder="1" applyAlignment="1" applyProtection="1">
      <alignment horizontal="center" vertical="center" wrapText="1"/>
      <protection locked="0" hidden="1"/>
    </xf>
    <xf numFmtId="10" fontId="1" fillId="0" borderId="63" xfId="0" applyNumberFormat="1" applyFont="1" applyBorder="1" applyAlignment="1" applyProtection="1">
      <alignment horizontal="center" vertical="center" wrapText="1"/>
      <protection hidden="1"/>
    </xf>
    <xf numFmtId="10" fontId="1" fillId="0" borderId="41" xfId="0" applyNumberFormat="1" applyFont="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28" fillId="0" borderId="58" xfId="0" applyFont="1" applyBorder="1" applyAlignment="1" applyProtection="1">
      <alignment vertical="center"/>
      <protection hidden="1"/>
    </xf>
    <xf numFmtId="0" fontId="28" fillId="0" borderId="0" xfId="0" applyFont="1" applyAlignment="1" applyProtection="1">
      <alignment vertical="center"/>
      <protection hidden="1"/>
    </xf>
    <xf numFmtId="0" fontId="29" fillId="0" borderId="0" xfId="1" applyFont="1" applyBorder="1" applyAlignment="1" applyProtection="1">
      <alignment vertical="center"/>
      <protection hidden="1"/>
    </xf>
    <xf numFmtId="0" fontId="30" fillId="0" borderId="0" xfId="1" applyFont="1" applyBorder="1" applyAlignment="1" applyProtection="1">
      <alignment vertical="center"/>
      <protection hidden="1"/>
    </xf>
    <xf numFmtId="0" fontId="32" fillId="0" borderId="21" xfId="0" applyFont="1" applyBorder="1" applyAlignment="1" applyProtection="1">
      <alignment horizontal="center" vertical="center" wrapText="1"/>
      <protection hidden="1"/>
    </xf>
    <xf numFmtId="0" fontId="31" fillId="0" borderId="0" xfId="0" applyFont="1" applyAlignment="1" applyProtection="1">
      <alignment horizontal="center" vertical="center"/>
      <protection hidden="1"/>
    </xf>
    <xf numFmtId="172" fontId="26" fillId="2" borderId="28" xfId="0" applyNumberFormat="1" applyFont="1" applyFill="1" applyBorder="1" applyAlignment="1" applyProtection="1">
      <alignment horizontal="center" vertical="center" wrapText="1"/>
      <protection locked="0" hidden="1"/>
    </xf>
    <xf numFmtId="172" fontId="26" fillId="2" borderId="19" xfId="0" applyNumberFormat="1" applyFont="1" applyFill="1" applyBorder="1" applyAlignment="1" applyProtection="1">
      <alignment horizontal="center" vertical="center" wrapText="1"/>
      <protection locked="0" hidden="1"/>
    </xf>
    <xf numFmtId="172" fontId="26" fillId="2" borderId="57" xfId="0" applyNumberFormat="1" applyFont="1" applyFill="1" applyBorder="1" applyAlignment="1" applyProtection="1">
      <alignment horizontal="center" vertical="center" wrapText="1"/>
      <protection locked="0" hidden="1"/>
    </xf>
    <xf numFmtId="172" fontId="26" fillId="0" borderId="52" xfId="0" applyNumberFormat="1" applyFont="1" applyBorder="1" applyAlignment="1" applyProtection="1">
      <alignment horizontal="center" vertical="center" wrapText="1"/>
      <protection locked="0" hidden="1"/>
    </xf>
    <xf numFmtId="0" fontId="26" fillId="0" borderId="52" xfId="0" applyFont="1" applyBorder="1" applyAlignment="1" applyProtection="1">
      <alignment horizontal="center" vertical="center" wrapText="1"/>
      <protection locked="0" hidden="1"/>
    </xf>
    <xf numFmtId="172" fontId="26" fillId="0" borderId="5" xfId="0" applyNumberFormat="1" applyFont="1" applyBorder="1" applyAlignment="1" applyProtection="1">
      <alignment horizontal="center" vertical="center" wrapText="1"/>
      <protection locked="0" hidden="1"/>
    </xf>
    <xf numFmtId="0" fontId="26" fillId="0" borderId="5" xfId="0" applyFont="1" applyBorder="1" applyAlignment="1" applyProtection="1">
      <alignment horizontal="center" vertical="center" wrapText="1"/>
      <protection locked="0" hidden="1"/>
    </xf>
    <xf numFmtId="172" fontId="26" fillId="0" borderId="51" xfId="0" applyNumberFormat="1" applyFont="1" applyBorder="1" applyAlignment="1" applyProtection="1">
      <alignment horizontal="center" vertical="center" wrapText="1"/>
      <protection locked="0" hidden="1"/>
    </xf>
    <xf numFmtId="0" fontId="26" fillId="0" borderId="51" xfId="0" applyFont="1" applyBorder="1" applyAlignment="1" applyProtection="1">
      <alignment horizontal="center" vertical="center" wrapText="1"/>
      <protection locked="0" hidden="1"/>
    </xf>
    <xf numFmtId="164" fontId="26" fillId="0" borderId="52" xfId="0" applyNumberFormat="1" applyFont="1" applyBorder="1" applyAlignment="1" applyProtection="1">
      <alignment horizontal="left" vertical="center" wrapText="1" indent="1"/>
      <protection locked="0" hidden="1"/>
    </xf>
    <xf numFmtId="164" fontId="26" fillId="0" borderId="5" xfId="0" applyNumberFormat="1" applyFont="1" applyBorder="1" applyAlignment="1" applyProtection="1">
      <alignment horizontal="left" vertical="center" wrapText="1" indent="1"/>
      <protection locked="0" hidden="1"/>
    </xf>
    <xf numFmtId="164" fontId="26" fillId="0" borderId="51" xfId="0" applyNumberFormat="1" applyFont="1" applyBorder="1" applyAlignment="1" applyProtection="1">
      <alignment horizontal="left" vertical="center" wrapText="1" indent="1"/>
      <protection locked="0" hidden="1"/>
    </xf>
    <xf numFmtId="165" fontId="0" fillId="0" borderId="5" xfId="0" applyNumberFormat="1" applyBorder="1" applyAlignment="1" applyProtection="1">
      <alignment horizontal="center" vertical="center" wrapText="1"/>
      <protection locked="0" hidden="1"/>
    </xf>
    <xf numFmtId="165" fontId="0" fillId="0" borderId="54" xfId="0" applyNumberFormat="1" applyBorder="1" applyAlignment="1" applyProtection="1">
      <alignment horizontal="center" vertical="center" wrapText="1"/>
      <protection locked="0" hidden="1"/>
    </xf>
    <xf numFmtId="165" fontId="0" fillId="0" borderId="42" xfId="0" applyNumberFormat="1" applyBorder="1" applyAlignment="1" applyProtection="1">
      <alignment horizontal="center" vertical="center" wrapText="1"/>
      <protection locked="0" hidden="1"/>
    </xf>
    <xf numFmtId="170" fontId="1" fillId="0" borderId="5" xfId="0" applyNumberFormat="1" applyFont="1" applyBorder="1" applyAlignment="1" applyProtection="1">
      <alignment horizontal="center" vertical="center" wrapText="1"/>
      <protection locked="0" hidden="1"/>
    </xf>
    <xf numFmtId="0" fontId="1" fillId="0" borderId="5" xfId="0" applyFont="1" applyBorder="1" applyAlignment="1" applyProtection="1">
      <alignment horizontal="center" vertical="center" wrapText="1"/>
      <protection locked="0" hidden="1"/>
    </xf>
    <xf numFmtId="0" fontId="1" fillId="0" borderId="54" xfId="0" applyFont="1" applyBorder="1" applyAlignment="1" applyProtection="1">
      <alignment horizontal="center" vertical="center" wrapText="1"/>
      <protection locked="0" hidden="1"/>
    </xf>
    <xf numFmtId="0" fontId="1" fillId="0" borderId="52" xfId="0" applyFont="1" applyBorder="1" applyAlignment="1" applyProtection="1">
      <alignment horizontal="center" vertical="center" wrapText="1"/>
      <protection locked="0" hidden="1"/>
    </xf>
    <xf numFmtId="0" fontId="1" fillId="0" borderId="1" xfId="0" applyFont="1" applyBorder="1" applyAlignment="1" applyProtection="1">
      <alignment horizontal="center" vertical="center" wrapText="1"/>
      <protection locked="0" hidden="1"/>
    </xf>
    <xf numFmtId="0" fontId="1" fillId="0" borderId="39" xfId="0" applyFont="1" applyBorder="1" applyAlignment="1" applyProtection="1">
      <alignment horizontal="center" vertical="center" wrapText="1"/>
      <protection locked="0" hidden="1"/>
    </xf>
    <xf numFmtId="0" fontId="1" fillId="0" borderId="5" xfId="0" applyFont="1" applyBorder="1" applyAlignment="1" applyProtection="1">
      <alignment horizontal="right" vertical="center" wrapText="1"/>
      <protection locked="0" hidden="1"/>
    </xf>
    <xf numFmtId="0" fontId="1" fillId="0" borderId="54" xfId="0" applyFont="1" applyBorder="1" applyAlignment="1" applyProtection="1">
      <alignment horizontal="right" vertical="center" wrapText="1"/>
      <protection locked="0" hidden="1"/>
    </xf>
    <xf numFmtId="0" fontId="1" fillId="0" borderId="42" xfId="0" applyFont="1" applyBorder="1" applyAlignment="1" applyProtection="1">
      <alignment horizontal="right" vertical="center" wrapText="1"/>
      <protection locked="0" hidden="1"/>
    </xf>
    <xf numFmtId="0" fontId="1" fillId="0" borderId="42" xfId="0" applyFont="1" applyBorder="1" applyAlignment="1" applyProtection="1">
      <alignment horizontal="center" vertical="center" wrapText="1"/>
      <protection locked="0" hidden="1"/>
    </xf>
    <xf numFmtId="0" fontId="13" fillId="0" borderId="7" xfId="0" applyFont="1" applyBorder="1" applyAlignment="1" applyProtection="1">
      <alignment horizontal="center" vertical="center" wrapText="1"/>
      <protection locked="0" hidden="1"/>
    </xf>
    <xf numFmtId="0" fontId="13" fillId="0" borderId="9" xfId="0" applyFont="1" applyBorder="1" applyAlignment="1" applyProtection="1">
      <alignment horizontal="center" vertical="center" wrapText="1"/>
      <protection locked="0" hidden="1"/>
    </xf>
    <xf numFmtId="0" fontId="13" fillId="0" borderId="62" xfId="0"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0" fillId="0" borderId="5" xfId="0" applyFont="1" applyBorder="1" applyAlignment="1" applyProtection="1">
      <alignment horizontal="center" vertical="center" wrapText="1"/>
      <protection locked="0" hidden="1"/>
    </xf>
    <xf numFmtId="0" fontId="3" fillId="0" borderId="0" xfId="0" applyFont="1" applyAlignment="1" applyProtection="1">
      <alignment horizontal="left" vertical="center"/>
      <protection locked="0" hidden="1"/>
    </xf>
    <xf numFmtId="0" fontId="8" fillId="0" borderId="0" xfId="0" applyFont="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Font="1" applyBorder="1" applyAlignment="1" applyProtection="1">
      <alignment horizontal="right" vertical="center"/>
      <protection locked="0" hidden="1"/>
    </xf>
    <xf numFmtId="3" fontId="3" fillId="0" borderId="59" xfId="0" applyNumberFormat="1" applyFont="1" applyBorder="1" applyAlignment="1" applyProtection="1">
      <alignment vertical="center"/>
      <protection locked="0" hidden="1"/>
    </xf>
    <xf numFmtId="3" fontId="5" fillId="0" borderId="11" xfId="0" applyNumberFormat="1" applyFont="1" applyBorder="1" applyAlignment="1" applyProtection="1">
      <alignment horizontal="center" vertical="center" wrapText="1"/>
      <protection locked="0" hidden="1"/>
    </xf>
    <xf numFmtId="0" fontId="1" fillId="0" borderId="11" xfId="0" applyFont="1" applyBorder="1" applyAlignment="1" applyProtection="1">
      <alignment horizontal="right" vertical="center" wrapText="1"/>
      <protection locked="0" hidden="1"/>
    </xf>
    <xf numFmtId="0" fontId="1" fillId="0" borderId="0" xfId="0" applyFont="1" applyAlignment="1" applyProtection="1">
      <alignment horizontal="center" vertical="center" wrapText="1"/>
      <protection locked="0" hidden="1"/>
    </xf>
    <xf numFmtId="165" fontId="0" fillId="0" borderId="0" xfId="0" applyNumberFormat="1" applyAlignment="1" applyProtection="1">
      <alignment horizontal="center" vertical="center" wrapText="1"/>
      <protection locked="0" hidden="1"/>
    </xf>
    <xf numFmtId="165" fontId="17" fillId="4" borderId="0" xfId="0" applyNumberFormat="1" applyFont="1" applyFill="1" applyAlignment="1" applyProtection="1">
      <alignment horizontal="center" vertical="center" wrapText="1"/>
      <protection hidden="1"/>
    </xf>
    <xf numFmtId="165" fontId="0" fillId="0" borderId="0" xfId="0" applyNumberFormat="1" applyAlignment="1" applyProtection="1">
      <alignment horizontal="center" vertical="center"/>
      <protection hidden="1"/>
    </xf>
    <xf numFmtId="10" fontId="1" fillId="0" borderId="4" xfId="0" applyNumberFormat="1" applyFont="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3" fillId="0" borderId="0" xfId="0" applyNumberFormat="1" applyFont="1" applyAlignment="1">
      <alignment horizontal="left" vertical="center"/>
    </xf>
    <xf numFmtId="172" fontId="26" fillId="2" borderId="5" xfId="0" applyNumberFormat="1" applyFont="1" applyFill="1" applyBorder="1" applyAlignment="1" applyProtection="1">
      <alignment horizontal="center" vertical="center" wrapText="1"/>
      <protection locked="0" hidden="1"/>
    </xf>
    <xf numFmtId="172" fontId="26" fillId="2" borderId="54" xfId="0" applyNumberFormat="1" applyFont="1" applyFill="1" applyBorder="1" applyAlignment="1" applyProtection="1">
      <alignment horizontal="center" vertical="center" wrapText="1"/>
      <protection locked="0" hidden="1"/>
    </xf>
    <xf numFmtId="172" fontId="26" fillId="0" borderId="54" xfId="0" applyNumberFormat="1" applyFont="1" applyBorder="1" applyAlignment="1" applyProtection="1">
      <alignment horizontal="center" vertical="center" wrapText="1"/>
      <protection locked="0" hidden="1"/>
    </xf>
    <xf numFmtId="0" fontId="26" fillId="0" borderId="54" xfId="0" applyFont="1" applyBorder="1" applyAlignment="1" applyProtection="1">
      <alignment horizontal="center" vertical="center" wrapText="1"/>
      <protection locked="0" hidden="1"/>
    </xf>
    <xf numFmtId="164" fontId="26" fillId="0" borderId="61" xfId="0" applyNumberFormat="1" applyFont="1" applyBorder="1" applyAlignment="1" applyProtection="1">
      <alignment horizontal="left" vertical="center" wrapText="1" indent="1"/>
      <protection locked="0" hidden="1"/>
    </xf>
    <xf numFmtId="0" fontId="8" fillId="0" borderId="0" xfId="0" applyFont="1" applyAlignment="1" applyProtection="1">
      <alignment vertical="center"/>
      <protection hidden="1"/>
    </xf>
    <xf numFmtId="0" fontId="16" fillId="0" borderId="6" xfId="0" applyFont="1" applyBorder="1" applyAlignment="1" applyProtection="1">
      <alignment horizontal="left" vertical="center"/>
      <protection hidden="1"/>
    </xf>
    <xf numFmtId="165" fontId="17" fillId="4" borderId="54" xfId="0" applyNumberFormat="1" applyFont="1" applyFill="1" applyBorder="1" applyAlignment="1" applyProtection="1">
      <alignment horizontal="center" vertical="center" wrapText="1"/>
      <protection hidden="1"/>
    </xf>
    <xf numFmtId="165" fontId="0" fillId="0" borderId="54" xfId="0" applyNumberForma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7" fillId="4" borderId="47" xfId="0" applyNumberFormat="1" applyFont="1" applyFill="1" applyBorder="1" applyAlignment="1" applyProtection="1">
      <alignment horizontal="center" vertical="center" wrapText="1"/>
      <protection locked="0" hidden="1"/>
    </xf>
    <xf numFmtId="165" fontId="17" fillId="4" borderId="64" xfId="0" applyNumberFormat="1" applyFont="1" applyFill="1" applyBorder="1" applyAlignment="1" applyProtection="1">
      <alignment horizontal="center" vertical="center" wrapText="1"/>
      <protection locked="0" hidden="1"/>
    </xf>
    <xf numFmtId="0" fontId="3" fillId="0" borderId="8" xfId="0" applyFont="1" applyBorder="1" applyAlignment="1" applyProtection="1">
      <alignment horizontal="left" vertical="center"/>
      <protection hidden="1"/>
    </xf>
    <xf numFmtId="0" fontId="3" fillId="0" borderId="19" xfId="0" applyFont="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Border="1" applyAlignment="1" applyProtection="1">
      <alignment horizontal="left" vertical="center"/>
      <protection hidden="1"/>
    </xf>
    <xf numFmtId="0" fontId="3" fillId="0" borderId="55" xfId="0" applyFont="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8"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7" fillId="4" borderId="5" xfId="0" applyNumberFormat="1" applyFont="1" applyFill="1" applyBorder="1" applyAlignment="1" applyProtection="1">
      <alignment horizontal="center" vertical="center" wrapText="1"/>
      <protection hidden="1"/>
    </xf>
    <xf numFmtId="165" fontId="0" fillId="0" borderId="5" xfId="0" applyNumberFormat="1" applyBorder="1" applyAlignment="1" applyProtection="1">
      <alignment horizontal="center" vertical="center"/>
      <protection hidden="1"/>
    </xf>
    <xf numFmtId="0" fontId="26" fillId="2" borderId="53" xfId="0" applyFont="1" applyFill="1" applyBorder="1" applyAlignment="1" applyProtection="1">
      <alignment horizontal="center" vertical="center" wrapText="1"/>
      <protection locked="0" hidden="1"/>
    </xf>
    <xf numFmtId="0" fontId="26" fillId="2" borderId="54" xfId="0" applyFont="1" applyFill="1" applyBorder="1" applyAlignment="1" applyProtection="1">
      <alignment horizontal="center" vertical="center" wrapText="1"/>
      <protection locked="0" hidden="1"/>
    </xf>
    <xf numFmtId="0" fontId="16" fillId="0" borderId="53" xfId="0" applyFont="1" applyBorder="1" applyAlignment="1" applyProtection="1">
      <alignment horizontal="center" vertical="center" wrapText="1"/>
      <protection hidden="1"/>
    </xf>
    <xf numFmtId="0" fontId="16" fillId="0" borderId="56" xfId="0" applyFont="1" applyBorder="1" applyAlignment="1" applyProtection="1">
      <alignment horizontal="center" vertical="center" wrapText="1"/>
      <protection hidden="1"/>
    </xf>
    <xf numFmtId="164" fontId="12" fillId="0" borderId="54" xfId="0" applyNumberFormat="1" applyFont="1" applyBorder="1" applyAlignment="1" applyProtection="1">
      <alignment horizontal="center" vertical="center" wrapText="1"/>
      <protection locked="0" hidden="1"/>
    </xf>
    <xf numFmtId="164"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0" fontId="16" fillId="8" borderId="6" xfId="0" applyFont="1" applyFill="1" applyBorder="1" applyAlignment="1" applyProtection="1">
      <alignment horizontal="center" vertical="center" wrapText="1"/>
      <protection hidden="1"/>
    </xf>
    <xf numFmtId="0" fontId="16" fillId="8" borderId="14" xfId="0" applyFont="1" applyFill="1" applyBorder="1" applyAlignment="1" applyProtection="1">
      <alignment horizontal="center" vertical="center" wrapText="1"/>
      <protection hidden="1"/>
    </xf>
    <xf numFmtId="164" fontId="18" fillId="0" borderId="6" xfId="0" applyNumberFormat="1" applyFont="1" applyBorder="1" applyAlignment="1" applyProtection="1">
      <alignment horizontal="center" vertical="center" wrapText="1"/>
      <protection hidden="1"/>
    </xf>
    <xf numFmtId="164" fontId="18" fillId="0" borderId="14" xfId="0" applyNumberFormat="1" applyFont="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26" fillId="2" borderId="29" xfId="0" applyFont="1" applyFill="1" applyBorder="1" applyAlignment="1" applyProtection="1">
      <alignment horizontal="center" vertical="center" wrapText="1"/>
      <protection locked="0" hidden="1"/>
    </xf>
    <xf numFmtId="0" fontId="26" fillId="2" borderId="19" xfId="0" applyFont="1"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hidden="1"/>
    </xf>
    <xf numFmtId="0" fontId="16" fillId="2" borderId="11" xfId="0" applyFont="1" applyFill="1" applyBorder="1" applyAlignment="1" applyProtection="1">
      <alignment horizontal="center" vertical="center" wrapText="1"/>
      <protection hidden="1"/>
    </xf>
    <xf numFmtId="0" fontId="16" fillId="2" borderId="0" xfId="0" applyFont="1" applyFill="1" applyAlignment="1" applyProtection="1">
      <alignment horizontal="center" vertical="center" wrapText="1"/>
      <protection hidden="1"/>
    </xf>
    <xf numFmtId="0" fontId="16" fillId="2" borderId="21" xfId="0" applyFont="1" applyFill="1" applyBorder="1" applyAlignment="1" applyProtection="1">
      <alignment horizontal="center" vertical="center" wrapText="1"/>
      <protection hidden="1"/>
    </xf>
    <xf numFmtId="164" fontId="12" fillId="0" borderId="5" xfId="0" applyNumberFormat="1" applyFont="1" applyBorder="1" applyAlignment="1" applyProtection="1">
      <alignment horizontal="center" vertical="center" wrapText="1"/>
      <protection locked="0" hidden="1"/>
    </xf>
    <xf numFmtId="164" fontId="12" fillId="0" borderId="9" xfId="0" applyNumberFormat="1" applyFont="1" applyBorder="1" applyAlignment="1" applyProtection="1">
      <alignment horizontal="center" vertical="center" wrapText="1"/>
      <protection locked="0" hidden="1"/>
    </xf>
    <xf numFmtId="164" fontId="12" fillId="0" borderId="24" xfId="0" applyNumberFormat="1" applyFont="1" applyBorder="1" applyAlignment="1" applyProtection="1">
      <alignment horizontal="center" vertical="center" wrapText="1"/>
      <protection locked="0" hidden="1"/>
    </xf>
    <xf numFmtId="164" fontId="12" fillId="0" borderId="32" xfId="0" applyNumberFormat="1" applyFont="1" applyBorder="1" applyAlignment="1" applyProtection="1">
      <alignment horizontal="center" vertical="center" wrapText="1"/>
      <protection locked="0"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6" xfId="0" applyFont="1" applyBorder="1" applyAlignment="1" applyProtection="1">
      <alignment horizontal="center" vertical="center" wrapText="1"/>
      <protection hidden="1"/>
    </xf>
    <xf numFmtId="0" fontId="5" fillId="0" borderId="13" xfId="0" applyFont="1" applyBorder="1" applyAlignment="1" applyProtection="1">
      <alignment horizontal="center" vertical="center" wrapText="1"/>
      <protection hidden="1"/>
    </xf>
    <xf numFmtId="0" fontId="5" fillId="0" borderId="14" xfId="0" applyFont="1" applyBorder="1" applyAlignment="1" applyProtection="1">
      <alignment horizontal="center" vertical="center" wrapText="1"/>
      <protection hidden="1"/>
    </xf>
    <xf numFmtId="0" fontId="27" fillId="4" borderId="13" xfId="0" applyFont="1" applyFill="1" applyBorder="1" applyAlignment="1" applyProtection="1">
      <alignment horizontal="center" vertical="center" wrapText="1"/>
      <protection hidden="1"/>
    </xf>
    <xf numFmtId="0" fontId="27" fillId="4" borderId="14" xfId="0" applyFont="1" applyFill="1" applyBorder="1" applyAlignment="1" applyProtection="1">
      <alignment horizontal="center" vertical="center" wrapText="1"/>
      <protection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left" vertical="center" wrapText="1" shrinkToFit="1"/>
      <protection locked="0" hidden="1"/>
    </xf>
    <xf numFmtId="0" fontId="3" fillId="0" borderId="6" xfId="0" applyFont="1" applyBorder="1" applyAlignment="1" applyProtection="1">
      <alignment horizontal="left" vertical="center" wrapText="1" shrinkToFit="1"/>
      <protection locked="0" hidden="1"/>
    </xf>
    <xf numFmtId="0" fontId="3" fillId="0" borderId="13" xfId="0" applyFont="1" applyBorder="1" applyAlignment="1" applyProtection="1">
      <alignment horizontal="left" vertical="center" wrapText="1" shrinkToFit="1"/>
      <protection locked="0" hidden="1"/>
    </xf>
    <xf numFmtId="0" fontId="3" fillId="0" borderId="14" xfId="0" applyFont="1" applyBorder="1" applyAlignment="1" applyProtection="1">
      <alignment horizontal="left" vertical="center" wrapText="1" shrinkToFit="1"/>
      <protection locked="0" hidden="1"/>
    </xf>
    <xf numFmtId="0" fontId="27" fillId="0" borderId="13" xfId="0" applyFont="1" applyBorder="1" applyAlignment="1" applyProtection="1">
      <alignment horizontal="center" vertical="center" wrapText="1"/>
      <protection hidden="1"/>
    </xf>
    <xf numFmtId="0" fontId="27" fillId="0" borderId="14" xfId="0" applyFont="1" applyBorder="1" applyAlignment="1" applyProtection="1">
      <alignment horizontal="center" vertical="center" wrapText="1"/>
      <protection hidden="1"/>
    </xf>
    <xf numFmtId="0" fontId="18" fillId="3" borderId="40" xfId="0" applyFont="1" applyFill="1" applyBorder="1" applyAlignment="1" applyProtection="1">
      <alignment horizontal="center" vertical="center" wrapText="1"/>
      <protection hidden="1"/>
    </xf>
    <xf numFmtId="0" fontId="18" fillId="3" borderId="44" xfId="0" applyFont="1" applyFill="1" applyBorder="1" applyAlignment="1" applyProtection="1">
      <alignment horizontal="center" vertical="center" wrapText="1"/>
      <protection hidden="1"/>
    </xf>
    <xf numFmtId="0" fontId="18" fillId="3" borderId="38" xfId="0" applyFont="1" applyFill="1" applyBorder="1" applyAlignment="1" applyProtection="1">
      <alignment horizontal="center" vertical="center" wrapText="1"/>
      <protection hidden="1"/>
    </xf>
    <xf numFmtId="0" fontId="18"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2" fillId="0" borderId="8" xfId="0" applyFont="1" applyBorder="1" applyAlignment="1" applyProtection="1">
      <alignment horizontal="center" vertical="center" wrapText="1"/>
      <protection locked="0" hidden="1"/>
    </xf>
    <xf numFmtId="0" fontId="12" fillId="0" borderId="5" xfId="0" applyFont="1" applyBorder="1" applyAlignment="1" applyProtection="1">
      <alignment horizontal="center" vertical="center" wrapText="1"/>
      <protection locked="0" hidden="1"/>
    </xf>
    <xf numFmtId="0" fontId="5" fillId="0" borderId="0" xfId="0" applyFont="1" applyAlignment="1" applyProtection="1">
      <alignment horizontal="center" vertical="center"/>
      <protection hidden="1"/>
    </xf>
    <xf numFmtId="0" fontId="8" fillId="0" borderId="0" xfId="0" applyFont="1" applyAlignment="1" applyProtection="1">
      <alignment vertical="center"/>
      <protection hidden="1"/>
    </xf>
    <xf numFmtId="0" fontId="27" fillId="4" borderId="15" xfId="0" applyFont="1" applyFill="1" applyBorder="1" applyAlignment="1" applyProtection="1">
      <alignment horizontal="center" vertical="center" wrapText="1"/>
      <protection hidden="1"/>
    </xf>
    <xf numFmtId="0" fontId="27" fillId="4" borderId="16" xfId="0" applyFont="1" applyFill="1" applyBorder="1" applyAlignment="1" applyProtection="1">
      <alignment horizontal="center" vertical="center" wrapText="1"/>
      <protection hidden="1"/>
    </xf>
    <xf numFmtId="0" fontId="27" fillId="4" borderId="17" xfId="0"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shrinkToFit="1"/>
      <protection locked="0" hidden="1"/>
    </xf>
    <xf numFmtId="0" fontId="4" fillId="5" borderId="13" xfId="0" applyFont="1" applyFill="1" applyBorder="1" applyAlignment="1" applyProtection="1">
      <alignment horizontal="left" vertical="center" wrapText="1" shrinkToFit="1"/>
      <protection locked="0" hidden="1"/>
    </xf>
    <xf numFmtId="0" fontId="4" fillId="5" borderId="44" xfId="0" applyFont="1" applyFill="1" applyBorder="1" applyAlignment="1" applyProtection="1">
      <alignment horizontal="left" vertical="center" wrapText="1" shrinkToFit="1"/>
      <protection locked="0"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8" fillId="3" borderId="20" xfId="0" applyFont="1" applyFill="1" applyBorder="1" applyAlignment="1" applyProtection="1">
      <alignment horizontal="center" vertical="center" wrapText="1"/>
      <protection hidden="1"/>
    </xf>
    <xf numFmtId="0" fontId="18" fillId="3" borderId="21" xfId="0" applyFont="1" applyFill="1" applyBorder="1" applyAlignment="1" applyProtection="1">
      <alignment horizontal="center" vertical="center" wrapText="1"/>
      <protection hidden="1"/>
    </xf>
    <xf numFmtId="0" fontId="18" fillId="3" borderId="22" xfId="0" applyFont="1" applyFill="1" applyBorder="1" applyAlignment="1" applyProtection="1">
      <alignment horizontal="center" vertical="center" wrapText="1"/>
      <protection hidden="1"/>
    </xf>
    <xf numFmtId="0" fontId="18"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0" fillId="8" borderId="6" xfId="0" applyFont="1" applyFill="1" applyBorder="1" applyAlignment="1" applyProtection="1">
      <alignment horizontal="center" vertical="center" wrapText="1"/>
      <protection hidden="1"/>
    </xf>
    <xf numFmtId="0" fontId="20" fillId="8" borderId="14" xfId="0" applyFont="1" applyFill="1" applyBorder="1" applyAlignment="1" applyProtection="1">
      <alignment horizontal="center" vertical="center" wrapText="1"/>
      <protection hidden="1"/>
    </xf>
    <xf numFmtId="164" fontId="18" fillId="2" borderId="6" xfId="0" applyNumberFormat="1" applyFont="1" applyFill="1" applyBorder="1" applyAlignment="1" applyProtection="1">
      <alignment horizontal="center" vertical="center" wrapText="1"/>
      <protection locked="0" hidden="1"/>
    </xf>
    <xf numFmtId="164" fontId="18" fillId="2" borderId="13" xfId="0" applyNumberFormat="1" applyFont="1" applyFill="1" applyBorder="1" applyAlignment="1" applyProtection="1">
      <alignment horizontal="center" vertical="center" wrapText="1"/>
      <protection locked="0" hidden="1"/>
    </xf>
    <xf numFmtId="164" fontId="18" fillId="2" borderId="14" xfId="0" applyNumberFormat="1" applyFont="1" applyFill="1" applyBorder="1" applyAlignment="1" applyProtection="1">
      <alignment horizontal="center" vertical="center" wrapText="1"/>
      <protection locked="0" hidden="1"/>
    </xf>
    <xf numFmtId="0" fontId="16" fillId="8"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6" fillId="0" borderId="26" xfId="0" applyFont="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hidden="1"/>
    </xf>
    <xf numFmtId="0" fontId="16" fillId="0" borderId="29" xfId="0" applyFont="1" applyBorder="1" applyAlignment="1" applyProtection="1">
      <alignment horizontal="center" vertical="center" wrapText="1"/>
      <protection hidden="1"/>
    </xf>
    <xf numFmtId="0" fontId="16"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1" fillId="0" borderId="0" xfId="0" applyFont="1" applyAlignment="1" applyProtection="1">
      <alignment horizontal="center" vertical="center" wrapText="1"/>
      <protection hidden="1"/>
    </xf>
    <xf numFmtId="0" fontId="28" fillId="0" borderId="0" xfId="0" applyFont="1" applyAlignment="1" applyProtection="1">
      <alignment horizontal="center" vertical="center"/>
      <protection hidden="1"/>
    </xf>
    <xf numFmtId="0" fontId="28" fillId="0" borderId="21" xfId="0" applyFont="1" applyBorder="1" applyAlignment="1" applyProtection="1">
      <alignment horizontal="center" vertical="center"/>
      <protection hidden="1"/>
    </xf>
    <xf numFmtId="166" fontId="29" fillId="0" borderId="5" xfId="1" applyNumberFormat="1" applyFont="1" applyBorder="1" applyAlignment="1" applyProtection="1">
      <alignment horizontal="left" vertical="center"/>
      <protection hidden="1"/>
    </xf>
    <xf numFmtId="0" fontId="28" fillId="0" borderId="0" xfId="0" applyFont="1" applyAlignment="1" applyProtection="1">
      <alignment horizontal="right" vertical="center"/>
      <protection hidden="1"/>
    </xf>
    <xf numFmtId="0" fontId="28" fillId="0" borderId="21" xfId="0" applyFont="1" applyBorder="1" applyAlignment="1" applyProtection="1">
      <alignment horizontal="right" vertical="center"/>
      <protection hidden="1"/>
    </xf>
    <xf numFmtId="166" fontId="29" fillId="0" borderId="24" xfId="1" applyNumberFormat="1" applyFont="1" applyBorder="1" applyAlignment="1" applyProtection="1">
      <alignment horizontal="left" vertical="center"/>
      <protection hidden="1"/>
    </xf>
    <xf numFmtId="166" fontId="29" fillId="0" borderId="25" xfId="1" applyNumberFormat="1" applyFont="1" applyBorder="1" applyAlignment="1" applyProtection="1">
      <alignment horizontal="left" vertical="center"/>
      <protection hidden="1"/>
    </xf>
    <xf numFmtId="166" fontId="29"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6" fillId="2" borderId="37" xfId="0" applyFont="1" applyFill="1" applyBorder="1" applyAlignment="1" applyProtection="1">
      <alignment horizontal="left" vertical="center" wrapText="1"/>
      <protection hidden="1"/>
    </xf>
    <xf numFmtId="0" fontId="16"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1" fillId="2" borderId="6" xfId="0" applyFont="1" applyFill="1" applyBorder="1" applyAlignment="1" applyProtection="1">
      <alignment horizontal="center" vertical="center" wrapText="1"/>
      <protection hidden="1"/>
    </xf>
    <xf numFmtId="0" fontId="23"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7" fillId="4" borderId="24" xfId="0" applyNumberFormat="1" applyFont="1" applyFill="1" applyBorder="1" applyAlignment="1" applyProtection="1">
      <alignment horizontal="center" vertical="center" wrapText="1"/>
      <protection locked="0" hidden="1"/>
    </xf>
    <xf numFmtId="165" fontId="17"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19" fillId="0" borderId="27" xfId="0" applyNumberFormat="1" applyFont="1" applyBorder="1" applyAlignment="1" applyProtection="1">
      <alignment vertical="center" shrinkToFit="1"/>
      <protection hidden="1"/>
    </xf>
    <xf numFmtId="164" fontId="19" fillId="0" borderId="27" xfId="0" applyNumberFormat="1" applyFont="1" applyBorder="1" applyAlignment="1" applyProtection="1">
      <alignment vertical="center"/>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6" fillId="2" borderId="8" xfId="0" applyFont="1" applyFill="1" applyBorder="1" applyAlignment="1" applyProtection="1">
      <alignment horizontal="center" vertical="center" wrapText="1"/>
      <protection locked="0" hidden="1"/>
    </xf>
    <xf numFmtId="0" fontId="26"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5"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Font="1" applyBorder="1" applyAlignment="1" applyProtection="1">
      <alignment horizontal="center" vertical="center"/>
      <protection locked="0" hidden="1"/>
    </xf>
    <xf numFmtId="0" fontId="8" fillId="0" borderId="27" xfId="0" applyFont="1" applyBorder="1" applyAlignment="1" applyProtection="1">
      <alignment horizontal="center" vertical="center"/>
      <protection locked="0" hidden="1"/>
    </xf>
    <xf numFmtId="0" fontId="14"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6" fillId="4" borderId="2" xfId="0" applyFont="1" applyFill="1" applyBorder="1" applyAlignment="1" applyProtection="1">
      <alignment horizontal="center" vertical="center" wrapText="1"/>
      <protection hidden="1"/>
    </xf>
    <xf numFmtId="0" fontId="16"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19" fillId="0" borderId="6" xfId="0" applyNumberFormat="1" applyFont="1" applyBorder="1" applyAlignment="1" applyProtection="1">
      <alignment vertical="center" shrinkToFit="1"/>
      <protection hidden="1"/>
    </xf>
    <xf numFmtId="164" fontId="19" fillId="0" borderId="13" xfId="0" applyNumberFormat="1" applyFont="1" applyBorder="1" applyAlignment="1" applyProtection="1">
      <alignment vertical="center"/>
      <protection hidden="1"/>
    </xf>
    <xf numFmtId="0" fontId="8" fillId="0" borderId="0" xfId="0" applyFont="1" applyAlignment="1" applyProtection="1">
      <alignment horizontal="center" vertical="center"/>
      <protection hidden="1"/>
    </xf>
    <xf numFmtId="0" fontId="16" fillId="2" borderId="29" xfId="0" applyFont="1" applyFill="1" applyBorder="1" applyAlignment="1" applyProtection="1">
      <alignment horizontal="left" vertical="center" wrapText="1"/>
      <protection hidden="1"/>
    </xf>
    <xf numFmtId="0" fontId="16" fillId="2" borderId="25" xfId="0" applyFont="1" applyFill="1" applyBorder="1" applyAlignment="1" applyProtection="1">
      <alignment horizontal="left" vertical="center" wrapText="1"/>
      <protection hidden="1"/>
    </xf>
    <xf numFmtId="0" fontId="20"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6" fillId="2" borderId="43" xfId="0" applyFont="1" applyFill="1" applyBorder="1" applyAlignment="1" applyProtection="1">
      <alignment horizontal="left" vertical="center" wrapText="1"/>
      <protection hidden="1"/>
    </xf>
    <xf numFmtId="0" fontId="16"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Border="1" applyAlignment="1" applyProtection="1">
      <alignment vertical="center"/>
      <protection locked="0" hidden="1"/>
    </xf>
    <xf numFmtId="169" fontId="0" fillId="0" borderId="14" xfId="0" applyNumberForma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19" fillId="0" borderId="25" xfId="0" applyNumberFormat="1" applyFont="1" applyBorder="1" applyAlignment="1" applyProtection="1">
      <alignment vertical="center" shrinkToFit="1"/>
      <protection hidden="1"/>
    </xf>
    <xf numFmtId="164" fontId="19" fillId="0" borderId="25" xfId="0" applyNumberFormat="1" applyFont="1" applyBorder="1" applyAlignment="1" applyProtection="1">
      <alignment vertical="center"/>
      <protection hidden="1"/>
    </xf>
    <xf numFmtId="164" fontId="19" fillId="0" borderId="34" xfId="0" applyNumberFormat="1" applyFont="1" applyBorder="1" applyAlignment="1" applyProtection="1">
      <alignment vertical="center" shrinkToFit="1"/>
      <protection hidden="1"/>
    </xf>
    <xf numFmtId="164" fontId="19" fillId="0" borderId="34" xfId="0" applyNumberFormat="1" applyFont="1" applyBorder="1" applyAlignment="1" applyProtection="1">
      <alignment vertical="center"/>
      <protection hidden="1"/>
    </xf>
    <xf numFmtId="3" fontId="3" fillId="0" borderId="0" xfId="0" applyNumberFormat="1" applyFont="1" applyAlignment="1" applyProtection="1">
      <alignment horizontal="center" vertical="center"/>
      <protection hidden="1"/>
    </xf>
    <xf numFmtId="3" fontId="8" fillId="0" borderId="0" xfId="0" applyNumberFormat="1" applyFont="1" applyAlignment="1" applyProtection="1">
      <alignment vertical="center"/>
      <protection hidden="1"/>
    </xf>
    <xf numFmtId="164" fontId="19" fillId="0" borderId="26" xfId="0" applyNumberFormat="1" applyFont="1" applyBorder="1" applyAlignment="1" applyProtection="1">
      <alignment vertical="center"/>
      <protection locked="0" hidden="1"/>
    </xf>
    <xf numFmtId="164" fontId="19" fillId="0" borderId="31" xfId="0" applyNumberFormat="1" applyFont="1" applyBorder="1" applyAlignment="1" applyProtection="1">
      <alignment vertical="center"/>
      <protection locked="0" hidden="1"/>
    </xf>
    <xf numFmtId="164" fontId="19" fillId="0" borderId="29" xfId="0" applyNumberFormat="1" applyFont="1" applyBorder="1" applyAlignment="1" applyProtection="1">
      <alignment vertical="center"/>
      <protection locked="0" hidden="1"/>
    </xf>
    <xf numFmtId="164" fontId="19" fillId="0" borderId="32" xfId="0" applyNumberFormat="1" applyFont="1" applyBorder="1" applyAlignment="1" applyProtection="1">
      <alignment vertical="center"/>
      <protection locked="0" hidden="1"/>
    </xf>
    <xf numFmtId="164" fontId="19" fillId="0" borderId="33" xfId="0" applyNumberFormat="1" applyFont="1" applyBorder="1" applyAlignment="1" applyProtection="1">
      <alignment vertical="center" wrapText="1"/>
      <protection locked="0" hidden="1"/>
    </xf>
    <xf numFmtId="164" fontId="19" fillId="0" borderId="36" xfId="0" applyNumberFormat="1" applyFont="1" applyBorder="1" applyAlignment="1" applyProtection="1">
      <alignment vertical="center" wrapText="1"/>
      <protection locked="0" hidden="1"/>
    </xf>
    <xf numFmtId="164" fontId="19" fillId="0" borderId="6" xfId="0" applyNumberFormat="1" applyFont="1" applyBorder="1" applyAlignment="1" applyProtection="1">
      <alignment vertical="center"/>
      <protection hidden="1"/>
    </xf>
    <xf numFmtId="164" fontId="19"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6" fillId="0" borderId="26" xfId="0" applyFont="1" applyBorder="1" applyAlignment="1" applyProtection="1">
      <alignment vertical="center" wrapText="1"/>
      <protection hidden="1"/>
    </xf>
    <xf numFmtId="0" fontId="16" fillId="0" borderId="27" xfId="0" applyFont="1" applyBorder="1" applyAlignment="1" applyProtection="1">
      <alignment vertical="center" wrapText="1"/>
      <protection hidden="1"/>
    </xf>
    <xf numFmtId="0" fontId="20" fillId="0" borderId="27" xfId="0" applyFont="1" applyBorder="1" applyAlignment="1" applyProtection="1">
      <alignment vertical="center"/>
      <protection hidden="1"/>
    </xf>
    <xf numFmtId="0" fontId="3" fillId="0" borderId="66" xfId="0" applyFont="1" applyBorder="1" applyAlignment="1" applyProtection="1">
      <alignment horizontal="left" vertical="center"/>
      <protection hidden="1"/>
    </xf>
    <xf numFmtId="0" fontId="3" fillId="0" borderId="64" xfId="0" applyFont="1" applyBorder="1" applyAlignment="1" applyProtection="1">
      <alignment horizontal="left" vertical="center"/>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164" fontId="20" fillId="0" borderId="42" xfId="0" applyNumberFormat="1" applyFont="1" applyBorder="1" applyAlignment="1" applyProtection="1">
      <alignment horizontal="center" vertical="center" wrapText="1"/>
      <protection hidden="1"/>
    </xf>
    <xf numFmtId="164" fontId="20" fillId="0" borderId="41" xfId="0" applyNumberFormat="1" applyFont="1" applyBorder="1" applyAlignment="1" applyProtection="1">
      <alignment horizontal="center" vertical="center" wrapText="1"/>
      <protection hidden="1"/>
    </xf>
    <xf numFmtId="0" fontId="16" fillId="2" borderId="6" xfId="0" applyFont="1" applyFill="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0" fontId="26" fillId="2" borderId="26" xfId="0" applyFont="1" applyFill="1" applyBorder="1" applyAlignment="1" applyProtection="1">
      <alignment horizontal="center" vertical="center" wrapText="1"/>
      <protection locked="0" hidden="1"/>
    </xf>
    <xf numFmtId="0" fontId="26" fillId="2" borderId="28" xfId="0" applyFont="1" applyFill="1" applyBorder="1" applyAlignment="1" applyProtection="1">
      <alignment horizontal="center" vertical="center" wrapText="1"/>
      <protection locked="0" hidden="1"/>
    </xf>
    <xf numFmtId="0" fontId="14" fillId="4" borderId="2" xfId="0" applyFont="1" applyFill="1" applyBorder="1" applyAlignment="1" applyProtection="1">
      <alignment horizontal="center" vertical="center" wrapText="1"/>
      <protection hidden="1"/>
    </xf>
    <xf numFmtId="164" fontId="12" fillId="0" borderId="52" xfId="0" applyNumberFormat="1" applyFont="1" applyBorder="1" applyAlignment="1" applyProtection="1">
      <alignment horizontal="center" vertical="center" wrapText="1"/>
      <protection locked="0" hidden="1"/>
    </xf>
    <xf numFmtId="164" fontId="12" fillId="0" borderId="7" xfId="0" applyNumberFormat="1" applyFont="1" applyBorder="1" applyAlignment="1" applyProtection="1">
      <alignment horizontal="center" vertical="center" wrapText="1"/>
      <protection locked="0" hidden="1"/>
    </xf>
    <xf numFmtId="0" fontId="14" fillId="5" borderId="6" xfId="0" applyFont="1" applyFill="1" applyBorder="1" applyAlignment="1" applyProtection="1">
      <alignment horizontal="center" vertical="center" wrapText="1"/>
      <protection hidden="1"/>
    </xf>
    <xf numFmtId="0" fontId="14" fillId="5" borderId="13" xfId="0" applyFont="1" applyFill="1" applyBorder="1" applyAlignment="1" applyProtection="1">
      <alignment horizontal="center" vertical="center" wrapText="1"/>
      <protection hidden="1"/>
    </xf>
    <xf numFmtId="0" fontId="14" fillId="5" borderId="14" xfId="0" applyFont="1" applyFill="1" applyBorder="1" applyAlignment="1" applyProtection="1">
      <alignment horizontal="center" vertical="center" wrapText="1"/>
      <protection hidden="1"/>
    </xf>
    <xf numFmtId="14" fontId="14" fillId="5" borderId="6" xfId="0" applyNumberFormat="1" applyFont="1" applyFill="1" applyBorder="1" applyAlignment="1" applyProtection="1">
      <alignment horizontal="center" vertical="center" wrapText="1"/>
      <protection locked="0" hidden="1"/>
    </xf>
    <xf numFmtId="0" fontId="14" fillId="5" borderId="13" xfId="0" applyFont="1" applyFill="1" applyBorder="1" applyAlignment="1" applyProtection="1">
      <alignment horizontal="center" vertical="center" wrapText="1"/>
      <protection locked="0" hidden="1"/>
    </xf>
    <xf numFmtId="0" fontId="14"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19" fillId="0" borderId="45" xfId="0" applyNumberFormat="1" applyFont="1" applyBorder="1" applyAlignment="1" applyProtection="1">
      <alignment horizontal="center" vertical="center"/>
      <protection hidden="1"/>
    </xf>
    <xf numFmtId="164" fontId="19" fillId="0" borderId="49" xfId="0" applyNumberFormat="1" applyFont="1" applyBorder="1" applyAlignment="1" applyProtection="1">
      <alignment horizontal="center" vertical="center"/>
      <protection hidden="1"/>
    </xf>
    <xf numFmtId="164" fontId="19"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6" fillId="0" borderId="8" xfId="0" applyFont="1" applyBorder="1" applyAlignment="1" applyProtection="1">
      <alignment horizontal="center" vertical="center" wrapText="1"/>
      <protection hidden="1"/>
    </xf>
    <xf numFmtId="0" fontId="16" fillId="0" borderId="24" xfId="0" applyFont="1" applyBorder="1" applyAlignment="1" applyProtection="1">
      <alignment horizontal="center" vertical="center" wrapText="1"/>
      <protection hidden="1"/>
    </xf>
    <xf numFmtId="0" fontId="16"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4" fillId="0" borderId="6" xfId="0" applyNumberFormat="1" applyFont="1" applyBorder="1" applyAlignment="1" applyProtection="1">
      <alignment horizontal="center" vertical="center" wrapText="1"/>
      <protection hidden="1"/>
    </xf>
    <xf numFmtId="0" fontId="19" fillId="0" borderId="14" xfId="0" applyFont="1" applyBorder="1" applyAlignment="1" applyProtection="1">
      <alignment vertical="center" wrapText="1"/>
      <protection hidden="1"/>
    </xf>
    <xf numFmtId="164" fontId="20"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164" fontId="20" fillId="0" borderId="6" xfId="0" applyNumberFormat="1" applyFont="1" applyBorder="1" applyAlignment="1" applyProtection="1">
      <alignment horizontal="center" vertical="center" wrapText="1"/>
      <protection hidden="1"/>
    </xf>
    <xf numFmtId="164" fontId="20" fillId="0" borderId="13" xfId="0" applyNumberFormat="1" applyFont="1" applyBorder="1" applyAlignment="1" applyProtection="1">
      <alignment horizontal="center" vertical="center" wrapText="1"/>
      <protection hidden="1"/>
    </xf>
    <xf numFmtId="164" fontId="20"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cellXfs>
  <cellStyles count="2">
    <cellStyle name="Hipervínculo" xfId="1" builtinId="8"/>
    <cellStyle name="Normal" xfId="0" builtinId="0"/>
  </cellStyles>
  <dxfs count="56">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ill>
        <patternFill>
          <bgColor rgb="FFFF0000"/>
        </patternFill>
      </fill>
    </dxf>
    <dxf>
      <fill>
        <patternFill>
          <bgColor theme="9" tint="-0.24994659260841701"/>
        </patternFill>
      </fill>
    </dxf>
    <dxf>
      <fill>
        <patternFill>
          <bgColor theme="9" tint="-0.2499465926084170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BANCOS" displayName="TBBANCOS" ref="Q1:T20" totalsRowShown="0" headerRowDxfId="8" dataDxfId="7">
  <autoFilter ref="Q1:T20" xr:uid="{00000000-0009-0000-0100-000001000000}"/>
  <sortState xmlns:xlrd2="http://schemas.microsoft.com/office/spreadsheetml/2017/richdata2" ref="Q2:T15">
    <sortCondition ref="Q2:Q15"/>
  </sortState>
  <tableColumns count="4">
    <tableColumn id="1" xr3:uid="{00000000-0010-0000-0000-000001000000}" name="ENTIDAD" dataDxfId="6"/>
    <tableColumn id="2" xr3:uid="{00000000-0010-0000-0000-000002000000}" name="COD" dataDxfId="5"/>
    <tableColumn id="3" xr3:uid="{00000000-0010-0000-0000-000003000000}" name="AHORROS" dataDxfId="4"/>
    <tableColumn id="4" xr3:uid="{00000000-0010-0000-0000-000004000000}" name="CORRIENTE"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CTA" displayName="TIPOCTA" ref="V1:V3" totalsRowShown="0" headerRowDxfId="2" dataDxfId="1">
  <autoFilter ref="V1:V3" xr:uid="{00000000-0009-0000-0100-000002000000}"/>
  <tableColumns count="1">
    <tableColumn id="1" xr3:uid="{00000000-0010-0000-0100-000001000000}" name="TIPOCTA"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P139"/>
  <sheetViews>
    <sheetView showGridLines="0" tabSelected="1" zoomScale="106" zoomScaleNormal="106" zoomScaleSheetLayoutView="100" workbookViewId="0">
      <pane xSplit="1" ySplit="5" topLeftCell="B107" activePane="bottomRight" state="frozen"/>
      <selection pane="bottomRight" activeCell="G117" sqref="G117:H118"/>
      <selection pane="bottomLeft" activeCell="A6" sqref="A6"/>
      <selection pane="topRight" activeCell="B1" sqref="B1"/>
    </sheetView>
  </sheetViews>
  <sheetFormatPr defaultColWidth="0" defaultRowHeight="12.7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row r="2" spans="2:15" ht="27.95" customHeight="1" thickBot="1">
      <c r="B2" s="336"/>
      <c r="C2" s="337"/>
      <c r="D2" s="337"/>
      <c r="E2" s="337"/>
      <c r="F2" s="338"/>
      <c r="G2" s="342" t="s">
        <v>0</v>
      </c>
      <c r="H2" s="342"/>
      <c r="I2" s="342"/>
      <c r="J2" s="342"/>
      <c r="K2" s="342"/>
      <c r="L2" s="342"/>
      <c r="M2" s="342"/>
      <c r="N2" s="342"/>
      <c r="O2" s="342"/>
    </row>
    <row r="3" spans="2:15" ht="27.95" customHeight="1" thickBot="1">
      <c r="B3" s="339"/>
      <c r="C3" s="340"/>
      <c r="D3" s="340"/>
      <c r="E3" s="340"/>
      <c r="F3" s="341"/>
      <c r="G3" s="345" t="s">
        <v>1</v>
      </c>
      <c r="H3" s="346"/>
      <c r="I3" s="346"/>
      <c r="J3" s="346"/>
      <c r="K3" s="346"/>
      <c r="L3" s="346"/>
      <c r="M3" s="347"/>
      <c r="N3" s="342" t="s">
        <v>2</v>
      </c>
      <c r="O3" s="344"/>
    </row>
    <row r="4" spans="2:15" ht="3" customHeight="1" thickBot="1">
      <c r="B4" s="26"/>
      <c r="C4" s="3"/>
      <c r="D4" s="3"/>
      <c r="E4" s="3"/>
      <c r="F4" s="3"/>
      <c r="G4" s="3"/>
      <c r="H4" s="3"/>
      <c r="I4" s="3"/>
      <c r="J4" s="3"/>
      <c r="K4" s="3"/>
      <c r="L4" s="3"/>
      <c r="M4" s="3"/>
      <c r="N4" s="3"/>
      <c r="O4" s="4"/>
    </row>
    <row r="5" spans="2:15" ht="19.5" customHeight="1" thickBot="1">
      <c r="B5" s="179" t="s">
        <v>3</v>
      </c>
      <c r="C5" s="179"/>
      <c r="D5" s="179"/>
      <c r="E5" s="179"/>
      <c r="F5" s="179"/>
      <c r="G5" s="179"/>
      <c r="H5" s="179"/>
      <c r="I5" s="179"/>
      <c r="J5" s="179"/>
      <c r="K5" s="179"/>
      <c r="L5" s="179"/>
      <c r="M5" s="179"/>
      <c r="N5" s="179"/>
      <c r="O5" s="179"/>
    </row>
    <row r="6" spans="2:15" ht="12" customHeight="1">
      <c r="B6" s="330" t="s">
        <v>4</v>
      </c>
      <c r="C6" s="331"/>
      <c r="D6" s="331"/>
      <c r="E6" s="331"/>
      <c r="F6" s="332"/>
      <c r="G6" s="1" t="s">
        <v>5</v>
      </c>
      <c r="H6" s="348">
        <v>44531</v>
      </c>
      <c r="I6" s="349">
        <v>44228</v>
      </c>
      <c r="J6" s="349">
        <v>44228</v>
      </c>
      <c r="K6" s="1" t="s">
        <v>6</v>
      </c>
      <c r="L6" s="348">
        <v>44561</v>
      </c>
      <c r="M6" s="350"/>
      <c r="N6" s="350"/>
      <c r="O6" s="351"/>
    </row>
    <row r="7" spans="2:15" ht="12" customHeight="1">
      <c r="B7" s="314" t="s">
        <v>7</v>
      </c>
      <c r="C7" s="315"/>
      <c r="D7" s="315"/>
      <c r="E7" s="315"/>
      <c r="F7" s="316"/>
      <c r="G7" s="343" t="s">
        <v>8</v>
      </c>
      <c r="H7" s="318"/>
      <c r="I7" s="318"/>
      <c r="J7" s="318"/>
      <c r="K7" s="2" t="s">
        <v>9</v>
      </c>
      <c r="L7" s="319">
        <v>1018437801</v>
      </c>
      <c r="M7" s="320"/>
      <c r="N7" s="320"/>
      <c r="O7" s="321"/>
    </row>
    <row r="8" spans="2:15" ht="12" customHeight="1">
      <c r="B8" s="314" t="s">
        <v>10</v>
      </c>
      <c r="C8" s="315"/>
      <c r="D8" s="315"/>
      <c r="E8" s="315"/>
      <c r="F8" s="316"/>
      <c r="G8" s="317" t="s">
        <v>11</v>
      </c>
      <c r="H8" s="318"/>
      <c r="I8" s="318"/>
      <c r="J8" s="318"/>
      <c r="K8" s="2" t="s">
        <v>12</v>
      </c>
      <c r="L8" s="319">
        <v>3202938353</v>
      </c>
      <c r="M8" s="320"/>
      <c r="N8" s="320"/>
      <c r="O8" s="321"/>
    </row>
    <row r="9" spans="2:15" ht="11.25" customHeight="1">
      <c r="B9" s="314" t="s">
        <v>13</v>
      </c>
      <c r="C9" s="315"/>
      <c r="D9" s="315"/>
      <c r="E9" s="315"/>
      <c r="F9" s="316"/>
      <c r="G9" s="176" t="s">
        <v>14</v>
      </c>
      <c r="H9" s="177"/>
      <c r="I9" s="177"/>
      <c r="J9" s="178"/>
      <c r="K9" s="2" t="s">
        <v>15</v>
      </c>
      <c r="L9" s="135" t="s">
        <v>16</v>
      </c>
      <c r="M9" s="136"/>
      <c r="N9" s="2" t="s">
        <v>17</v>
      </c>
      <c r="O9" s="138" t="s">
        <v>18</v>
      </c>
    </row>
    <row r="10" spans="2:15" ht="12" hidden="1" customHeight="1">
      <c r="B10" s="314" t="s">
        <v>19</v>
      </c>
      <c r="C10" s="315"/>
      <c r="D10" s="315"/>
      <c r="E10" s="315"/>
      <c r="F10" s="316"/>
      <c r="G10" s="176"/>
      <c r="H10" s="177"/>
      <c r="I10" s="177"/>
      <c r="J10" s="178"/>
      <c r="K10" s="2" t="s">
        <v>20</v>
      </c>
      <c r="L10" s="118"/>
      <c r="M10" s="119"/>
      <c r="N10" s="2" t="s">
        <v>21</v>
      </c>
      <c r="O10" s="120"/>
    </row>
    <row r="11" spans="2:15" ht="12" hidden="1" customHeight="1" thickBot="1">
      <c r="B11" s="334" t="s">
        <v>22</v>
      </c>
      <c r="C11" s="335"/>
      <c r="D11" s="335"/>
      <c r="E11" s="335"/>
      <c r="F11" s="335"/>
      <c r="G11" s="176"/>
      <c r="H11" s="177"/>
      <c r="I11" s="177"/>
      <c r="J11" s="178"/>
      <c r="K11" s="2" t="s">
        <v>15</v>
      </c>
      <c r="L11" s="135"/>
      <c r="M11" s="136"/>
      <c r="N11" s="2" t="s">
        <v>23</v>
      </c>
      <c r="O11" s="137"/>
    </row>
    <row r="12" spans="2:15" ht="14.25" customHeight="1" thickBot="1">
      <c r="B12" s="334" t="s">
        <v>24</v>
      </c>
      <c r="C12" s="335"/>
      <c r="D12" s="335"/>
      <c r="E12" s="335"/>
      <c r="F12" s="335"/>
      <c r="G12" s="425" t="s">
        <v>25</v>
      </c>
      <c r="H12" s="426"/>
      <c r="I12" s="426"/>
      <c r="J12" s="427"/>
      <c r="K12" s="2" t="s">
        <v>20</v>
      </c>
      <c r="L12" s="132" t="s">
        <v>26</v>
      </c>
      <c r="M12" s="133"/>
      <c r="N12" s="2" t="s">
        <v>21</v>
      </c>
      <c r="O12" s="134" t="s">
        <v>27</v>
      </c>
    </row>
    <row r="13" spans="2:15" ht="18" customHeight="1" thickBot="1">
      <c r="B13" s="179" t="s">
        <v>28</v>
      </c>
      <c r="C13" s="179"/>
      <c r="D13" s="179"/>
      <c r="E13" s="179"/>
      <c r="F13" s="179"/>
      <c r="G13" s="179"/>
      <c r="H13" s="179"/>
      <c r="I13" s="179"/>
      <c r="J13" s="179"/>
      <c r="K13" s="179"/>
      <c r="L13" s="179"/>
      <c r="M13" s="179"/>
      <c r="N13" s="179"/>
      <c r="O13" s="179"/>
    </row>
    <row r="14" spans="2:15" ht="15" customHeight="1" thickBot="1">
      <c r="B14" s="330" t="s">
        <v>29</v>
      </c>
      <c r="C14" s="331"/>
      <c r="D14" s="331"/>
      <c r="E14" s="331"/>
      <c r="F14" s="332"/>
      <c r="G14" s="328" t="s">
        <v>30</v>
      </c>
      <c r="H14" s="329"/>
      <c r="I14" s="1" t="s">
        <v>31</v>
      </c>
      <c r="J14" s="75">
        <v>2021</v>
      </c>
      <c r="K14" s="324" t="s">
        <v>32</v>
      </c>
      <c r="L14" s="325"/>
      <c r="M14" s="322">
        <v>1660</v>
      </c>
      <c r="N14" s="323"/>
      <c r="O14" s="323"/>
    </row>
    <row r="15" spans="2:15" ht="15" customHeight="1" thickBot="1">
      <c r="B15" s="253" t="s">
        <v>33</v>
      </c>
      <c r="C15" s="254"/>
      <c r="D15" s="254"/>
      <c r="E15" s="254"/>
      <c r="F15" s="254"/>
      <c r="G15" s="255" t="s">
        <v>34</v>
      </c>
      <c r="H15" s="256"/>
      <c r="I15" s="256"/>
      <c r="J15" s="256"/>
      <c r="K15" s="256"/>
      <c r="L15" s="256"/>
      <c r="M15" s="256"/>
      <c r="N15" s="256"/>
      <c r="O15" s="257"/>
    </row>
    <row r="16" spans="2:15" ht="15" customHeight="1" thickBot="1">
      <c r="B16" s="253" t="s">
        <v>35</v>
      </c>
      <c r="C16" s="254"/>
      <c r="D16" s="254"/>
      <c r="E16" s="254"/>
      <c r="F16" s="254"/>
      <c r="G16" s="173" t="s">
        <v>36</v>
      </c>
      <c r="H16" s="174"/>
      <c r="I16" s="174"/>
      <c r="J16" s="174"/>
      <c r="K16" s="174"/>
      <c r="L16" s="174"/>
      <c r="M16" s="174"/>
      <c r="N16" s="174"/>
      <c r="O16" s="175"/>
    </row>
    <row r="17" spans="2:19" ht="15" customHeight="1" thickBot="1">
      <c r="B17" s="253" t="s">
        <v>37</v>
      </c>
      <c r="C17" s="254"/>
      <c r="D17" s="254"/>
      <c r="E17" s="254"/>
      <c r="F17" s="254"/>
      <c r="G17" s="173" t="s">
        <v>38</v>
      </c>
      <c r="H17" s="174"/>
      <c r="I17" s="174"/>
      <c r="J17" s="174"/>
      <c r="K17" s="174"/>
      <c r="L17" s="174"/>
      <c r="M17" s="174"/>
      <c r="N17" s="174"/>
      <c r="O17" s="175"/>
    </row>
    <row r="18" spans="2:19" ht="18.75" customHeight="1" thickBot="1">
      <c r="B18" s="179" t="s">
        <v>39</v>
      </c>
      <c r="C18" s="179"/>
      <c r="D18" s="179"/>
      <c r="E18" s="179"/>
      <c r="F18" s="179"/>
      <c r="G18" s="179"/>
      <c r="H18" s="179"/>
      <c r="I18" s="179"/>
      <c r="J18" s="179"/>
      <c r="K18" s="179"/>
      <c r="L18" s="179"/>
      <c r="M18" s="179"/>
      <c r="N18" s="179"/>
      <c r="O18" s="179"/>
    </row>
    <row r="19" spans="2:19" ht="26.25" customHeight="1" thickBot="1">
      <c r="B19" s="326" t="s">
        <v>40</v>
      </c>
      <c r="C19" s="326"/>
      <c r="D19" s="326"/>
      <c r="E19" s="327"/>
      <c r="F19" s="327"/>
      <c r="G19" s="327"/>
      <c r="H19" s="74" t="s">
        <v>41</v>
      </c>
      <c r="I19" s="74" t="s">
        <v>42</v>
      </c>
      <c r="J19" s="30" t="s">
        <v>43</v>
      </c>
      <c r="K19" s="30" t="s">
        <v>44</v>
      </c>
      <c r="L19" s="74" t="s">
        <v>45</v>
      </c>
      <c r="M19" s="180" t="s">
        <v>46</v>
      </c>
      <c r="N19" s="181"/>
      <c r="O19" s="74" t="s">
        <v>47</v>
      </c>
      <c r="Q19" s="14">
        <f>+COUNTIF(TOTPORC,"&gt;0")</f>
        <v>1</v>
      </c>
    </row>
    <row r="20" spans="2:19" ht="18" hidden="1" customHeight="1">
      <c r="B20" s="46" t="s">
        <v>48</v>
      </c>
      <c r="C20" s="61"/>
      <c r="D20" s="61"/>
      <c r="E20" s="37"/>
      <c r="F20" s="37"/>
      <c r="G20" s="53" t="s">
        <v>49</v>
      </c>
      <c r="H20" s="333"/>
      <c r="I20" s="183"/>
      <c r="J20" s="183"/>
      <c r="K20" s="183"/>
      <c r="L20" s="183"/>
      <c r="M20" s="183"/>
      <c r="N20" s="183"/>
      <c r="O20" s="184"/>
      <c r="Q20" s="14">
        <f>+SUM(TOTAMB)</f>
        <v>0</v>
      </c>
      <c r="S20" s="38" t="s">
        <v>50</v>
      </c>
    </row>
    <row r="21" spans="2:19" ht="15" hidden="1" customHeight="1">
      <c r="B21" s="167" t="str">
        <f>+IF(I21&lt;&gt;"",+VLOOKUP(I21,CENCOS,2,0),"")</f>
        <v/>
      </c>
      <c r="C21" s="168"/>
      <c r="D21" s="168"/>
      <c r="E21" s="169"/>
      <c r="F21" s="169"/>
      <c r="G21" s="169"/>
      <c r="H21" s="40"/>
      <c r="I21" s="42"/>
      <c r="J21" s="104"/>
      <c r="K21" s="105"/>
      <c r="L21" s="101"/>
      <c r="M21" s="185">
        <f>IF(AND(COUNTA(H21:I21)=2,SUM(J21:K21)&gt;0),+(J21+K21)*L21,0)</f>
        <v>0</v>
      </c>
      <c r="N21" s="186"/>
      <c r="O21" s="52">
        <f>+IF(M21&gt;0,+M21/SUM(TOTPORC),0)</f>
        <v>0</v>
      </c>
      <c r="S21" s="38" t="s">
        <v>51</v>
      </c>
    </row>
    <row r="22" spans="2:19" ht="15" hidden="1" customHeight="1">
      <c r="B22" s="167" t="str">
        <f>+IF(I22&lt;&gt;"",+VLOOKUP(I22,CENCOS,2,0),"")</f>
        <v/>
      </c>
      <c r="C22" s="168"/>
      <c r="D22" s="168"/>
      <c r="E22" s="169"/>
      <c r="F22" s="169"/>
      <c r="G22" s="169"/>
      <c r="H22" s="40"/>
      <c r="I22" s="42"/>
      <c r="J22" s="104"/>
      <c r="K22" s="105"/>
      <c r="L22" s="101"/>
      <c r="M22" s="185">
        <f t="shared" ref="M22" si="0">IF(AND(COUNTA(H22:I22)=2,SUM(J22:K22)&gt;0),+(J22+K22)*L22,0)</f>
        <v>0</v>
      </c>
      <c r="N22" s="186"/>
      <c r="O22" s="52">
        <f>+IF(M22&gt;0,+M22/SUM(TOTPORC),0)</f>
        <v>0</v>
      </c>
    </row>
    <row r="23" spans="2:19" ht="15" hidden="1" customHeight="1" thickBot="1">
      <c r="B23" s="170" t="str">
        <f>+IF(I23&lt;&gt;"",+VLOOKUP(I23,CENCOS,2,0),"")</f>
        <v/>
      </c>
      <c r="C23" s="171"/>
      <c r="D23" s="171"/>
      <c r="E23" s="172"/>
      <c r="F23" s="172"/>
      <c r="G23" s="172"/>
      <c r="H23" s="41"/>
      <c r="I23" s="42"/>
      <c r="J23" s="104"/>
      <c r="K23" s="105"/>
      <c r="L23" s="101"/>
      <c r="M23" s="185">
        <f t="shared" ref="M23" si="1">IF(AND(COUNTA(H23:I23)=2,SUM(J23:K23)&gt;0),+(J23+K23)*L23,0)</f>
        <v>0</v>
      </c>
      <c r="N23" s="186"/>
      <c r="O23" s="52">
        <f>+IF(M23&gt;0,+M23/SUM(TOTPORC),0)</f>
        <v>0</v>
      </c>
    </row>
    <row r="24" spans="2:19" ht="18" hidden="1" customHeight="1" thickBot="1">
      <c r="B24" s="46" t="s">
        <v>52</v>
      </c>
      <c r="C24" s="61"/>
      <c r="D24" s="61"/>
      <c r="E24" s="37"/>
      <c r="F24" s="37"/>
      <c r="G24" s="53" t="s">
        <v>53</v>
      </c>
      <c r="H24" s="182"/>
      <c r="I24" s="183"/>
      <c r="J24" s="183"/>
      <c r="K24" s="183"/>
      <c r="L24" s="183"/>
      <c r="M24" s="183"/>
      <c r="N24" s="183"/>
      <c r="O24" s="184"/>
      <c r="Q24" s="14">
        <f>+SUM(TOTURG)</f>
        <v>0</v>
      </c>
      <c r="S24" s="38" t="s">
        <v>54</v>
      </c>
    </row>
    <row r="25" spans="2:19" ht="15" hidden="1" customHeight="1">
      <c r="B25" s="167" t="str">
        <f>+IF(I25&lt;&gt;"",+VLOOKUP(I25,CENCOS,2,0),"")</f>
        <v/>
      </c>
      <c r="C25" s="168"/>
      <c r="D25" s="168"/>
      <c r="E25" s="169"/>
      <c r="F25" s="169"/>
      <c r="G25" s="169"/>
      <c r="H25" s="40"/>
      <c r="I25" s="44"/>
      <c r="J25" s="105"/>
      <c r="K25" s="105"/>
      <c r="L25" s="101"/>
      <c r="M25" s="185">
        <f>IF(AND(COUNTA(H25:I25)=2,SUM(J25:K25)&gt;0),+(J25+K25)*L25,0)</f>
        <v>0</v>
      </c>
      <c r="N25" s="186"/>
      <c r="O25" s="52">
        <f>+IF(M25&gt;0,+M25/SUM(TOTPORC),0)</f>
        <v>0</v>
      </c>
      <c r="S25" s="38" t="s">
        <v>55</v>
      </c>
    </row>
    <row r="26" spans="2:19" ht="15" hidden="1" customHeight="1">
      <c r="B26" s="167" t="str">
        <f>+IF(I26&lt;&gt;"",+VLOOKUP(I26,CENCOS,2,0),"")</f>
        <v/>
      </c>
      <c r="C26" s="168"/>
      <c r="D26" s="168"/>
      <c r="E26" s="169"/>
      <c r="F26" s="169"/>
      <c r="G26" s="169"/>
      <c r="H26" s="40"/>
      <c r="I26" s="44"/>
      <c r="J26" s="105"/>
      <c r="K26" s="105"/>
      <c r="L26" s="101"/>
      <c r="M26" s="185">
        <f t="shared" ref="M26:M27" si="2">IF(AND(COUNTA(H26:I26)=2,SUM(J26:K26)&gt;0),+(J26+K26)*L26,0)</f>
        <v>0</v>
      </c>
      <c r="N26" s="186"/>
      <c r="O26" s="52">
        <f>+IF(M26&gt;0,+M26/SUM(TOTPORC),0)</f>
        <v>0</v>
      </c>
    </row>
    <row r="27" spans="2:19" ht="15" hidden="1" customHeight="1" thickBot="1">
      <c r="B27" s="170" t="str">
        <f>+IF(I27&lt;&gt;"",+VLOOKUP(I27,CENCOS,2,0),"")</f>
        <v/>
      </c>
      <c r="C27" s="171"/>
      <c r="D27" s="171"/>
      <c r="E27" s="172"/>
      <c r="F27" s="172"/>
      <c r="G27" s="172"/>
      <c r="H27" s="41"/>
      <c r="I27" s="45"/>
      <c r="J27" s="106"/>
      <c r="K27" s="105"/>
      <c r="L27" s="101"/>
      <c r="M27" s="185">
        <f t="shared" si="2"/>
        <v>0</v>
      </c>
      <c r="N27" s="186"/>
      <c r="O27" s="52">
        <f>+IF(M27&gt;0,+M27/SUM(TOTPORC),0)</f>
        <v>0</v>
      </c>
    </row>
    <row r="28" spans="2:19" ht="18" customHeight="1">
      <c r="B28" s="46" t="s">
        <v>56</v>
      </c>
      <c r="C28" s="61"/>
      <c r="D28" s="61"/>
      <c r="E28" s="37"/>
      <c r="F28" s="37"/>
      <c r="G28" s="53" t="s">
        <v>49</v>
      </c>
      <c r="H28" s="182"/>
      <c r="I28" s="183"/>
      <c r="J28" s="183"/>
      <c r="K28" s="183"/>
      <c r="L28" s="183"/>
      <c r="M28" s="183"/>
      <c r="N28" s="183"/>
      <c r="O28" s="184"/>
      <c r="Q28" s="14">
        <f>+SUM(TOTHOS)</f>
        <v>6042600</v>
      </c>
      <c r="S28" s="38" t="s">
        <v>57</v>
      </c>
    </row>
    <row r="29" spans="2:19" ht="15.75" customHeight="1">
      <c r="B29" s="167" t="e">
        <f>+IF(I29&lt;&gt;"",+VLOOKUP(I29,CENCOS,2,0),"")</f>
        <v>#REF!</v>
      </c>
      <c r="C29" s="168"/>
      <c r="D29" s="168"/>
      <c r="E29" s="169"/>
      <c r="F29" s="169"/>
      <c r="G29" s="169"/>
      <c r="H29" s="40" t="s">
        <v>58</v>
      </c>
      <c r="I29" s="42" t="s">
        <v>59</v>
      </c>
      <c r="J29" s="105">
        <v>180</v>
      </c>
      <c r="K29" s="105"/>
      <c r="L29" s="101">
        <v>33570</v>
      </c>
      <c r="M29" s="185">
        <f>IF(AND(COUNTA(H29:I29)=2,SUM(J29:K29)&gt;0),+(J29+K29)*L29,0)</f>
        <v>6042600</v>
      </c>
      <c r="N29" s="186"/>
      <c r="O29" s="52">
        <f>+IF(M29&gt;0,+M29/SUM(TOTPORC),0)</f>
        <v>1</v>
      </c>
      <c r="S29" s="38" t="s">
        <v>60</v>
      </c>
    </row>
    <row r="30" spans="2:19" ht="15" hidden="1" customHeight="1">
      <c r="B30" s="167" t="str">
        <f>+IF(I30&lt;&gt;"",+VLOOKUP(I30,CENCOS,2,0),"")</f>
        <v/>
      </c>
      <c r="C30" s="168"/>
      <c r="D30" s="168"/>
      <c r="E30" s="169"/>
      <c r="F30" s="169"/>
      <c r="G30" s="169"/>
      <c r="H30" s="40"/>
      <c r="I30" s="42"/>
      <c r="J30" s="105"/>
      <c r="K30" s="105"/>
      <c r="L30" s="101"/>
      <c r="M30" s="185">
        <f t="shared" ref="M30:M31" si="3">IF(AND(COUNTA(H30:I30)=2,SUM(J30:K30)&gt;0),+(J30+K30)*L30,0)</f>
        <v>0</v>
      </c>
      <c r="N30" s="186"/>
      <c r="O30" s="52">
        <f>+IF(M30&gt;0,+M30/SUM(TOTPORC),0)</f>
        <v>0</v>
      </c>
    </row>
    <row r="31" spans="2:19" ht="15" hidden="1" customHeight="1" thickBot="1">
      <c r="B31" s="170" t="str">
        <f>+IF(I31&lt;&gt;"",+VLOOKUP(I31,CENCOS,2,0),"")</f>
        <v/>
      </c>
      <c r="C31" s="171"/>
      <c r="D31" s="171"/>
      <c r="E31" s="172"/>
      <c r="F31" s="172"/>
      <c r="G31" s="172"/>
      <c r="H31" s="41"/>
      <c r="I31" s="43"/>
      <c r="J31" s="106"/>
      <c r="K31" s="105"/>
      <c r="L31" s="101"/>
      <c r="M31" s="185">
        <f t="shared" si="3"/>
        <v>0</v>
      </c>
      <c r="N31" s="186"/>
      <c r="O31" s="52">
        <f>+IF(M31&gt;0,+M31/SUM(TOTPORC),0)</f>
        <v>0</v>
      </c>
    </row>
    <row r="32" spans="2:19" ht="0.75" hidden="1" customHeight="1" thickBot="1">
      <c r="B32" s="46" t="s">
        <v>61</v>
      </c>
      <c r="C32" s="61"/>
      <c r="D32" s="61"/>
      <c r="E32" s="37"/>
      <c r="F32" s="37"/>
      <c r="G32" s="53" t="s">
        <v>53</v>
      </c>
      <c r="H32" s="182"/>
      <c r="I32" s="183"/>
      <c r="J32" s="183"/>
      <c r="K32" s="183"/>
      <c r="L32" s="183"/>
      <c r="M32" s="183"/>
      <c r="N32" s="183"/>
      <c r="O32" s="184"/>
      <c r="Q32" s="14">
        <f>+SUM(TOTUCIP)</f>
        <v>0</v>
      </c>
      <c r="S32" s="38" t="s">
        <v>62</v>
      </c>
    </row>
    <row r="33" spans="2:25" ht="15" hidden="1" customHeight="1">
      <c r="B33" s="167" t="str">
        <f>+IF(I33&lt;&gt;"",+VLOOKUP(I33,CENCOS,2,0),"")</f>
        <v/>
      </c>
      <c r="C33" s="168"/>
      <c r="D33" s="168"/>
      <c r="E33" s="169"/>
      <c r="F33" s="169"/>
      <c r="G33" s="169"/>
      <c r="H33" s="40"/>
      <c r="I33" s="42"/>
      <c r="J33" s="105"/>
      <c r="K33" s="105"/>
      <c r="L33" s="101"/>
      <c r="M33" s="185">
        <f>IF(AND(COUNTA(H33:I33)=2,SUM(J33:K33)&gt;0),+(J33+K33)*L33,0)</f>
        <v>0</v>
      </c>
      <c r="N33" s="186"/>
      <c r="O33" s="52">
        <f>+IF(M33&gt;0,+M33/SUM(TOTPORC),0)</f>
        <v>0</v>
      </c>
      <c r="S33" s="38" t="s">
        <v>63</v>
      </c>
    </row>
    <row r="34" spans="2:25" ht="15" hidden="1" customHeight="1">
      <c r="B34" s="167" t="str">
        <f>+IF(I34&lt;&gt;"",+VLOOKUP(I34,CENCOS,2,0),"")</f>
        <v/>
      </c>
      <c r="C34" s="168"/>
      <c r="D34" s="168"/>
      <c r="E34" s="169"/>
      <c r="F34" s="169"/>
      <c r="G34" s="169"/>
      <c r="H34" s="40"/>
      <c r="I34" s="42"/>
      <c r="J34" s="105"/>
      <c r="K34" s="105"/>
      <c r="L34" s="101"/>
      <c r="M34" s="185">
        <f t="shared" ref="M34:M35" si="4">IF(AND(COUNTA(H34:I34)=2,SUM(J34:K34)&gt;0),+(J34+K34)*L34,0)</f>
        <v>0</v>
      </c>
      <c r="N34" s="186"/>
      <c r="O34" s="52">
        <f>+IF(M34&gt;0,+M34/SUM(TOTPORC),0)</f>
        <v>0</v>
      </c>
    </row>
    <row r="35" spans="2:25" ht="15" hidden="1" customHeight="1" thickBot="1">
      <c r="B35" s="170" t="str">
        <f>+IF(I35&lt;&gt;"",+VLOOKUP(I35,CENCOS,2,0),"")</f>
        <v/>
      </c>
      <c r="C35" s="171"/>
      <c r="D35" s="171"/>
      <c r="E35" s="172"/>
      <c r="F35" s="172"/>
      <c r="G35" s="172"/>
      <c r="H35" s="41"/>
      <c r="I35" s="43"/>
      <c r="J35" s="106"/>
      <c r="K35" s="105"/>
      <c r="L35" s="101"/>
      <c r="M35" s="185">
        <f t="shared" si="4"/>
        <v>0</v>
      </c>
      <c r="N35" s="186"/>
      <c r="O35" s="52">
        <f>+IF(M35&gt;0,+M35/SUM(TOTPORC),0)</f>
        <v>0</v>
      </c>
    </row>
    <row r="36" spans="2:25" ht="0.75" hidden="1" customHeight="1" thickBot="1">
      <c r="B36" s="36" t="s">
        <v>64</v>
      </c>
      <c r="C36" s="62"/>
      <c r="D36" s="62"/>
      <c r="E36" s="34"/>
      <c r="F36" s="34"/>
      <c r="G36" s="54" t="s">
        <v>53</v>
      </c>
      <c r="H36" s="311"/>
      <c r="I36" s="312"/>
      <c r="J36" s="312"/>
      <c r="K36" s="312"/>
      <c r="L36" s="312"/>
      <c r="M36" s="312"/>
      <c r="N36" s="312"/>
      <c r="O36" s="313"/>
      <c r="Q36" s="14">
        <f>+SUM(TOTUCIN)</f>
        <v>0</v>
      </c>
      <c r="S36" s="38" t="s">
        <v>65</v>
      </c>
    </row>
    <row r="37" spans="2:25" ht="15" hidden="1" customHeight="1">
      <c r="B37" s="167" t="str">
        <f>+IF(I37&lt;&gt;"",+VLOOKUP(I37,CENCOS,2,0),"")</f>
        <v/>
      </c>
      <c r="C37" s="168"/>
      <c r="D37" s="168"/>
      <c r="E37" s="169"/>
      <c r="F37" s="169"/>
      <c r="G37" s="169"/>
      <c r="H37" s="39"/>
      <c r="I37" s="47"/>
      <c r="J37" s="107"/>
      <c r="K37" s="105"/>
      <c r="L37" s="101"/>
      <c r="M37" s="185">
        <f>IF(AND(COUNTA(H37:I37)=2,SUM(J37:K37)&gt;0),+(J37+K37)*L37,0)</f>
        <v>0</v>
      </c>
      <c r="N37" s="186"/>
      <c r="O37" s="52">
        <f>+IF(M37&gt;0,+M37/SUM(TOTPORC),0)</f>
        <v>0</v>
      </c>
      <c r="S37" s="38" t="s">
        <v>66</v>
      </c>
    </row>
    <row r="38" spans="2:25" ht="15" hidden="1" customHeight="1">
      <c r="B38" s="167" t="str">
        <f>+IF(I38&lt;&gt;"",+VLOOKUP(I38,CENCOS,2,0),"")</f>
        <v/>
      </c>
      <c r="C38" s="168"/>
      <c r="D38" s="168"/>
      <c r="E38" s="169"/>
      <c r="F38" s="169"/>
      <c r="G38" s="169"/>
      <c r="H38" s="40"/>
      <c r="I38" s="48"/>
      <c r="J38" s="108"/>
      <c r="K38" s="105"/>
      <c r="L38" s="101"/>
      <c r="M38" s="185">
        <f t="shared" ref="M38:M39" si="5">IF(AND(COUNTA(H38:I38)=2,SUM(J38:K38)&gt;0),+(J38+K38)*L38,0)</f>
        <v>0</v>
      </c>
      <c r="N38" s="186"/>
      <c r="O38" s="52">
        <f>+IF(M38&gt;0,+M38/SUM(TOTPORC),0)</f>
        <v>0</v>
      </c>
    </row>
    <row r="39" spans="2:25" ht="15" hidden="1" customHeight="1" thickBot="1">
      <c r="B39" s="170" t="str">
        <f>+IF(I39&lt;&gt;"",+VLOOKUP(I39,CENCOS,2,0),"")</f>
        <v/>
      </c>
      <c r="C39" s="171"/>
      <c r="D39" s="171"/>
      <c r="E39" s="172"/>
      <c r="F39" s="172"/>
      <c r="G39" s="172"/>
      <c r="H39" s="41"/>
      <c r="I39" s="49"/>
      <c r="J39" s="109"/>
      <c r="K39" s="105"/>
      <c r="L39" s="101"/>
      <c r="M39" s="185">
        <f t="shared" si="5"/>
        <v>0</v>
      </c>
      <c r="N39" s="186"/>
      <c r="O39" s="52">
        <f>+IF(M39&gt;0,+M39/SUM(TOTPORC),0)</f>
        <v>0</v>
      </c>
    </row>
    <row r="40" spans="2:25" ht="18" hidden="1" customHeight="1" thickBot="1">
      <c r="B40" s="46" t="s">
        <v>67</v>
      </c>
      <c r="C40" s="61"/>
      <c r="D40" s="61"/>
      <c r="E40" s="37"/>
      <c r="F40" s="37"/>
      <c r="G40" s="53" t="s">
        <v>53</v>
      </c>
      <c r="H40" s="182"/>
      <c r="I40" s="183"/>
      <c r="J40" s="183"/>
      <c r="K40" s="183"/>
      <c r="L40" s="183"/>
      <c r="M40" s="183"/>
      <c r="N40" s="183"/>
      <c r="O40" s="184"/>
      <c r="Q40" s="14">
        <f>+SUM(TOTUCIA)</f>
        <v>0</v>
      </c>
      <c r="S40" s="38" t="s">
        <v>68</v>
      </c>
    </row>
    <row r="41" spans="2:25" ht="15" hidden="1" customHeight="1">
      <c r="B41" s="167" t="str">
        <f>+IF(I41&lt;&gt;"",+VLOOKUP(I41,CENCOS,2,0),"")</f>
        <v/>
      </c>
      <c r="C41" s="168"/>
      <c r="D41" s="168"/>
      <c r="E41" s="169"/>
      <c r="F41" s="169"/>
      <c r="G41" s="169"/>
      <c r="H41" s="40"/>
      <c r="I41" s="42"/>
      <c r="J41" s="105"/>
      <c r="K41" s="105"/>
      <c r="L41" s="101"/>
      <c r="M41" s="185">
        <f>IF(AND(COUNTA(H41:I41)=2,SUM(J41:K41)&gt;0),+(J41+K41)*L41,0)</f>
        <v>0</v>
      </c>
      <c r="N41" s="186"/>
      <c r="O41" s="52">
        <f>+IF(M41&gt;0,+M41/SUM(TOTPORC),0)</f>
        <v>0</v>
      </c>
      <c r="S41" s="38" t="s">
        <v>69</v>
      </c>
    </row>
    <row r="42" spans="2:25" ht="15" hidden="1" customHeight="1">
      <c r="B42" s="167" t="str">
        <f>+IF(I42&lt;&gt;"",+VLOOKUP(I42,CENCOS,2,0),"")</f>
        <v/>
      </c>
      <c r="C42" s="168"/>
      <c r="D42" s="168"/>
      <c r="E42" s="169"/>
      <c r="F42" s="169"/>
      <c r="G42" s="169"/>
      <c r="H42" s="40"/>
      <c r="I42" s="42"/>
      <c r="J42" s="105"/>
      <c r="K42" s="105"/>
      <c r="L42" s="101"/>
      <c r="M42" s="185">
        <f t="shared" ref="M42:M43" si="6">IF(AND(COUNTA(H42:I42)=2,SUM(J42:K42)&gt;0),+(J42+K42)*L42,0)</f>
        <v>0</v>
      </c>
      <c r="N42" s="186"/>
      <c r="O42" s="52">
        <f>+IF(M42&gt;0,+M42/SUM(TOTPORC),0)</f>
        <v>0</v>
      </c>
    </row>
    <row r="43" spans="2:25" ht="15" hidden="1" customHeight="1" thickBot="1">
      <c r="B43" s="170" t="str">
        <f>+IF(I43&lt;&gt;"",+VLOOKUP(I43,CENCOS,2,0),"")</f>
        <v/>
      </c>
      <c r="C43" s="171"/>
      <c r="D43" s="171"/>
      <c r="E43" s="172"/>
      <c r="F43" s="172"/>
      <c r="G43" s="172"/>
      <c r="H43" s="41"/>
      <c r="I43" s="43"/>
      <c r="J43" s="106"/>
      <c r="K43" s="105"/>
      <c r="L43" s="101"/>
      <c r="M43" s="185">
        <f t="shared" si="6"/>
        <v>0</v>
      </c>
      <c r="N43" s="186"/>
      <c r="O43" s="52">
        <f>+IF(M43&gt;0,+M43/SUM(TOTPORC),0)</f>
        <v>0</v>
      </c>
    </row>
    <row r="44" spans="2:25" ht="18" hidden="1" customHeight="1" thickBot="1">
      <c r="B44" s="46" t="s">
        <v>70</v>
      </c>
      <c r="C44" s="61"/>
      <c r="D44" s="61"/>
      <c r="E44" s="37"/>
      <c r="F44" s="37"/>
      <c r="G44" s="53" t="s">
        <v>53</v>
      </c>
      <c r="H44" s="182"/>
      <c r="I44" s="183"/>
      <c r="J44" s="183"/>
      <c r="K44" s="183"/>
      <c r="L44" s="183"/>
      <c r="M44" s="183"/>
      <c r="N44" s="183"/>
      <c r="O44" s="184"/>
      <c r="Q44" s="14">
        <f>+SUM(TOTCOM)</f>
        <v>0</v>
      </c>
      <c r="S44" s="38" t="s">
        <v>71</v>
      </c>
    </row>
    <row r="45" spans="2:25" ht="15" hidden="1" customHeight="1">
      <c r="B45" s="167" t="str">
        <f>+IF(I45&lt;&gt;"",+VLOOKUP(I45,CENCOS,2,0),"")</f>
        <v/>
      </c>
      <c r="C45" s="168"/>
      <c r="D45" s="168"/>
      <c r="E45" s="169"/>
      <c r="F45" s="169"/>
      <c r="G45" s="169"/>
      <c r="H45" s="40"/>
      <c r="I45" s="42"/>
      <c r="J45" s="105"/>
      <c r="K45" s="105"/>
      <c r="L45" s="101"/>
      <c r="M45" s="185">
        <f>IF(AND(COUNTA(H45:I45)=2,SUM(J45:K45)&gt;0),+(J45+K45)*L45,0)</f>
        <v>0</v>
      </c>
      <c r="N45" s="186"/>
      <c r="O45" s="52">
        <f>+IF(M45&gt;0,+M45/SUM(TOTPORC),0)</f>
        <v>0</v>
      </c>
      <c r="S45" s="38" t="s">
        <v>72</v>
      </c>
      <c r="Y45" s="38"/>
    </row>
    <row r="46" spans="2:25" ht="15" hidden="1" customHeight="1">
      <c r="B46" s="167" t="str">
        <f>+IF(I46&lt;&gt;"",+VLOOKUP(I46,CENCOS,2,0),"")</f>
        <v/>
      </c>
      <c r="C46" s="168"/>
      <c r="D46" s="168"/>
      <c r="E46" s="169"/>
      <c r="F46" s="169"/>
      <c r="G46" s="169"/>
      <c r="H46" s="40"/>
      <c r="I46" s="42"/>
      <c r="J46" s="105"/>
      <c r="K46" s="105"/>
      <c r="L46" s="101"/>
      <c r="M46" s="185">
        <f t="shared" ref="M46:M47" si="7">IF(AND(COUNTA(H46:I46)=2,SUM(J46:K46)&gt;0),+(J46+K46)*L46,0)</f>
        <v>0</v>
      </c>
      <c r="N46" s="186"/>
      <c r="O46" s="52">
        <f>+IF(M46&gt;0,+M46/SUM(TOTPORC),0)</f>
        <v>0</v>
      </c>
      <c r="S46" s="38"/>
    </row>
    <row r="47" spans="2:25" ht="15" hidden="1" customHeight="1" thickBot="1">
      <c r="B47" s="170" t="str">
        <f>+IF(I47&lt;&gt;"",+VLOOKUP(I47,CENCOS,2,0),"")</f>
        <v/>
      </c>
      <c r="C47" s="171"/>
      <c r="D47" s="171"/>
      <c r="E47" s="172"/>
      <c r="F47" s="172"/>
      <c r="G47" s="172"/>
      <c r="H47" s="41"/>
      <c r="I47" s="43"/>
      <c r="J47" s="106"/>
      <c r="K47" s="105"/>
      <c r="L47" s="101"/>
      <c r="M47" s="185">
        <f t="shared" si="7"/>
        <v>0</v>
      </c>
      <c r="N47" s="186"/>
      <c r="O47" s="52">
        <f>+IF(M47&gt;0,+M47/SUM(TOTPORC),0)</f>
        <v>0</v>
      </c>
      <c r="S47" s="38"/>
    </row>
    <row r="48" spans="2:25" ht="15" hidden="1" customHeight="1" thickBot="1">
      <c r="B48" s="46" t="s">
        <v>73</v>
      </c>
      <c r="C48" s="61"/>
      <c r="D48" s="61"/>
      <c r="E48" s="37"/>
      <c r="F48" s="37"/>
      <c r="G48" s="53" t="s">
        <v>53</v>
      </c>
      <c r="H48" s="182"/>
      <c r="I48" s="183"/>
      <c r="J48" s="183"/>
      <c r="K48" s="183"/>
      <c r="L48" s="183"/>
      <c r="M48" s="183"/>
      <c r="N48" s="183"/>
      <c r="O48" s="184"/>
      <c r="Q48" s="14">
        <f>+SUM(TOTAPH)</f>
        <v>0</v>
      </c>
      <c r="S48" s="38" t="s">
        <v>74</v>
      </c>
      <c r="U48" s="38" t="s">
        <v>75</v>
      </c>
    </row>
    <row r="49" spans="2:21" ht="15" hidden="1" customHeight="1">
      <c r="B49" s="167" t="str">
        <f>+IF(I49&lt;&gt;"",+VLOOKUP(I49,CENCOS,2,0),"")</f>
        <v/>
      </c>
      <c r="C49" s="168"/>
      <c r="D49" s="168"/>
      <c r="E49" s="169"/>
      <c r="F49" s="169"/>
      <c r="G49" s="169"/>
      <c r="H49" s="40"/>
      <c r="I49" s="42"/>
      <c r="J49" s="110"/>
      <c r="K49" s="105"/>
      <c r="L49" s="101"/>
      <c r="M49" s="185">
        <f>IF(AND(COUNTA(H49:I49)=2,SUM(J49:K49)&gt;0),+(J49+K49)*L49,0)</f>
        <v>0</v>
      </c>
      <c r="N49" s="186"/>
      <c r="O49" s="52">
        <f>+IF(M49&gt;0,+M49/SUM(TOTPORC),0)</f>
        <v>0</v>
      </c>
      <c r="S49" s="38" t="s">
        <v>76</v>
      </c>
      <c r="U49" s="38"/>
    </row>
    <row r="50" spans="2:21" ht="15" hidden="1" customHeight="1" thickBot="1">
      <c r="B50" s="167" t="str">
        <f>+IF(I50&lt;&gt;"",+VLOOKUP(I50,CENCOS,2,0),"")</f>
        <v/>
      </c>
      <c r="C50" s="168"/>
      <c r="D50" s="168"/>
      <c r="E50" s="169"/>
      <c r="F50" s="169"/>
      <c r="G50" s="169"/>
      <c r="H50" s="41"/>
      <c r="I50" s="43"/>
      <c r="J50" s="111"/>
      <c r="K50" s="106"/>
      <c r="L50" s="102"/>
      <c r="M50" s="156">
        <f t="shared" ref="M50" si="8">IF(AND(COUNTA(H50:I50)=2,SUM(J50:K50)&gt;0),+(J50+K50)*L50,0)</f>
        <v>0</v>
      </c>
      <c r="N50" s="157"/>
      <c r="O50" s="55">
        <f>+IF(M50&gt;0,+M50/SUM(TOTPORC),0)</f>
        <v>0</v>
      </c>
      <c r="S50" s="38"/>
      <c r="U50" s="38"/>
    </row>
    <row r="51" spans="2:21" ht="15" hidden="1" customHeight="1" thickBot="1">
      <c r="B51" s="167" t="str">
        <f>+IF(I51&lt;&gt;"",+VLOOKUP(I51,CENCOS,2,0),"")</f>
        <v/>
      </c>
      <c r="C51" s="168"/>
      <c r="D51" s="168"/>
      <c r="E51" s="169"/>
      <c r="F51" s="169"/>
      <c r="G51" s="169"/>
      <c r="H51" s="41"/>
      <c r="I51" s="43"/>
      <c r="J51" s="111"/>
      <c r="K51" s="106"/>
      <c r="L51" s="102"/>
      <c r="M51" s="156">
        <f t="shared" ref="M51:M52" si="9">IF(AND(COUNTA(H51:I51)=2,SUM(J51:K51)&gt;0),+(J51+K51)*L51,0)</f>
        <v>0</v>
      </c>
      <c r="N51" s="157"/>
      <c r="O51" s="55">
        <f>+IF(M51&gt;0,+M51/SUM(TOTPORC),0)</f>
        <v>0</v>
      </c>
      <c r="S51" s="38"/>
      <c r="U51" s="38"/>
    </row>
    <row r="52" spans="2:21" ht="0.75" hidden="1" customHeight="1" thickBot="1">
      <c r="B52" s="46" t="s">
        <v>77</v>
      </c>
      <c r="C52" s="63"/>
      <c r="D52" s="63"/>
      <c r="E52" s="34"/>
      <c r="F52" s="34"/>
      <c r="G52" s="34"/>
      <c r="H52" s="50"/>
      <c r="I52" s="51"/>
      <c r="J52" s="112"/>
      <c r="K52" s="113"/>
      <c r="L52" s="103"/>
      <c r="M52" s="185">
        <f t="shared" si="9"/>
        <v>0</v>
      </c>
      <c r="N52" s="186"/>
      <c r="O52" s="81">
        <f>+IF(M52&gt;0,+M52/SUM(TOTPORC),0)</f>
        <v>0</v>
      </c>
      <c r="S52" s="38" t="s">
        <v>78</v>
      </c>
      <c r="U52" s="38" t="s">
        <v>79</v>
      </c>
    </row>
    <row r="53" spans="2:21" ht="15" hidden="1" customHeight="1" thickBot="1">
      <c r="B53" s="46" t="s">
        <v>80</v>
      </c>
      <c r="C53" s="61"/>
      <c r="D53" s="61"/>
      <c r="E53" s="37"/>
      <c r="F53" s="37"/>
      <c r="G53" s="53" t="s">
        <v>53</v>
      </c>
      <c r="H53" s="182"/>
      <c r="I53" s="183"/>
      <c r="J53" s="183"/>
      <c r="K53" s="183"/>
      <c r="L53" s="183"/>
      <c r="M53" s="183"/>
      <c r="N53" s="183"/>
      <c r="O53" s="184"/>
      <c r="Q53" s="14">
        <f>+SUM(TOTRUR)</f>
        <v>0</v>
      </c>
      <c r="S53" s="38" t="s">
        <v>81</v>
      </c>
    </row>
    <row r="54" spans="2:21" ht="15" hidden="1" customHeight="1" thickBot="1">
      <c r="B54" s="167" t="str">
        <f>+IF(I54&lt;&gt;"",+VLOOKUP(I54,CENCOS,2,0),"")</f>
        <v/>
      </c>
      <c r="C54" s="168"/>
      <c r="D54" s="168"/>
      <c r="E54" s="169"/>
      <c r="F54" s="169"/>
      <c r="G54" s="169"/>
      <c r="H54" s="40"/>
      <c r="I54" s="42"/>
      <c r="J54" s="105"/>
      <c r="K54" s="105"/>
      <c r="L54" s="101"/>
      <c r="M54" s="185">
        <f>IF(AND(COUNTA(H54:I54)=2,SUM(J54:K54)&gt;0),+(J54+K54)*L54,0)</f>
        <v>0</v>
      </c>
      <c r="N54" s="186"/>
      <c r="O54" s="81">
        <f>+IF(M54&gt;0,+M54/SUM(TOTPORC),0)</f>
        <v>0</v>
      </c>
      <c r="S54" s="38" t="s">
        <v>82</v>
      </c>
    </row>
    <row r="55" spans="2:21" ht="15" hidden="1" customHeight="1">
      <c r="B55" s="167" t="str">
        <f>+IF(I55&lt;&gt;"",+VLOOKUP(I55,CENCOS,2,0),"")</f>
        <v/>
      </c>
      <c r="C55" s="168"/>
      <c r="D55" s="168"/>
      <c r="E55" s="169"/>
      <c r="F55" s="169"/>
      <c r="G55" s="169"/>
      <c r="H55" s="40"/>
      <c r="I55" s="42"/>
      <c r="J55" s="105"/>
      <c r="K55" s="105"/>
      <c r="L55" s="101"/>
      <c r="M55" s="185">
        <f t="shared" ref="M55:M56" si="10">IF(AND(COUNTA(H55:I55)=2,SUM(J55:K55)&gt;0),+(J55+K55)*L55,0)</f>
        <v>0</v>
      </c>
      <c r="N55" s="186"/>
      <c r="O55" s="52"/>
      <c r="S55" s="38"/>
    </row>
    <row r="56" spans="2:21" ht="15" hidden="1" customHeight="1" thickBot="1">
      <c r="B56" s="170" t="str">
        <f>+IF(I56&lt;&gt;"",+VLOOKUP(I56,CENCOS,2,0),"")</f>
        <v/>
      </c>
      <c r="C56" s="171"/>
      <c r="D56" s="171"/>
      <c r="E56" s="172"/>
      <c r="F56" s="172"/>
      <c r="G56" s="172"/>
      <c r="H56" s="41"/>
      <c r="I56" s="43"/>
      <c r="J56" s="106"/>
      <c r="K56" s="105"/>
      <c r="L56" s="101"/>
      <c r="M56" s="185">
        <f t="shared" si="10"/>
        <v>0</v>
      </c>
      <c r="N56" s="186"/>
      <c r="O56" s="55"/>
      <c r="S56" s="38"/>
    </row>
    <row r="57" spans="2:21" ht="0.75" hidden="1" customHeight="1" thickBot="1">
      <c r="B57" s="396" t="s">
        <v>83</v>
      </c>
      <c r="C57" s="397"/>
      <c r="D57" s="397"/>
      <c r="E57" s="398"/>
      <c r="F57" s="398"/>
      <c r="G57" s="53" t="s">
        <v>53</v>
      </c>
      <c r="H57" s="182"/>
      <c r="I57" s="183"/>
      <c r="J57" s="183"/>
      <c r="K57" s="183"/>
      <c r="L57" s="183"/>
      <c r="M57" s="183"/>
      <c r="N57" s="183"/>
      <c r="O57" s="184"/>
      <c r="Q57" s="14">
        <f>+SUM(TOTPAR)</f>
        <v>0</v>
      </c>
      <c r="S57" s="38" t="s">
        <v>84</v>
      </c>
    </row>
    <row r="58" spans="2:21" ht="15" hidden="1" customHeight="1">
      <c r="B58" s="167" t="str">
        <f>+IF(I58&lt;&gt;"",+VLOOKUP(I58,CENCOS,2,0),"")</f>
        <v/>
      </c>
      <c r="C58" s="168"/>
      <c r="D58" s="168"/>
      <c r="E58" s="169"/>
      <c r="F58" s="169"/>
      <c r="G58" s="169"/>
      <c r="H58" s="40"/>
      <c r="I58" s="42"/>
      <c r="J58" s="110"/>
      <c r="K58" s="105"/>
      <c r="L58" s="101"/>
      <c r="M58" s="185">
        <f>IF(AND(COUNTA(H58:I58)=2,SUM(J58:K58)&gt;0),+(J58+K58)*L58,0)</f>
        <v>0</v>
      </c>
      <c r="N58" s="186"/>
      <c r="O58" s="52">
        <f>+IF(M58&gt;0,+M58/SUM(TOTPORC),0)</f>
        <v>0</v>
      </c>
      <c r="S58" s="38" t="s">
        <v>85</v>
      </c>
    </row>
    <row r="59" spans="2:21" ht="15" hidden="1" customHeight="1">
      <c r="B59" s="167" t="str">
        <f>+IF(I59&lt;&gt;"",+VLOOKUP(I59,CENCOS,2,0),"")</f>
        <v/>
      </c>
      <c r="C59" s="168"/>
      <c r="D59" s="168"/>
      <c r="E59" s="169"/>
      <c r="F59" s="169"/>
      <c r="G59" s="169"/>
      <c r="H59" s="40"/>
      <c r="I59" s="44"/>
      <c r="J59" s="110"/>
      <c r="K59" s="105"/>
      <c r="L59" s="101"/>
      <c r="M59" s="185">
        <f t="shared" ref="M59:M60" si="11">IF(AND(COUNTA(H59:I59)=2,SUM(J59:K59)&gt;0),+(J59+K59)*L59,0)</f>
        <v>0</v>
      </c>
      <c r="N59" s="186"/>
      <c r="O59" s="52">
        <f>+IF(M59&gt;0,+M59/SUM(TOTPORC),0)</f>
        <v>0</v>
      </c>
      <c r="S59" s="38"/>
    </row>
    <row r="60" spans="2:21" ht="0.75" hidden="1" customHeight="1" thickBot="1">
      <c r="B60" s="170" t="str">
        <f>+IF(I60&lt;&gt;"",+VLOOKUP(I60,CENCOS,2,0),"")</f>
        <v/>
      </c>
      <c r="C60" s="171"/>
      <c r="D60" s="171"/>
      <c r="E60" s="172"/>
      <c r="F60" s="172"/>
      <c r="G60" s="172"/>
      <c r="H60" s="41"/>
      <c r="I60" s="45"/>
      <c r="J60" s="111"/>
      <c r="K60" s="105"/>
      <c r="L60" s="101"/>
      <c r="M60" s="185">
        <f t="shared" si="11"/>
        <v>0</v>
      </c>
      <c r="N60" s="186"/>
      <c r="O60" s="52">
        <f>+IF(M60&gt;0,+M60/SUM(TOTPORC),0)</f>
        <v>0</v>
      </c>
      <c r="S60" s="38"/>
    </row>
    <row r="61" spans="2:21" ht="15" hidden="1" customHeight="1" thickBot="1">
      <c r="B61" s="36" t="s">
        <v>86</v>
      </c>
      <c r="C61" s="62"/>
      <c r="D61" s="62"/>
      <c r="E61" s="34"/>
      <c r="F61" s="34"/>
      <c r="G61" s="53" t="s">
        <v>53</v>
      </c>
      <c r="H61" s="139"/>
      <c r="I61" s="140"/>
      <c r="J61" s="141"/>
      <c r="K61" s="142"/>
      <c r="L61" s="143"/>
      <c r="M61" s="144"/>
      <c r="N61" s="145"/>
      <c r="O61" s="146"/>
      <c r="S61" s="38"/>
    </row>
    <row r="62" spans="2:21" ht="15" hidden="1" customHeight="1">
      <c r="B62" s="399" t="str">
        <f>+IF(I62&lt;&gt;"",+VLOOKUP(I62,CENCOS,2,0),"")</f>
        <v/>
      </c>
      <c r="C62" s="400"/>
      <c r="D62" s="400"/>
      <c r="E62" s="395"/>
      <c r="F62" s="395"/>
      <c r="G62" s="395"/>
      <c r="H62" s="78"/>
      <c r="I62" s="79"/>
      <c r="J62" s="158"/>
      <c r="K62" s="159"/>
      <c r="L62" s="160"/>
      <c r="M62" s="165">
        <v>0</v>
      </c>
      <c r="N62" s="166"/>
      <c r="O62" s="80">
        <f>+IF(M62&gt;0,+M62/SUM(TOTPORC),0)</f>
        <v>0</v>
      </c>
      <c r="S62" s="38" t="s">
        <v>87</v>
      </c>
    </row>
    <row r="63" spans="2:21" ht="15" hidden="1" customHeight="1">
      <c r="B63" s="167" t="str">
        <f>+IF(I63&lt;&gt;"",+VLOOKUP(I63,CENCOS,2,0),"")</f>
        <v/>
      </c>
      <c r="C63" s="168"/>
      <c r="D63" s="168"/>
      <c r="E63" s="169"/>
      <c r="F63" s="169"/>
      <c r="G63" s="169"/>
      <c r="H63" s="40"/>
      <c r="I63" s="42"/>
      <c r="J63" s="161"/>
      <c r="K63" s="159"/>
      <c r="L63" s="160"/>
      <c r="M63" s="165">
        <v>0</v>
      </c>
      <c r="N63" s="166"/>
      <c r="O63" s="52">
        <f>+IF(M63&gt;0,+M63/SUM(TOTPORC),0)</f>
        <v>0</v>
      </c>
      <c r="S63" s="38"/>
    </row>
    <row r="64" spans="2:21" ht="15" hidden="1" customHeight="1" thickBot="1">
      <c r="B64" s="170" t="str">
        <f>+IF(I64&lt;&gt;"",+VLOOKUP(I64,CENCOS,2,0),"")</f>
        <v/>
      </c>
      <c r="C64" s="171"/>
      <c r="D64" s="171"/>
      <c r="E64" s="172"/>
      <c r="F64" s="172"/>
      <c r="G64" s="172"/>
      <c r="H64" s="40"/>
      <c r="I64" s="42"/>
      <c r="J64" s="162"/>
      <c r="K64" s="163"/>
      <c r="L64" s="164"/>
      <c r="M64" s="165">
        <v>0</v>
      </c>
      <c r="N64" s="166"/>
      <c r="O64" s="52">
        <f>+IF(M64&gt;0,+M64/SUM(TOTPORC),0)</f>
        <v>0</v>
      </c>
      <c r="S64" s="38"/>
    </row>
    <row r="65" spans="2:19" ht="0.75" hidden="1" customHeight="1" thickBot="1">
      <c r="B65" s="36" t="s">
        <v>88</v>
      </c>
      <c r="C65" s="62"/>
      <c r="D65" s="62"/>
      <c r="E65" s="34"/>
      <c r="F65" s="34"/>
      <c r="G65" s="53" t="s">
        <v>53</v>
      </c>
      <c r="H65" s="419"/>
      <c r="I65" s="420"/>
      <c r="J65" s="420"/>
      <c r="K65" s="420"/>
      <c r="L65" s="420"/>
      <c r="M65" s="420"/>
      <c r="N65" s="420"/>
      <c r="O65" s="421"/>
      <c r="Q65" s="14">
        <f>+SUM(TOTPIC)</f>
        <v>0</v>
      </c>
      <c r="S65" s="38" t="s">
        <v>89</v>
      </c>
    </row>
    <row r="66" spans="2:19" ht="15" hidden="1" customHeight="1">
      <c r="B66" s="399" t="str">
        <f>+IF(I66&lt;&gt;"",+VLOOKUP(I66,CENCOS,2,0),"")</f>
        <v/>
      </c>
      <c r="C66" s="400"/>
      <c r="D66" s="400"/>
      <c r="E66" s="395"/>
      <c r="F66" s="395"/>
      <c r="G66" s="395"/>
      <c r="H66" s="78"/>
      <c r="I66" s="79"/>
      <c r="J66" s="158"/>
      <c r="K66" s="159"/>
      <c r="L66" s="160"/>
      <c r="M66" s="165">
        <v>0</v>
      </c>
      <c r="N66" s="166"/>
      <c r="O66" s="80">
        <f>+IF(M66&gt;0,+M66/SUM(TOTPORC),0)</f>
        <v>0</v>
      </c>
      <c r="S66" s="38" t="s">
        <v>87</v>
      </c>
    </row>
    <row r="67" spans="2:19" ht="15" hidden="1" customHeight="1">
      <c r="B67" s="167" t="str">
        <f>+IF(I67&lt;&gt;"",+VLOOKUP(I67,CENCOS,2,0),"")</f>
        <v/>
      </c>
      <c r="C67" s="168"/>
      <c r="D67" s="168"/>
      <c r="E67" s="169"/>
      <c r="F67" s="169"/>
      <c r="G67" s="169"/>
      <c r="H67" s="40"/>
      <c r="I67" s="42"/>
      <c r="J67" s="161"/>
      <c r="K67" s="159"/>
      <c r="L67" s="160"/>
      <c r="M67" s="165">
        <v>0</v>
      </c>
      <c r="N67" s="166"/>
      <c r="O67" s="52">
        <f>+IF(M67&gt;0,+M67/SUM(TOTPORC),0)</f>
        <v>0</v>
      </c>
      <c r="S67" s="38"/>
    </row>
    <row r="68" spans="2:19" ht="15" hidden="1" customHeight="1" thickBot="1">
      <c r="B68" s="170" t="str">
        <f>+IF(I68&lt;&gt;"",+VLOOKUP(I68,CENCOS,2,0),"")</f>
        <v/>
      </c>
      <c r="C68" s="171"/>
      <c r="D68" s="171"/>
      <c r="E68" s="172"/>
      <c r="F68" s="172"/>
      <c r="G68" s="172"/>
      <c r="H68" s="40"/>
      <c r="I68" s="42"/>
      <c r="J68" s="162"/>
      <c r="K68" s="163"/>
      <c r="L68" s="164"/>
      <c r="M68" s="165">
        <v>0</v>
      </c>
      <c r="N68" s="166"/>
      <c r="O68" s="52">
        <f>+IF(M68&gt;0,+M68/SUM(TOTPORC),0)</f>
        <v>0</v>
      </c>
      <c r="S68" s="38"/>
    </row>
    <row r="69" spans="2:19" ht="15" hidden="1" customHeight="1" thickBot="1">
      <c r="B69" s="46" t="s">
        <v>90</v>
      </c>
      <c r="C69" s="63"/>
      <c r="D69" s="63"/>
      <c r="E69" s="34"/>
      <c r="F69" s="34"/>
      <c r="G69" s="53" t="s">
        <v>53</v>
      </c>
      <c r="H69" s="292"/>
      <c r="I69" s="293"/>
      <c r="J69" s="293"/>
      <c r="K69" s="293"/>
      <c r="L69" s="293"/>
      <c r="M69" s="293"/>
      <c r="N69" s="293"/>
      <c r="O69" s="294"/>
      <c r="Q69" s="14">
        <f>+SUM(TOTHON)</f>
        <v>0</v>
      </c>
      <c r="S69" s="38" t="s">
        <v>91</v>
      </c>
    </row>
    <row r="70" spans="2:19" ht="15" hidden="1" customHeight="1">
      <c r="B70" s="167"/>
      <c r="C70" s="168"/>
      <c r="D70" s="168"/>
      <c r="E70" s="169"/>
      <c r="F70" s="169"/>
      <c r="G70" s="395"/>
      <c r="H70" s="78"/>
      <c r="I70" s="79"/>
      <c r="J70" s="158"/>
      <c r="K70" s="159"/>
      <c r="L70" s="160"/>
      <c r="M70" s="165"/>
      <c r="N70" s="166"/>
      <c r="O70" s="80">
        <f>+IF(M70&gt;0,+M70/SUM(TOTPORC),0)</f>
        <v>0</v>
      </c>
      <c r="S70" s="38" t="s">
        <v>92</v>
      </c>
    </row>
    <row r="71" spans="2:19" ht="15" hidden="1" customHeight="1">
      <c r="B71" s="167" t="str">
        <f>+IF(I71&lt;&gt;"",+VLOOKUP(I71,CENCOS,2,0),"")</f>
        <v/>
      </c>
      <c r="C71" s="168"/>
      <c r="D71" s="168"/>
      <c r="E71" s="169"/>
      <c r="F71" s="169"/>
      <c r="G71" s="169"/>
      <c r="H71" s="40"/>
      <c r="I71" s="42"/>
      <c r="J71" s="161"/>
      <c r="K71" s="159"/>
      <c r="L71" s="160"/>
      <c r="M71" s="165">
        <v>0</v>
      </c>
      <c r="N71" s="166"/>
      <c r="O71" s="52">
        <f>+IF(M71&gt;0,+M71/SUM(TOTPORC),0)</f>
        <v>0</v>
      </c>
      <c r="S71" s="38"/>
    </row>
    <row r="72" spans="2:19" ht="15" hidden="1" customHeight="1" thickBot="1">
      <c r="B72" s="170" t="str">
        <f>+IF(I72&lt;&gt;"",+VLOOKUP(I72,CENCOS,2,0),"")</f>
        <v/>
      </c>
      <c r="C72" s="171"/>
      <c r="D72" s="171"/>
      <c r="E72" s="172"/>
      <c r="F72" s="172"/>
      <c r="G72" s="172"/>
      <c r="H72" s="40"/>
      <c r="I72" s="42"/>
      <c r="J72" s="162"/>
      <c r="K72" s="163"/>
      <c r="L72" s="164"/>
      <c r="M72" s="165">
        <v>0</v>
      </c>
      <c r="N72" s="166"/>
      <c r="O72" s="52">
        <f>+IF(M72&gt;0,+M72/SUM(TOTPORC),0)</f>
        <v>0</v>
      </c>
      <c r="S72" s="38"/>
    </row>
    <row r="73" spans="2:19" ht="15" hidden="1" customHeight="1" thickBot="1">
      <c r="B73" s="155" t="s">
        <v>93</v>
      </c>
      <c r="C73" s="62"/>
      <c r="D73" s="62"/>
      <c r="E73" s="34"/>
      <c r="F73" s="34"/>
      <c r="G73" s="53" t="s">
        <v>53</v>
      </c>
      <c r="H73" s="292"/>
      <c r="I73" s="293"/>
      <c r="J73" s="293"/>
      <c r="K73" s="293"/>
      <c r="L73" s="293"/>
      <c r="M73" s="293"/>
      <c r="N73" s="293"/>
      <c r="O73" s="294"/>
      <c r="Q73" s="14">
        <f>+SUM(TOTREM)</f>
        <v>0</v>
      </c>
      <c r="S73" s="38" t="s">
        <v>94</v>
      </c>
    </row>
    <row r="74" spans="2:19" ht="15" hidden="1" customHeight="1">
      <c r="B74" s="167" t="str">
        <f>+IF(I74&lt;&gt;"",+VLOOKUP(I74,CENCOS,2,0),"")</f>
        <v/>
      </c>
      <c r="C74" s="168"/>
      <c r="D74" s="168"/>
      <c r="E74" s="169"/>
      <c r="F74" s="169"/>
      <c r="G74" s="169"/>
      <c r="H74" s="78"/>
      <c r="I74" s="79"/>
      <c r="J74" s="158"/>
      <c r="K74" s="159"/>
      <c r="L74" s="160"/>
      <c r="M74" s="165">
        <v>0</v>
      </c>
      <c r="N74" s="166"/>
      <c r="O74" s="80">
        <f>+IF(M74&gt;0,+M74/SUM(TOTPORC),0)</f>
        <v>0</v>
      </c>
      <c r="S74" s="38" t="s">
        <v>95</v>
      </c>
    </row>
    <row r="75" spans="2:19" ht="15" hidden="1" customHeight="1">
      <c r="B75" s="167" t="str">
        <f>+IF(I75&lt;&gt;"",+VLOOKUP(I75,CENCOS,2,0),"")</f>
        <v/>
      </c>
      <c r="C75" s="168"/>
      <c r="D75" s="168"/>
      <c r="E75" s="169"/>
      <c r="F75" s="169"/>
      <c r="G75" s="169"/>
      <c r="H75" s="40"/>
      <c r="I75" s="42"/>
      <c r="J75" s="161"/>
      <c r="K75" s="159"/>
      <c r="L75" s="160"/>
      <c r="M75" s="295">
        <v>0</v>
      </c>
      <c r="N75" s="296"/>
      <c r="O75" s="52">
        <f>+IF(M75&gt;0,+M75/SUM(TOTPORC),0)</f>
        <v>0</v>
      </c>
      <c r="S75" s="38"/>
    </row>
    <row r="76" spans="2:19" ht="9" hidden="1" customHeight="1" thickBot="1">
      <c r="B76" s="170" t="str">
        <f>+IF(I76&lt;&gt;"",+VLOOKUP(I76,CENCOS,2,0),"")</f>
        <v/>
      </c>
      <c r="C76" s="171"/>
      <c r="D76" s="171"/>
      <c r="E76" s="172"/>
      <c r="F76" s="172"/>
      <c r="G76" s="172"/>
      <c r="H76" s="41"/>
      <c r="I76" s="43"/>
      <c r="J76" s="162"/>
      <c r="K76" s="163"/>
      <c r="L76" s="164"/>
      <c r="M76" s="295">
        <v>0</v>
      </c>
      <c r="N76" s="296"/>
      <c r="O76" s="52">
        <f>+IF(M76&gt;0,+M76/SUM(TOTPORC),0)</f>
        <v>0</v>
      </c>
      <c r="S76" s="38"/>
    </row>
    <row r="77" spans="2:19" ht="30" customHeight="1" thickBot="1">
      <c r="B77" s="430" t="s">
        <v>96</v>
      </c>
      <c r="C77" s="431"/>
      <c r="D77" s="431"/>
      <c r="E77" s="432"/>
      <c r="F77" s="433">
        <f>IF(SUM(TOTPORC)=0,0,+SUM(TOTPORC))</f>
        <v>6042600</v>
      </c>
      <c r="G77" s="434"/>
      <c r="H77" s="435" t="e">
        <f ca="1">NumLetras(VRMENCTO)</f>
        <v>#NAME?</v>
      </c>
      <c r="I77" s="436"/>
      <c r="J77" s="436"/>
      <c r="K77" s="436"/>
      <c r="L77" s="436"/>
      <c r="M77" s="436"/>
      <c r="N77" s="436"/>
      <c r="O77" s="437"/>
    </row>
    <row r="78" spans="2:19" ht="22.5" customHeight="1" thickBot="1">
      <c r="B78" s="410" t="s">
        <v>97</v>
      </c>
      <c r="C78" s="410"/>
      <c r="D78" s="410"/>
      <c r="E78" s="410"/>
      <c r="F78" s="410"/>
      <c r="G78" s="410"/>
      <c r="H78" s="410"/>
      <c r="I78" s="410"/>
      <c r="J78" s="410"/>
      <c r="K78" s="410"/>
      <c r="L78" s="410"/>
      <c r="M78" s="410"/>
      <c r="N78" s="410"/>
      <c r="O78" s="410"/>
      <c r="Q78" s="69"/>
    </row>
    <row r="79" spans="2:19" ht="22.5" customHeight="1" thickBot="1">
      <c r="B79" s="413" t="s">
        <v>98</v>
      </c>
      <c r="C79" s="414"/>
      <c r="D79" s="415"/>
      <c r="E79" s="416">
        <v>44385</v>
      </c>
      <c r="F79" s="417"/>
      <c r="G79" s="417"/>
      <c r="H79" s="418"/>
      <c r="I79" s="264" t="s">
        <v>99</v>
      </c>
      <c r="J79" s="265"/>
      <c r="K79" s="416">
        <v>44561</v>
      </c>
      <c r="L79" s="417"/>
      <c r="M79" s="417"/>
      <c r="N79" s="417"/>
      <c r="O79" s="418"/>
    </row>
    <row r="80" spans="2:19" ht="36" customHeight="1" thickBot="1">
      <c r="B80" s="406" t="s">
        <v>100</v>
      </c>
      <c r="C80" s="407"/>
      <c r="D80" s="77" t="s">
        <v>101</v>
      </c>
      <c r="E80" s="60" t="s">
        <v>102</v>
      </c>
      <c r="F80" s="60" t="s">
        <v>103</v>
      </c>
      <c r="G80" s="56" t="s">
        <v>104</v>
      </c>
      <c r="H80" s="76" t="s">
        <v>105</v>
      </c>
      <c r="I80" s="266" t="s">
        <v>106</v>
      </c>
      <c r="J80" s="267"/>
      <c r="K80" s="438" t="s">
        <v>107</v>
      </c>
      <c r="L80" s="439"/>
      <c r="M80" s="440"/>
      <c r="N80" s="404" t="s">
        <v>108</v>
      </c>
      <c r="O80" s="405"/>
    </row>
    <row r="81" spans="2:15" ht="12.95" customHeight="1">
      <c r="B81" s="408">
        <v>1</v>
      </c>
      <c r="C81" s="409"/>
      <c r="D81" s="89">
        <v>44409</v>
      </c>
      <c r="E81" s="92">
        <v>44439</v>
      </c>
      <c r="F81" s="93"/>
      <c r="G81" s="98">
        <v>0</v>
      </c>
      <c r="H81" s="114"/>
      <c r="I81" s="268">
        <v>1</v>
      </c>
      <c r="J81" s="269"/>
      <c r="K81" s="441"/>
      <c r="L81" s="442"/>
      <c r="M81" s="443"/>
      <c r="N81" s="411"/>
      <c r="O81" s="412"/>
    </row>
    <row r="82" spans="2:15" ht="12.95" customHeight="1">
      <c r="B82" s="200">
        <v>2</v>
      </c>
      <c r="C82" s="201"/>
      <c r="D82" s="90">
        <v>44440</v>
      </c>
      <c r="E82" s="94">
        <v>44500</v>
      </c>
      <c r="F82" s="95">
        <v>1</v>
      </c>
      <c r="G82" s="115">
        <v>16919280</v>
      </c>
      <c r="H82" s="115">
        <v>2164</v>
      </c>
      <c r="I82" s="270">
        <v>2</v>
      </c>
      <c r="J82" s="271"/>
      <c r="K82" s="401"/>
      <c r="L82" s="402"/>
      <c r="M82" s="403"/>
      <c r="N82" s="206"/>
      <c r="O82" s="207"/>
    </row>
    <row r="83" spans="2:15" ht="12.95" customHeight="1">
      <c r="B83" s="200">
        <v>3</v>
      </c>
      <c r="C83" s="201"/>
      <c r="D83" s="90">
        <v>44501</v>
      </c>
      <c r="E83" s="94">
        <v>44561</v>
      </c>
      <c r="F83" s="95">
        <v>2</v>
      </c>
      <c r="G83" s="115">
        <v>7049700</v>
      </c>
      <c r="H83" s="115">
        <v>2690</v>
      </c>
      <c r="I83" s="270">
        <v>3</v>
      </c>
      <c r="J83" s="271"/>
      <c r="K83" s="401"/>
      <c r="L83" s="402"/>
      <c r="M83" s="403"/>
      <c r="N83" s="206"/>
      <c r="O83" s="207"/>
    </row>
    <row r="84" spans="2:15" ht="12.95" customHeight="1">
      <c r="B84" s="200">
        <v>4</v>
      </c>
      <c r="C84" s="201"/>
      <c r="D84" s="90">
        <v>44511</v>
      </c>
      <c r="E84" s="94">
        <v>44592</v>
      </c>
      <c r="F84" s="95">
        <v>3</v>
      </c>
      <c r="G84" s="99">
        <v>8392500</v>
      </c>
      <c r="H84" s="115">
        <v>3236</v>
      </c>
      <c r="I84" s="270">
        <v>4</v>
      </c>
      <c r="J84" s="271"/>
      <c r="K84" s="401"/>
      <c r="L84" s="402"/>
      <c r="M84" s="403"/>
      <c r="N84" s="206"/>
      <c r="O84" s="207"/>
    </row>
    <row r="85" spans="2:15" ht="12.95" customHeight="1">
      <c r="B85" s="200"/>
      <c r="C85" s="201"/>
      <c r="D85" s="90"/>
      <c r="E85" s="94"/>
      <c r="F85" s="95"/>
      <c r="G85" s="99"/>
      <c r="H85" s="115"/>
      <c r="I85" s="270">
        <v>5</v>
      </c>
      <c r="J85" s="271"/>
      <c r="K85" s="401"/>
      <c r="L85" s="402"/>
      <c r="M85" s="403"/>
      <c r="N85" s="206"/>
      <c r="O85" s="207"/>
    </row>
    <row r="86" spans="2:15" ht="12.95" customHeight="1">
      <c r="B86" s="200"/>
      <c r="C86" s="201"/>
      <c r="D86" s="90"/>
      <c r="E86" s="94"/>
      <c r="F86" s="95"/>
      <c r="G86" s="99"/>
      <c r="H86" s="115"/>
      <c r="I86" s="270">
        <v>6</v>
      </c>
      <c r="J86" s="271"/>
      <c r="K86" s="401"/>
      <c r="L86" s="402"/>
      <c r="M86" s="403"/>
      <c r="N86" s="206"/>
      <c r="O86" s="207"/>
    </row>
    <row r="87" spans="2:15" ht="12.95" customHeight="1">
      <c r="B87" s="200"/>
      <c r="C87" s="201"/>
      <c r="D87" s="90"/>
      <c r="E87" s="94"/>
      <c r="F87" s="95"/>
      <c r="G87" s="99"/>
      <c r="H87" s="115"/>
      <c r="I87" s="270">
        <v>7</v>
      </c>
      <c r="J87" s="271"/>
      <c r="K87" s="401" t="s">
        <v>109</v>
      </c>
      <c r="L87" s="402"/>
      <c r="M87" s="403"/>
      <c r="N87" s="208">
        <v>5035500</v>
      </c>
      <c r="O87" s="209"/>
    </row>
    <row r="88" spans="2:15" ht="12.95" customHeight="1">
      <c r="B88" s="200"/>
      <c r="C88" s="201"/>
      <c r="D88" s="90"/>
      <c r="E88" s="94"/>
      <c r="F88" s="95"/>
      <c r="G88" s="99"/>
      <c r="H88" s="115"/>
      <c r="I88" s="270">
        <v>8</v>
      </c>
      <c r="J88" s="271"/>
      <c r="K88" s="401" t="s">
        <v>110</v>
      </c>
      <c r="L88" s="402"/>
      <c r="M88" s="403"/>
      <c r="N88" s="206">
        <v>6244020</v>
      </c>
      <c r="O88" s="207"/>
    </row>
    <row r="89" spans="2:15" ht="12.95" customHeight="1">
      <c r="B89" s="200"/>
      <c r="C89" s="201"/>
      <c r="D89" s="91"/>
      <c r="E89" s="96"/>
      <c r="F89" s="97"/>
      <c r="G89" s="100"/>
      <c r="H89" s="116"/>
      <c r="I89" s="270">
        <v>9</v>
      </c>
      <c r="J89" s="271"/>
      <c r="K89" s="401" t="s">
        <v>111</v>
      </c>
      <c r="L89" s="402"/>
      <c r="M89" s="403"/>
      <c r="N89" s="206">
        <v>6042600</v>
      </c>
      <c r="O89" s="207"/>
    </row>
    <row r="90" spans="2:15" ht="12.95" customHeight="1">
      <c r="B90" s="200"/>
      <c r="C90" s="201"/>
      <c r="D90" s="90"/>
      <c r="E90" s="94"/>
      <c r="F90" s="95"/>
      <c r="G90" s="99"/>
      <c r="H90" s="115"/>
      <c r="I90" s="270">
        <v>10</v>
      </c>
      <c r="J90" s="271"/>
      <c r="K90" s="401" t="s">
        <v>112</v>
      </c>
      <c r="L90" s="402"/>
      <c r="M90" s="403"/>
      <c r="N90" s="206">
        <v>6042600</v>
      </c>
      <c r="O90" s="207"/>
    </row>
    <row r="91" spans="2:15" ht="12.95" customHeight="1">
      <c r="B91" s="200"/>
      <c r="C91" s="201"/>
      <c r="D91" s="90"/>
      <c r="E91" s="94"/>
      <c r="F91" s="95"/>
      <c r="G91" s="99"/>
      <c r="H91" s="115"/>
      <c r="I91" s="270">
        <v>11</v>
      </c>
      <c r="J91" s="271"/>
      <c r="K91" s="401" t="s">
        <v>113</v>
      </c>
      <c r="L91" s="402"/>
      <c r="M91" s="403"/>
      <c r="N91" s="206">
        <v>7049700</v>
      </c>
      <c r="O91" s="207"/>
    </row>
    <row r="92" spans="2:15" ht="12.95" customHeight="1">
      <c r="B92" s="309"/>
      <c r="C92" s="310"/>
      <c r="D92" s="149"/>
      <c r="E92" s="94"/>
      <c r="F92" s="95"/>
      <c r="G92" s="99"/>
      <c r="H92" s="115"/>
      <c r="I92" s="428">
        <v>12</v>
      </c>
      <c r="J92" s="429"/>
      <c r="K92" s="234" t="s">
        <v>114</v>
      </c>
      <c r="L92" s="235"/>
      <c r="M92" s="235"/>
      <c r="N92" s="206">
        <v>6042600</v>
      </c>
      <c r="O92" s="207"/>
    </row>
    <row r="93" spans="2:15" ht="12.95" customHeight="1" thickBot="1">
      <c r="B93" s="187"/>
      <c r="C93" s="188"/>
      <c r="D93" s="150"/>
      <c r="E93" s="150"/>
      <c r="F93" s="151"/>
      <c r="G93" s="152"/>
      <c r="H93" s="153"/>
      <c r="I93" s="189">
        <v>13</v>
      </c>
      <c r="J93" s="190"/>
      <c r="K93" s="193"/>
      <c r="L93" s="194"/>
      <c r="M93" s="194"/>
      <c r="N93" s="191"/>
      <c r="O93" s="192"/>
    </row>
    <row r="94" spans="2:15" ht="15" customHeight="1" thickBot="1">
      <c r="B94" s="202"/>
      <c r="C94" s="203"/>
      <c r="D94" s="203"/>
      <c r="E94" s="203"/>
      <c r="F94" s="204"/>
      <c r="G94" s="204"/>
      <c r="H94" s="203"/>
      <c r="I94" s="204"/>
      <c r="J94" s="204"/>
      <c r="K94" s="204"/>
      <c r="L94" s="204"/>
      <c r="M94" s="204"/>
      <c r="N94" s="204"/>
      <c r="O94" s="205"/>
    </row>
    <row r="95" spans="2:15" ht="22.5" customHeight="1" thickBot="1">
      <c r="B95" s="65"/>
      <c r="C95" s="195" t="s">
        <v>115</v>
      </c>
      <c r="D95" s="263"/>
      <c r="E95" s="196"/>
      <c r="F95" s="58"/>
      <c r="G95" s="195" t="s">
        <v>116</v>
      </c>
      <c r="H95" s="196"/>
      <c r="I95" s="59"/>
      <c r="J95" s="195" t="s">
        <v>117</v>
      </c>
      <c r="K95" s="196"/>
      <c r="L95" s="65"/>
      <c r="M95" s="70"/>
      <c r="N95" s="258" t="s">
        <v>118</v>
      </c>
      <c r="O95" s="259"/>
    </row>
    <row r="96" spans="2:15" ht="23.25" customHeight="1" thickBot="1">
      <c r="B96" s="65"/>
      <c r="C96" s="260">
        <v>6244020</v>
      </c>
      <c r="D96" s="261"/>
      <c r="E96" s="262"/>
      <c r="F96" s="58"/>
      <c r="G96" s="197">
        <f>+VRINICTO+SUM(G81:G93)</f>
        <v>38605500</v>
      </c>
      <c r="H96" s="198"/>
      <c r="I96" s="57"/>
      <c r="J96" s="197">
        <f>N81+N82+N83+N84+N85+N86+N87+N88+N89+N90+N91+N92+N93</f>
        <v>36457020</v>
      </c>
      <c r="K96" s="198"/>
      <c r="L96" s="199"/>
      <c r="M96" s="199"/>
      <c r="N96" s="197">
        <f>+G96-J96</f>
        <v>2148480</v>
      </c>
      <c r="O96" s="198"/>
    </row>
    <row r="97" spans="1:68" s="88" customFormat="1" ht="8.25" customHeight="1" thickBot="1">
      <c r="A97" s="83"/>
      <c r="B97" s="84"/>
      <c r="C97" s="84"/>
      <c r="D97" s="84"/>
      <c r="E97" s="84"/>
      <c r="F97" s="84"/>
      <c r="G97" s="84"/>
      <c r="H97" s="84"/>
      <c r="I97" s="84"/>
      <c r="J97" s="84"/>
      <c r="K97" s="84"/>
      <c r="L97" s="84"/>
      <c r="M97" s="84"/>
      <c r="N97" s="84"/>
      <c r="O97" s="84"/>
      <c r="P97" s="84"/>
      <c r="Q97" s="84"/>
      <c r="R97" s="84"/>
      <c r="S97" s="84"/>
      <c r="T97" s="84"/>
      <c r="U97" s="277" t="s">
        <v>119</v>
      </c>
      <c r="V97" s="277"/>
      <c r="W97" s="277"/>
      <c r="X97" s="278"/>
      <c r="Y97" s="279" t="s">
        <v>120</v>
      </c>
      <c r="Z97" s="279"/>
      <c r="AA97" s="279"/>
      <c r="AB97" s="279"/>
      <c r="AC97" s="85"/>
      <c r="AD97" s="85"/>
      <c r="AE97" s="280" t="s">
        <v>6</v>
      </c>
      <c r="AF97" s="280"/>
      <c r="AG97" s="280"/>
      <c r="AH97" s="281"/>
      <c r="AI97" s="282" t="s">
        <v>120</v>
      </c>
      <c r="AJ97" s="283"/>
      <c r="AK97" s="283"/>
      <c r="AL97" s="283"/>
      <c r="AM97" s="284"/>
      <c r="AN97" s="85"/>
      <c r="AO97" s="85"/>
      <c r="AP97" s="85"/>
      <c r="AQ97" s="85"/>
      <c r="AR97" s="85"/>
      <c r="AS97" s="85"/>
      <c r="AT97" s="85"/>
      <c r="AU97" s="85"/>
      <c r="AV97" s="85"/>
      <c r="AW97" s="86"/>
      <c r="AX97" s="276"/>
      <c r="AY97" s="276"/>
      <c r="AZ97" s="276"/>
      <c r="BA97" s="276"/>
      <c r="BB97" s="276"/>
      <c r="BC97" s="276"/>
      <c r="BD97" s="276"/>
      <c r="BE97" s="276"/>
      <c r="BF97" s="276"/>
      <c r="BG97" s="276"/>
      <c r="BH97" s="276"/>
      <c r="BI97" s="276"/>
      <c r="BJ97" s="276"/>
      <c r="BK97" s="276"/>
      <c r="BL97" s="276"/>
      <c r="BM97" s="276"/>
      <c r="BN97" s="276"/>
      <c r="BO97" s="276"/>
      <c r="BP97" s="87"/>
    </row>
    <row r="98" spans="1:68" ht="15.75" customHeight="1" thickBot="1">
      <c r="B98" s="179" t="s">
        <v>121</v>
      </c>
      <c r="C98" s="179"/>
      <c r="D98" s="179"/>
      <c r="E98" s="179"/>
      <c r="F98" s="179"/>
      <c r="G98" s="179"/>
      <c r="H98" s="179"/>
      <c r="I98" s="179"/>
      <c r="J98" s="179"/>
      <c r="K98" s="179"/>
      <c r="L98" s="179"/>
      <c r="M98" s="179"/>
      <c r="N98" s="179"/>
      <c r="O98" s="179"/>
    </row>
    <row r="99" spans="1:68" ht="21.75" customHeight="1" thickBot="1">
      <c r="B99" s="35"/>
      <c r="C99" s="64"/>
      <c r="D99" s="64"/>
      <c r="E99" s="215" t="s">
        <v>122</v>
      </c>
      <c r="F99" s="223"/>
      <c r="G99" s="223"/>
      <c r="H99" s="224"/>
      <c r="I99" s="215" t="s">
        <v>123</v>
      </c>
      <c r="J99" s="215"/>
      <c r="K99" s="215"/>
      <c r="L99" s="216"/>
      <c r="M99" s="238" t="s">
        <v>124</v>
      </c>
      <c r="N99" s="239"/>
      <c r="O99" s="240"/>
    </row>
    <row r="100" spans="1:68" ht="44.25" customHeight="1" thickBot="1">
      <c r="B100" s="68">
        <v>1</v>
      </c>
      <c r="C100" s="241" t="s">
        <v>125</v>
      </c>
      <c r="D100" s="242"/>
      <c r="E100" s="242"/>
      <c r="F100" s="242"/>
      <c r="G100" s="242"/>
      <c r="H100" s="243"/>
      <c r="I100" s="217" t="s">
        <v>126</v>
      </c>
      <c r="J100" s="217"/>
      <c r="K100" s="217"/>
      <c r="L100" s="218"/>
      <c r="M100" s="231" t="s">
        <v>127</v>
      </c>
      <c r="N100" s="232"/>
      <c r="O100" s="233"/>
    </row>
    <row r="101" spans="1:68" ht="51.75" customHeight="1" thickBot="1">
      <c r="B101" s="25">
        <v>2</v>
      </c>
      <c r="C101" s="229" t="s">
        <v>128</v>
      </c>
      <c r="D101" s="230"/>
      <c r="E101" s="230"/>
      <c r="F101" s="230"/>
      <c r="G101" s="230"/>
      <c r="H101" s="230"/>
      <c r="I101" s="219" t="s">
        <v>129</v>
      </c>
      <c r="J101" s="217"/>
      <c r="K101" s="217"/>
      <c r="L101" s="218"/>
      <c r="M101" s="231" t="s">
        <v>127</v>
      </c>
      <c r="N101" s="232"/>
      <c r="O101" s="233"/>
    </row>
    <row r="102" spans="1:68" ht="78" customHeight="1" thickBot="1">
      <c r="B102" s="25">
        <v>3</v>
      </c>
      <c r="C102" s="229" t="s">
        <v>130</v>
      </c>
      <c r="D102" s="230"/>
      <c r="E102" s="230"/>
      <c r="F102" s="230"/>
      <c r="G102" s="230"/>
      <c r="H102" s="230"/>
      <c r="I102" s="219" t="s">
        <v>131</v>
      </c>
      <c r="J102" s="217"/>
      <c r="K102" s="217"/>
      <c r="L102" s="218"/>
      <c r="M102" s="231" t="s">
        <v>127</v>
      </c>
      <c r="N102" s="232"/>
      <c r="O102" s="233"/>
    </row>
    <row r="103" spans="1:68" ht="51.75" customHeight="1" thickBot="1">
      <c r="B103" s="25">
        <v>4</v>
      </c>
      <c r="C103" s="229" t="s">
        <v>132</v>
      </c>
      <c r="D103" s="230"/>
      <c r="E103" s="230"/>
      <c r="F103" s="230"/>
      <c r="G103" s="230"/>
      <c r="H103" s="230"/>
      <c r="I103" s="220" t="s">
        <v>133</v>
      </c>
      <c r="J103" s="221"/>
      <c r="K103" s="221"/>
      <c r="L103" s="222"/>
      <c r="M103" s="231" t="s">
        <v>127</v>
      </c>
      <c r="N103" s="232"/>
      <c r="O103" s="233"/>
    </row>
    <row r="104" spans="1:68" ht="41.25" customHeight="1" thickBot="1">
      <c r="B104" s="25">
        <v>5</v>
      </c>
      <c r="C104" s="229" t="s">
        <v>134</v>
      </c>
      <c r="D104" s="230"/>
      <c r="E104" s="230"/>
      <c r="F104" s="230"/>
      <c r="G104" s="230"/>
      <c r="H104" s="230"/>
      <c r="I104" s="219" t="s">
        <v>135</v>
      </c>
      <c r="J104" s="217"/>
      <c r="K104" s="217"/>
      <c r="L104" s="218"/>
      <c r="M104" s="231" t="s">
        <v>127</v>
      </c>
      <c r="N104" s="232"/>
      <c r="O104" s="233"/>
    </row>
    <row r="105" spans="1:68" ht="51" customHeight="1" thickBot="1">
      <c r="B105" s="25">
        <v>6</v>
      </c>
      <c r="C105" s="229" t="s">
        <v>136</v>
      </c>
      <c r="D105" s="230"/>
      <c r="E105" s="230"/>
      <c r="F105" s="230"/>
      <c r="G105" s="230"/>
      <c r="H105" s="230"/>
      <c r="I105" s="219" t="s">
        <v>131</v>
      </c>
      <c r="J105" s="217"/>
      <c r="K105" s="217"/>
      <c r="L105" s="218"/>
      <c r="M105" s="231" t="s">
        <v>127</v>
      </c>
      <c r="N105" s="232"/>
      <c r="O105" s="233"/>
    </row>
    <row r="106" spans="1:68" ht="31.5" customHeight="1" thickBot="1">
      <c r="B106" s="25">
        <v>7</v>
      </c>
      <c r="C106" s="229" t="s">
        <v>137</v>
      </c>
      <c r="D106" s="230"/>
      <c r="E106" s="230"/>
      <c r="F106" s="230"/>
      <c r="G106" s="230"/>
      <c r="H106" s="230"/>
      <c r="I106" s="219"/>
      <c r="J106" s="217"/>
      <c r="K106" s="217"/>
      <c r="L106" s="218"/>
      <c r="M106" s="231"/>
      <c r="N106" s="232"/>
      <c r="O106" s="233"/>
    </row>
    <row r="107" spans="1:68" ht="42" customHeight="1" thickBot="1">
      <c r="B107" s="25">
        <v>8</v>
      </c>
      <c r="C107" s="229" t="s">
        <v>138</v>
      </c>
      <c r="D107" s="230"/>
      <c r="E107" s="230"/>
      <c r="F107" s="230"/>
      <c r="G107" s="230"/>
      <c r="H107" s="230"/>
      <c r="I107" s="219"/>
      <c r="J107" s="217"/>
      <c r="K107" s="217"/>
      <c r="L107" s="218"/>
      <c r="M107" s="231"/>
      <c r="N107" s="232"/>
      <c r="O107" s="233"/>
    </row>
    <row r="108" spans="1:68" ht="29.25" customHeight="1" thickBot="1">
      <c r="B108" s="25">
        <v>9</v>
      </c>
      <c r="C108" s="229" t="s">
        <v>139</v>
      </c>
      <c r="D108" s="230"/>
      <c r="E108" s="230"/>
      <c r="F108" s="230"/>
      <c r="G108" s="230"/>
      <c r="H108" s="230"/>
      <c r="I108" s="219"/>
      <c r="J108" s="217"/>
      <c r="K108" s="217"/>
      <c r="L108" s="218"/>
      <c r="M108" s="231"/>
      <c r="N108" s="232"/>
      <c r="O108" s="233"/>
    </row>
    <row r="109" spans="1:68" ht="39.75" hidden="1" customHeight="1" thickBot="1">
      <c r="B109" s="25">
        <v>10</v>
      </c>
      <c r="C109" s="229"/>
      <c r="D109" s="230"/>
      <c r="E109" s="230"/>
      <c r="F109" s="230"/>
      <c r="G109" s="230"/>
      <c r="H109" s="230"/>
      <c r="I109" s="219"/>
      <c r="J109" s="217"/>
      <c r="K109" s="217"/>
      <c r="L109" s="218"/>
      <c r="M109" s="231"/>
      <c r="N109" s="232"/>
      <c r="O109" s="233"/>
    </row>
    <row r="110" spans="1:68" ht="39" hidden="1" customHeight="1" thickBot="1">
      <c r="B110" s="121">
        <v>11</v>
      </c>
      <c r="C110" s="229"/>
      <c r="D110" s="230"/>
      <c r="E110" s="230"/>
      <c r="F110" s="230"/>
      <c r="G110" s="230"/>
      <c r="H110" s="230"/>
      <c r="I110" s="219"/>
      <c r="J110" s="217"/>
      <c r="K110" s="217"/>
      <c r="L110" s="218"/>
      <c r="M110" s="231"/>
      <c r="N110" s="232"/>
      <c r="O110" s="233"/>
    </row>
    <row r="111" spans="1:68" ht="27.75" hidden="1" customHeight="1" thickBot="1">
      <c r="B111" s="147">
        <v>12</v>
      </c>
      <c r="C111" s="123"/>
      <c r="D111" s="124"/>
      <c r="E111" s="124"/>
      <c r="F111" s="124"/>
      <c r="G111" s="124"/>
      <c r="H111" s="124"/>
      <c r="I111" s="125"/>
      <c r="J111" s="126"/>
      <c r="K111" s="126"/>
      <c r="L111" s="127"/>
      <c r="M111" s="128"/>
      <c r="N111" s="129"/>
      <c r="O111" s="130"/>
    </row>
    <row r="112" spans="1:68" ht="34.5" hidden="1" customHeight="1" thickBot="1">
      <c r="B112" s="147">
        <v>13</v>
      </c>
      <c r="C112" s="123"/>
      <c r="D112" s="124"/>
      <c r="E112" s="124"/>
      <c r="F112" s="124"/>
      <c r="G112" s="124"/>
      <c r="H112" s="124"/>
      <c r="I112" s="125"/>
      <c r="J112" s="126"/>
      <c r="K112" s="126"/>
      <c r="L112" s="127"/>
      <c r="M112" s="128"/>
      <c r="N112" s="129"/>
      <c r="O112" s="130"/>
    </row>
    <row r="113" spans="2:15" ht="30.75" hidden="1" customHeight="1" thickBot="1">
      <c r="B113" s="147">
        <v>14</v>
      </c>
      <c r="C113" s="123"/>
      <c r="D113" s="124"/>
      <c r="E113" s="124"/>
      <c r="F113" s="124"/>
      <c r="G113" s="124"/>
      <c r="H113" s="124"/>
      <c r="I113" s="125"/>
      <c r="J113" s="126"/>
      <c r="K113" s="126"/>
      <c r="L113" s="127"/>
      <c r="M113" s="128"/>
      <c r="N113" s="129"/>
      <c r="O113" s="130"/>
    </row>
    <row r="114" spans="2:15" ht="26.25" hidden="1" customHeight="1" thickBot="1">
      <c r="B114" s="122">
        <v>15</v>
      </c>
      <c r="C114" s="229"/>
      <c r="D114" s="230"/>
      <c r="E114" s="230"/>
      <c r="F114" s="230"/>
      <c r="G114" s="230"/>
      <c r="H114" s="230"/>
      <c r="I114" s="219"/>
      <c r="J114" s="217"/>
      <c r="K114" s="217"/>
      <c r="L114" s="218"/>
      <c r="M114" s="231"/>
      <c r="N114" s="232"/>
      <c r="O114" s="233"/>
    </row>
    <row r="115" spans="2:15" ht="21.75" customHeight="1" thickBot="1">
      <c r="B115" s="225" t="s">
        <v>140</v>
      </c>
      <c r="C115" s="226"/>
      <c r="D115" s="226"/>
      <c r="E115" s="226"/>
      <c r="F115" s="227"/>
      <c r="G115" s="227"/>
      <c r="H115" s="227"/>
      <c r="I115" s="227"/>
      <c r="J115" s="227"/>
      <c r="K115" s="227"/>
      <c r="L115" s="227"/>
      <c r="M115" s="227"/>
      <c r="N115" s="227"/>
      <c r="O115" s="228"/>
    </row>
    <row r="116" spans="2:15" ht="20.25" customHeight="1" thickBot="1">
      <c r="B116" s="212" t="s">
        <v>141</v>
      </c>
      <c r="C116" s="213"/>
      <c r="D116" s="212" t="s">
        <v>142</v>
      </c>
      <c r="E116" s="213"/>
      <c r="F116" s="214"/>
      <c r="G116" s="210" t="s">
        <v>143</v>
      </c>
      <c r="H116" s="211"/>
      <c r="I116" s="266" t="s">
        <v>144</v>
      </c>
      <c r="J116" s="301"/>
      <c r="K116" s="301"/>
      <c r="L116" s="302"/>
      <c r="M116" s="367">
        <v>7049700</v>
      </c>
      <c r="N116" s="367"/>
      <c r="O116" s="367"/>
    </row>
    <row r="117" spans="2:15" ht="12" customHeight="1" thickBot="1">
      <c r="B117" s="31" t="s">
        <v>145</v>
      </c>
      <c r="C117" s="71" t="s">
        <v>146</v>
      </c>
      <c r="D117" s="15" t="s">
        <v>145</v>
      </c>
      <c r="E117" s="15" t="s">
        <v>146</v>
      </c>
      <c r="F117" s="73" t="s">
        <v>147</v>
      </c>
      <c r="G117" s="272">
        <v>9428049219</v>
      </c>
      <c r="H117" s="273"/>
      <c r="I117" s="303"/>
      <c r="J117" s="304"/>
      <c r="K117" s="304"/>
      <c r="L117" s="305"/>
      <c r="M117" s="368"/>
      <c r="N117" s="368"/>
      <c r="O117" s="368"/>
    </row>
    <row r="118" spans="2:15" ht="15" customHeight="1" thickBot="1">
      <c r="B118" s="67">
        <v>2021</v>
      </c>
      <c r="C118" s="67">
        <v>11</v>
      </c>
      <c r="D118" s="67">
        <v>2021</v>
      </c>
      <c r="E118" s="32">
        <v>12</v>
      </c>
      <c r="F118" s="32">
        <v>6</v>
      </c>
      <c r="G118" s="274"/>
      <c r="H118" s="275"/>
      <c r="I118" s="306"/>
      <c r="J118" s="307"/>
      <c r="K118" s="307"/>
      <c r="L118" s="308"/>
      <c r="M118" s="369"/>
      <c r="N118" s="369"/>
      <c r="O118" s="369"/>
    </row>
    <row r="119" spans="2:15" ht="20.25" customHeight="1" thickBot="1">
      <c r="B119" s="374" t="s">
        <v>148</v>
      </c>
      <c r="C119" s="374"/>
      <c r="D119" s="374"/>
      <c r="E119" s="375"/>
      <c r="F119" s="375"/>
      <c r="G119" s="373" t="e">
        <f ca="1">NumLetras(VRCERTAPO)</f>
        <v>#NAME?</v>
      </c>
      <c r="H119" s="373"/>
      <c r="I119" s="373"/>
      <c r="J119" s="373"/>
      <c r="K119" s="373"/>
      <c r="L119" s="373"/>
      <c r="M119" s="373"/>
      <c r="N119" s="373"/>
      <c r="O119" s="373"/>
    </row>
    <row r="120" spans="2:15" ht="39.950000000000003" customHeight="1" thickBot="1">
      <c r="B120" s="285" t="s">
        <v>149</v>
      </c>
      <c r="C120" s="285"/>
      <c r="D120" s="285"/>
      <c r="E120" s="285"/>
      <c r="F120" s="286"/>
      <c r="G120" s="370" t="s">
        <v>150</v>
      </c>
      <c r="H120" s="371"/>
      <c r="I120" s="371"/>
      <c r="J120" s="371"/>
      <c r="K120" s="15" t="s">
        <v>151</v>
      </c>
      <c r="L120" s="297" t="s">
        <v>152</v>
      </c>
      <c r="M120" s="298"/>
      <c r="N120" s="290" t="s">
        <v>153</v>
      </c>
      <c r="O120" s="291"/>
    </row>
    <row r="121" spans="2:15" ht="12" customHeight="1" thickBot="1">
      <c r="B121" s="287" t="s">
        <v>154</v>
      </c>
      <c r="C121" s="288"/>
      <c r="D121" s="288"/>
      <c r="E121" s="289"/>
      <c r="F121" s="33" t="s">
        <v>155</v>
      </c>
      <c r="G121" s="372" t="s">
        <v>156</v>
      </c>
      <c r="H121" s="363"/>
      <c r="I121" s="363"/>
      <c r="J121" s="363"/>
      <c r="K121" s="422">
        <f>IF(ISERROR(+IF(VRCERTAPO&lt;MTOMIN,MINIMO,ROUND((VRCERTAPO*PORCBASE),0))),"",+IF(VRCERTAPO&lt;MTOMIN,MINIMO,ROUND((VRCERTAPO*PORCBASE),0)))</f>
        <v>2819880</v>
      </c>
      <c r="L121" s="299">
        <f>IF(PENSIONADO="","Es pensionado?",IF(VRCERTAPO="","",VRMINPEN))</f>
        <v>451200</v>
      </c>
      <c r="M121" s="300"/>
      <c r="N121" s="387">
        <v>451200</v>
      </c>
      <c r="O121" s="388"/>
    </row>
    <row r="122" spans="2:15" ht="12" customHeight="1" thickBot="1">
      <c r="B122" s="359" t="s">
        <v>157</v>
      </c>
      <c r="C122" s="360"/>
      <c r="D122" s="360"/>
      <c r="E122" s="360"/>
      <c r="F122" s="361"/>
      <c r="G122" s="372" t="s">
        <v>158</v>
      </c>
      <c r="H122" s="363"/>
      <c r="I122" s="363"/>
      <c r="J122" s="363"/>
      <c r="K122" s="423"/>
      <c r="L122" s="381">
        <f>IF(PENSIONADO="","Es pensionado?",IF(VRCERTAPO="","",VRMINSAL))</f>
        <v>352500</v>
      </c>
      <c r="M122" s="382"/>
      <c r="N122" s="389">
        <v>352500</v>
      </c>
      <c r="O122" s="390"/>
    </row>
    <row r="123" spans="2:15" ht="14.25" customHeight="1" thickBot="1">
      <c r="B123" s="364" t="s">
        <v>159</v>
      </c>
      <c r="C123" s="365"/>
      <c r="D123" s="365"/>
      <c r="E123" s="366"/>
      <c r="F123" s="131">
        <v>3</v>
      </c>
      <c r="G123" s="362" t="s">
        <v>160</v>
      </c>
      <c r="H123" s="363"/>
      <c r="I123" s="363"/>
      <c r="J123" s="363"/>
      <c r="K123" s="423"/>
      <c r="L123" s="383">
        <f>IF(VRCERTAPO="","",+VRMINARL)</f>
        <v>68700</v>
      </c>
      <c r="M123" s="384"/>
      <c r="N123" s="391">
        <v>68700</v>
      </c>
      <c r="O123" s="392"/>
    </row>
    <row r="124" spans="2:15" ht="12.95" customHeight="1" thickBot="1">
      <c r="B124" s="27" t="s">
        <v>161</v>
      </c>
      <c r="C124" s="63"/>
      <c r="D124" s="63"/>
      <c r="E124" s="63"/>
      <c r="F124" s="131" t="s">
        <v>155</v>
      </c>
      <c r="G124" s="362" t="s">
        <v>155</v>
      </c>
      <c r="H124" s="363"/>
      <c r="I124" s="363"/>
      <c r="J124" s="363"/>
      <c r="K124" s="424"/>
      <c r="L124" s="356">
        <f>IF(SUM(L121:L123)=0,"",IF(COUNTIF(L121:L123,"&gt;=A"),"falta criterio",+SUM(L121:L123)))</f>
        <v>872400</v>
      </c>
      <c r="M124" s="357"/>
      <c r="N124" s="393">
        <f>+SUM(N121:O123)</f>
        <v>872400</v>
      </c>
      <c r="O124" s="394"/>
    </row>
    <row r="125" spans="2:15" ht="14.25" customHeight="1" thickBot="1">
      <c r="B125" s="246" t="s">
        <v>162</v>
      </c>
      <c r="C125" s="247"/>
      <c r="D125" s="247"/>
      <c r="E125" s="247"/>
      <c r="F125" s="248"/>
      <c r="G125" s="248"/>
      <c r="H125" s="248"/>
      <c r="I125" s="248"/>
      <c r="J125" s="248"/>
      <c r="K125" s="248"/>
      <c r="L125" s="248"/>
      <c r="M125" s="248"/>
      <c r="N125" s="248"/>
      <c r="O125" s="249"/>
    </row>
    <row r="126" spans="2:15" ht="15" customHeight="1" thickBot="1">
      <c r="B126" s="379" t="s">
        <v>163</v>
      </c>
      <c r="C126" s="379"/>
      <c r="D126" s="379"/>
      <c r="E126" s="380"/>
      <c r="F126" s="250" t="s">
        <v>164</v>
      </c>
      <c r="G126" s="251"/>
      <c r="H126" s="252"/>
      <c r="I126" s="28" t="s">
        <v>165</v>
      </c>
      <c r="J126" s="29" t="s">
        <v>166</v>
      </c>
      <c r="K126" s="82" t="s">
        <v>167</v>
      </c>
      <c r="L126" s="376" t="s">
        <v>168</v>
      </c>
      <c r="M126" s="377"/>
      <c r="N126" s="377"/>
      <c r="O126" s="378"/>
    </row>
    <row r="127" spans="2:15" ht="45.6" customHeight="1">
      <c r="B127" s="5"/>
      <c r="C127" s="6"/>
      <c r="D127" s="6"/>
      <c r="E127" s="6"/>
      <c r="F127" s="7"/>
      <c r="G127" s="7"/>
      <c r="H127" s="7"/>
      <c r="I127" s="8"/>
      <c r="J127" s="3"/>
      <c r="K127" s="3"/>
      <c r="L127" s="3"/>
      <c r="M127" s="3"/>
      <c r="N127" s="3"/>
      <c r="O127" s="4"/>
    </row>
    <row r="128" spans="2:15" ht="15" customHeight="1">
      <c r="B128" s="5"/>
      <c r="C128" s="6"/>
      <c r="D128" s="6"/>
      <c r="E128" s="6"/>
      <c r="F128" s="244" t="str">
        <f>+nombreContratista</f>
        <v xml:space="preserve">EHIMER UVAN PEREZ PEREZ </v>
      </c>
      <c r="G128" s="245"/>
      <c r="H128" s="245"/>
      <c r="I128" s="245"/>
      <c r="J128" s="3"/>
      <c r="K128" s="244" t="str">
        <f>IF(ISNONTEXT(nombreSuper1),nombreSuperCont,nombreSuper1)</f>
        <v>YOLANDA RODRIGUEZ BAQUERO</v>
      </c>
      <c r="L128" s="245"/>
      <c r="M128" s="245"/>
      <c r="N128" s="245"/>
      <c r="O128" s="9"/>
    </row>
    <row r="129" spans="2:15" ht="15" customHeight="1">
      <c r="B129" s="10"/>
      <c r="C129" s="11"/>
      <c r="D129" s="11"/>
      <c r="E129" s="11"/>
      <c r="F129" s="236" t="s">
        <v>169</v>
      </c>
      <c r="G129" s="358"/>
      <c r="H129" s="358"/>
      <c r="I129" s="358"/>
      <c r="J129" s="3"/>
      <c r="K129" s="236" t="s">
        <v>170</v>
      </c>
      <c r="L129" s="237"/>
      <c r="M129" s="237"/>
      <c r="N129" s="237"/>
      <c r="O129" s="12"/>
    </row>
    <row r="130" spans="2:15" ht="12.75" customHeight="1">
      <c r="B130" s="5"/>
      <c r="C130" s="6"/>
      <c r="D130" s="6"/>
      <c r="E130" s="6"/>
      <c r="F130" s="385">
        <f>+cedula</f>
        <v>1018437801</v>
      </c>
      <c r="G130" s="386"/>
      <c r="H130" s="386"/>
      <c r="I130" s="386"/>
      <c r="J130" s="3"/>
      <c r="K130" s="236" t="str">
        <f>IF(ISNONTEXT(nombreSuper1),perfilSuperCont,CargoSuper1)</f>
        <v>PROFESIONAL ESPECIALIZADO AREA DE LA SALUD</v>
      </c>
      <c r="L130" s="237"/>
      <c r="M130" s="237"/>
      <c r="N130" s="237"/>
      <c r="O130" s="9"/>
    </row>
    <row r="131" spans="2:15" ht="24.95" customHeight="1">
      <c r="B131" s="13"/>
      <c r="C131" s="72"/>
      <c r="D131" s="72"/>
      <c r="E131" s="72"/>
      <c r="F131" s="236" t="s">
        <v>171</v>
      </c>
      <c r="G131" s="237"/>
      <c r="H131" s="237"/>
      <c r="I131" s="237"/>
      <c r="J131" s="3"/>
      <c r="O131" s="12"/>
    </row>
    <row r="132" spans="2:15" ht="24.95" customHeight="1">
      <c r="B132" s="13"/>
      <c r="C132" s="72"/>
      <c r="D132" s="72"/>
      <c r="E132" s="72"/>
      <c r="F132" s="72"/>
      <c r="G132" s="154"/>
      <c r="H132" s="154"/>
      <c r="I132" s="154"/>
      <c r="J132" s="3"/>
      <c r="O132" s="12"/>
    </row>
    <row r="133" spans="2:15" ht="15" customHeight="1">
      <c r="B133" s="13"/>
      <c r="C133" s="72"/>
      <c r="D133" s="72"/>
      <c r="E133" s="72"/>
      <c r="F133" s="244" t="str">
        <f>IF(ISNONTEXT(nombreApoyoTec1),nombreApoyoTec2,nombreApoyoTec1)</f>
        <v>FABIAN SNEIDER SANABRIA RODRIGUEZ</v>
      </c>
      <c r="G133" s="245"/>
      <c r="H133" s="245"/>
      <c r="I133" s="245"/>
      <c r="J133" s="3"/>
      <c r="O133" s="12"/>
    </row>
    <row r="134" spans="2:15" ht="12" customHeight="1">
      <c r="B134" s="13"/>
      <c r="C134" s="72"/>
      <c r="D134" s="72"/>
      <c r="E134" s="72"/>
      <c r="F134" s="236" t="s">
        <v>172</v>
      </c>
      <c r="G134" s="237"/>
      <c r="H134" s="237"/>
      <c r="I134" s="237"/>
      <c r="J134" s="3"/>
      <c r="O134" s="12"/>
    </row>
    <row r="135" spans="2:15" ht="17.100000000000001" customHeight="1">
      <c r="B135" s="13"/>
      <c r="C135" s="72"/>
      <c r="D135" s="72"/>
      <c r="E135" s="72"/>
      <c r="F135" s="236" t="str">
        <f>IF(ISNONTEXT(L11),L12,L11)</f>
        <v>MEDICO  ESPECIALISTA</v>
      </c>
      <c r="G135" s="237"/>
      <c r="H135" s="237"/>
      <c r="I135" s="237"/>
      <c r="J135" s="3"/>
      <c r="K135" s="66"/>
      <c r="L135" s="66"/>
      <c r="M135" s="66"/>
      <c r="N135" s="66"/>
      <c r="O135" s="12"/>
    </row>
    <row r="136" spans="2:15" ht="24" customHeight="1" thickBot="1">
      <c r="B136" s="352">
        <v>44239</v>
      </c>
      <c r="C136" s="353"/>
      <c r="D136" s="353"/>
      <c r="E136" s="353"/>
      <c r="F136" s="354"/>
      <c r="G136" s="354"/>
      <c r="H136" s="354"/>
      <c r="I136" s="354"/>
      <c r="J136" s="354"/>
      <c r="K136" s="354"/>
      <c r="L136" s="354"/>
      <c r="M136" s="354"/>
      <c r="N136" s="354"/>
      <c r="O136" s="355"/>
    </row>
    <row r="137" spans="2:15" ht="24.95" customHeight="1"/>
    <row r="138" spans="2:15" ht="24.95" customHeight="1"/>
    <row r="139" spans="2:15" ht="24.95" customHeight="1"/>
  </sheetData>
  <sheetProtection algorithmName="SHA-512" hashValue="FfdxzGAQk6vuJZjUu4M65mTzlJKRZEXP/4d6jwmCVNt+dNf1MkTEngJbiKXkYmC9Sdn0UyZppMnVf1lGWzkcxA==" saltValue="iHjVSgODMqiRss/A4wAS0g==" spinCount="100000" sheet="1" objects="1" scenarios="1" formatRows="0"/>
  <autoFilter ref="E99:O109" xr:uid="{00000000-0009-0000-0000-000000000000}">
    <filterColumn colId="0" showButton="0"/>
    <filterColumn colId="1" showButton="0"/>
    <filterColumn colId="2" showButton="0"/>
    <filterColumn colId="4" showButton="0"/>
    <filterColumn colId="5" showButton="0"/>
    <filterColumn colId="6" showButton="0"/>
    <filterColumn colId="8" showButton="0"/>
  </autoFilter>
  <mergeCells count="307">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6 F121 N122:N123 F126 J126 L126:O126 G119 J14:O14 B118:F118 L7:O8 G7:G8 L6 L10:M11 O10:O11 M12 G10:G11 M9">
    <cfRule type="containsBlanks" dxfId="55" priority="459" stopIfTrue="1">
      <formula>LEN(TRIM(B6))=0</formula>
    </cfRule>
  </conditionalFormatting>
  <conditionalFormatting sqref="N124">
    <cfRule type="expression" dxfId="54" priority="397" stopIfTrue="1">
      <formula>N124&lt;VRAPOMIN</formula>
    </cfRule>
    <cfRule type="cellIs" dxfId="53" priority="418" stopIfTrue="1" operator="equal">
      <formula>0</formula>
    </cfRule>
  </conditionalFormatting>
  <conditionalFormatting sqref="N122">
    <cfRule type="expression" dxfId="52" priority="399" stopIfTrue="1">
      <formula>N122&lt;APOMINSAL</formula>
    </cfRule>
  </conditionalFormatting>
  <conditionalFormatting sqref="N123">
    <cfRule type="expression" dxfId="51" priority="398" stopIfTrue="1">
      <formula>N123&lt;APOMINARL</formula>
    </cfRule>
  </conditionalFormatting>
  <conditionalFormatting sqref="F128:I128 F130:I130 K128:N128 K130:N130 F77 O21:O23 O25:O27 O29:O31 O33:O35 O37:O39 O41:O43 O45:O47 O49 O58:O61 O66:O68 O70:O72 O74:O76 K80 N80 O54:O56 K121 O51:O52">
    <cfRule type="cellIs" dxfId="50" priority="396" stopIfTrue="1" operator="equal">
      <formula>0</formula>
    </cfRule>
  </conditionalFormatting>
  <conditionalFormatting sqref="K121:L121">
    <cfRule type="expression" dxfId="49" priority="314" stopIfTrue="1">
      <formula>AND(VRCERT="",APOMINPEN="Es pensionado?")</formula>
    </cfRule>
    <cfRule type="cellIs" dxfId="48" priority="319" stopIfTrue="1" operator="equal">
      <formula>"Es pensionado?"</formula>
    </cfRule>
    <cfRule type="containsBlanks" dxfId="47" priority="324" stopIfTrue="1">
      <formula>LEN(TRIM(K121))=0</formula>
    </cfRule>
    <cfRule type="cellIs" dxfId="46" priority="328" stopIfTrue="1" operator="equal">
      <formula>"Sin definir Vr a Cancelar"</formula>
    </cfRule>
  </conditionalFormatting>
  <conditionalFormatting sqref="L122">
    <cfRule type="expression" dxfId="45" priority="313" stopIfTrue="1">
      <formula>AND(VRCERT="",APOMINSAL="Es pensionado?")</formula>
    </cfRule>
    <cfRule type="cellIs" dxfId="44" priority="318" stopIfTrue="1" operator="equal">
      <formula>"Es pensionado?"</formula>
    </cfRule>
    <cfRule type="containsBlanks" dxfId="43" priority="323" stopIfTrue="1">
      <formula>LEN(TRIM(L122))=0</formula>
    </cfRule>
    <cfRule type="cellIs" dxfId="42" priority="327" stopIfTrue="1" operator="equal">
      <formula>"Sin definir Vr a Cancelar"</formula>
    </cfRule>
  </conditionalFormatting>
  <conditionalFormatting sqref="L123">
    <cfRule type="containsBlanks" dxfId="41" priority="322" stopIfTrue="1">
      <formula>LEN(TRIM(L123))=0</formula>
    </cfRule>
    <cfRule type="cellIs" dxfId="40" priority="325" stopIfTrue="1" operator="equal">
      <formula>"Falta Nivel ARL"</formula>
    </cfRule>
    <cfRule type="cellIs" dxfId="39" priority="326" stopIfTrue="1" operator="equal">
      <formula>"Sin definir Vr a Cancelar"</formula>
    </cfRule>
  </conditionalFormatting>
  <conditionalFormatting sqref="L124">
    <cfRule type="containsBlanks" dxfId="38" priority="311" stopIfTrue="1">
      <formula>LEN(TRIM(L124))=0</formula>
    </cfRule>
    <cfRule type="cellIs" dxfId="37" priority="312" stopIfTrue="1" operator="equal">
      <formula>"falta criterio"</formula>
    </cfRule>
  </conditionalFormatting>
  <conditionalFormatting sqref="N121">
    <cfRule type="expression" dxfId="36" priority="471" stopIfTrue="1">
      <formula>B118="SI"</formula>
    </cfRule>
    <cfRule type="expression" dxfId="35" priority="472" stopIfTrue="1">
      <formula>N121&lt;APOMINPEN</formula>
    </cfRule>
    <cfRule type="containsBlanks" dxfId="34" priority="473" stopIfTrue="1">
      <formula>LEN(TRIM(N121))=0</formula>
    </cfRule>
  </conditionalFormatting>
  <conditionalFormatting sqref="M116:O118">
    <cfRule type="cellIs" dxfId="33" priority="201" operator="lessThanOrEqual">
      <formula>0</formula>
    </cfRule>
  </conditionalFormatting>
  <conditionalFormatting sqref="J21">
    <cfRule type="expression" dxfId="32" priority="132">
      <formula>(COUNTA($H21:$I21)=1)</formula>
    </cfRule>
  </conditionalFormatting>
  <conditionalFormatting sqref="J22:J23">
    <cfRule type="expression" dxfId="31" priority="131">
      <formula>(COUNTA($H22:$I22)=1)</formula>
    </cfRule>
  </conditionalFormatting>
  <conditionalFormatting sqref="I21:I23">
    <cfRule type="expression" dxfId="30" priority="519">
      <formula>AND($H21&lt;&gt;"",$I21="")</formula>
    </cfRule>
  </conditionalFormatting>
  <conditionalFormatting sqref="L21:L23 L25:L27 L29:L31 L58:L61 L33:L35 L37:L39 L41:L43 L45:L47 L49 L54:L56 L51:L52">
    <cfRule type="expression" dxfId="29" priority="523">
      <formula>(COUNTA(I21:J21)&lt;2)</formula>
    </cfRule>
  </conditionalFormatting>
  <conditionalFormatting sqref="E79:H79 K79:O79 G121:J124">
    <cfRule type="containsBlanks" dxfId="28" priority="525">
      <formula>LEN(TRIM(E79))=0</formula>
    </cfRule>
  </conditionalFormatting>
  <conditionalFormatting sqref="C96:E96">
    <cfRule type="cellIs" dxfId="27" priority="28" operator="equal">
      <formula>0</formula>
    </cfRule>
  </conditionalFormatting>
  <conditionalFormatting sqref="J96:K96 N96:O96">
    <cfRule type="expression" dxfId="26" priority="26">
      <formula>VRINICTO=0</formula>
    </cfRule>
  </conditionalFormatting>
  <conditionalFormatting sqref="G117:H118 H77:O77">
    <cfRule type="containsBlanks" dxfId="25" priority="24">
      <formula>LEN(TRIM(G77))=0</formula>
    </cfRule>
  </conditionalFormatting>
  <conditionalFormatting sqref="F124">
    <cfRule type="containsBlanks" dxfId="24" priority="18" stopIfTrue="1">
      <formula>LEN(TRIM(F124))=0</formula>
    </cfRule>
  </conditionalFormatting>
  <conditionalFormatting sqref="G124:J124">
    <cfRule type="containsBlanks" dxfId="23" priority="17">
      <formula>LEN(TRIM(G124))=0</formula>
    </cfRule>
  </conditionalFormatting>
  <conditionalFormatting sqref="O62:O64">
    <cfRule type="cellIs" dxfId="22" priority="16" stopIfTrue="1" operator="equal">
      <formula>0</formula>
    </cfRule>
  </conditionalFormatting>
  <conditionalFormatting sqref="F133:I133 F135:I135">
    <cfRule type="cellIs" dxfId="21" priority="15" stopIfTrue="1" operator="equal">
      <formula>0</formula>
    </cfRule>
  </conditionalFormatting>
  <conditionalFormatting sqref="G96:H96">
    <cfRule type="expression" dxfId="20" priority="14">
      <formula>VRINICTO=0</formula>
    </cfRule>
  </conditionalFormatting>
  <conditionalFormatting sqref="O50">
    <cfRule type="cellIs" dxfId="19" priority="12" stopIfTrue="1" operator="equal">
      <formula>0</formula>
    </cfRule>
  </conditionalFormatting>
  <conditionalFormatting sqref="L50">
    <cfRule type="expression" dxfId="18" priority="13">
      <formula>(COUNTA(I50:J50)&lt;2)</formula>
    </cfRule>
  </conditionalFormatting>
  <conditionalFormatting sqref="G12">
    <cfRule type="containsBlanks" dxfId="17" priority="11" stopIfTrue="1">
      <formula>LEN(TRIM(G12))=0</formula>
    </cfRule>
  </conditionalFormatting>
  <conditionalFormatting sqref="L12">
    <cfRule type="containsBlanks" dxfId="16" priority="10" stopIfTrue="1">
      <formula>LEN(TRIM(L12))=0</formula>
    </cfRule>
  </conditionalFormatting>
  <conditionalFormatting sqref="O12">
    <cfRule type="containsBlanks" dxfId="15" priority="9" stopIfTrue="1">
      <formula>LEN(TRIM(O12))=0</formula>
    </cfRule>
  </conditionalFormatting>
  <conditionalFormatting sqref="G9">
    <cfRule type="containsBlanks" dxfId="14" priority="8" stopIfTrue="1">
      <formula>LEN(TRIM(G9))=0</formula>
    </cfRule>
  </conditionalFormatting>
  <conditionalFormatting sqref="L9">
    <cfRule type="containsBlanks" dxfId="13" priority="7" stopIfTrue="1">
      <formula>LEN(TRIM(L9))=0</formula>
    </cfRule>
  </conditionalFormatting>
  <conditionalFormatting sqref="O9">
    <cfRule type="containsBlanks" dxfId="12" priority="6" stopIfTrue="1">
      <formula>LEN(TRIM(O9))=0</formula>
    </cfRule>
  </conditionalFormatting>
  <conditionalFormatting sqref="C100">
    <cfRule type="expression" dxfId="11" priority="2" stopIfTrue="1">
      <formula>AND(XFC100="",C100&lt;&gt;"")</formula>
    </cfRule>
    <cfRule type="expression" dxfId="10" priority="3" stopIfTrue="1">
      <formula>AND(XFC100&lt;&gt;"",C100="")</formula>
    </cfRule>
  </conditionalFormatting>
  <conditionalFormatting sqref="G17">
    <cfRule type="containsBlanks" dxfId="9" priority="1" stopIfTrue="1">
      <formula>LEN(TRIM(G17))=0</formula>
    </cfRule>
  </conditionalFormatting>
  <dataValidations xWindow="295" yWindow="442" count="99">
    <dataValidation allowBlank="1" showInputMessage="1" showErrorMessage="1" promptTitle="VR APORTE PENSION" prompt="Digite el valor del aporte sin puntos ni comas." sqref="N121" xr:uid="{00000000-0002-0000-0000-000000000000}"/>
    <dataValidation allowBlank="1" showInputMessage="1" showErrorMessage="1" promptTitle="VR APORTE SALUD" prompt="Digite el valor del aporte sin puntos ni comas." sqref="N122" xr:uid="{00000000-0002-0000-0000-000001000000}"/>
    <dataValidation allowBlank="1" showInputMessage="1" showErrorMessage="1" promptTitle="VR APORTE ARP" prompt="Digite el valor del aporte sin puntos ni comas." sqref="N123" xr:uid="{00000000-0002-0000-0000-000002000000}"/>
    <dataValidation type="date" allowBlank="1" showInputMessage="1" showErrorMessage="1" errorTitle="FECHA FINAL INFORME" error="El dato digitado es errado!_x000a__x000a_Por favor verifique ..." promptTitle="FECHA FINAL INFORME" prompt="AAAA-MM-DD" sqref="L6" xr:uid="{00000000-0002-0000-0000-000003000000}">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xr:uid="{00000000-0002-0000-0000-000004000000}">
      <formula1>AÑOS</formula1>
    </dataValidation>
    <dataValidation allowBlank="1" showInputMessage="1" showErrorMessage="1" errorTitle="CDP" error="El dato digitado es errado!_x000a__x000a_Por favor verifique ..." promptTitle="CDP" prompt="Digite Número de CDP sin punto ni comas._x000a_" sqref="M14:O14" xr:uid="{00000000-0002-0000-0000-000005000000}"/>
    <dataValidation allowBlank="1" showInputMessage="1" showErrorMessage="1" errorTitle="NRO CONTRATO" error="El dato digitado es errado!_x000a__x000a_Por favor verifique ..." promptTitle="NRO CONTRATO" prompt="Digite Número del Contrato sin puntos ni comas." sqref="G14:H14" xr:uid="{00000000-0002-0000-0000-000006000000}"/>
    <dataValidation type="list" allowBlank="1" showInputMessage="1" showErrorMessage="1" errorTitle="RIESGO" error="El dato digitado es errado!_x000a__x000a_Por favor verifique o elija uno de la lista ..." promptTitle="RIESGO" prompt="Digite Nivel de Riesgo." sqref="F123" xr:uid="{00000000-0002-0000-0000-000007000000}">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xr:uid="{00000000-0002-0000-0000-000008000000}">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xr:uid="{00000000-0002-0000-0000-000009000000}">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xr:uid="{00000000-0002-0000-0000-00000A000000}"/>
    <dataValidation allowBlank="1" showInputMessage="1" showErrorMessage="1" promptTitle="OBLIGACION CONTRACTUAL" prompt="Relacione una a una las obligaciones registradas en el contrato ..." sqref="E101:E114" xr:uid="{00000000-0002-0000-0000-00000B000000}"/>
    <dataValidation allowBlank="1" showInputMessage="1" showErrorMessage="1" promptTitle="SOPORTE ACTIVIDADES" prompt="Describa brevemente cual es el soporte o evidencia de cumplimiento de las actividades realizadas." sqref="M100:M114 N102:N114" xr:uid="{00000000-0002-0000-0000-00000C000000}"/>
    <dataValidation allowBlank="1" showInputMessage="1" showErrorMessage="1" promptTitle="% CUMPLIMIENTO ACTIVIDAD" prompt="Digie el % de cumplimiento de las actividades realizadas." sqref="O102:O114" xr:uid="{00000000-0002-0000-0000-00000D000000}"/>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xr:uid="{00000000-0002-0000-0000-00000E000000}">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xr:uid="{00000000-0002-0000-0000-00000F000000}">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xr:uid="{00000000-0002-0000-0000-000010000000}"/>
    <dataValidation allowBlank="1" showInputMessage="1" showErrorMessage="1" promptTitle="CARGO O ACTIVIDAD" prompt="Digite el nombre del Cargo del Supervisor 1 del Contrato" sqref="L9:O12" xr:uid="{00000000-0002-0000-0000-000011000000}"/>
    <dataValidation allowBlank="1" showInputMessage="1" errorTitle="NRO CEDULA" error="El número digitado no corresponde a un nro de cédula válido!_x000a__x000a_Por favor verifique ..." promptTitle="TELEFONO(S)" prompt="Digite el/los número(s) telefónico(s) de contacto" sqref="L7:O8" xr:uid="{00000000-0002-0000-0000-000012000000}"/>
    <dataValidation allowBlank="1" showInputMessage="1" showErrorMessage="1" sqref="O52 O54:O56" xr:uid="{00000000-0002-0000-0000-000013000000}"/>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xr:uid="{00000000-0002-0000-0000-000014000000}"/>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xr:uid="{00000000-0002-0000-0000-000015000000}">
      <formula1>2015</formula1>
      <formula2>2030</formula2>
    </dataValidation>
    <dataValidation allowBlank="1" showInputMessage="1" showErrorMessage="1" promptTitle="ACTIVIDADES REALIZADAS" prompt="Describa bremente las actividades llevadas a cabo para dar cumplimiento a la actividad contractual ..." sqref="I101:L114" xr:uid="{00000000-0002-0000-0000-000016000000}"/>
    <dataValidation type="date" allowBlank="1" showInputMessage="1" showErrorMessage="1" errorTitle="FECHA INICIAL INFORME" error="El dato digitado es errado!_x000a__x000a_Por favor verifique ..." promptTitle="FECHA INICIAL INFORME" prompt="Formato : AAAA-MM-DD_x000a_" sqref="H6:J6" xr:uid="{00000000-0002-0000-0000-000017000000}">
      <formula1>INICIO</formula1>
      <formula2>FIN</formula2>
    </dataValidation>
    <dataValidation allowBlank="1" showInputMessage="1" showErrorMessage="1" promptTitle="NOMBRE SUPERVISOR" prompt="Nombres y Apellidos Completos" sqref="G9:G12" xr:uid="{00000000-0002-0000-0000-000018000000}"/>
    <dataValidation allowBlank="1" showInputMessage="1" showErrorMessage="1" promptTitle="NOMBRE CONTRATISTA" prompt=" Nombres y Apellidos Completos" sqref="G7:J7" xr:uid="{00000000-0002-0000-0000-000019000000}"/>
    <dataValidation allowBlank="1" showInputMessage="1" showErrorMessage="1" promptTitle="CORREO ELECTRONICO" prompt="Digite dirección de correo electrónico de contacto" sqref="G8:J8" xr:uid="{00000000-0002-0000-0000-00001A000000}"/>
    <dataValidation allowBlank="1" showInputMessage="1" showErrorMessage="1" promptTitle="ADM DE FONDO DE PENSIONES" prompt="Digite el nombre de la Administradora de Fondo de Pensiones" sqref="G121:J121" xr:uid="{00000000-0002-0000-0000-00001B000000}"/>
    <dataValidation allowBlank="1" showInputMessage="1" showErrorMessage="1" promptTitle="ENTIDAD PROMOTORA DE SALUD" prompt="Digite el nombre del Entidad Promotora de Salud" sqref="G122:J122 G124:J124" xr:uid="{00000000-0002-0000-0000-00001C000000}"/>
    <dataValidation allowBlank="1" showInputMessage="1" showErrorMessage="1" promptTitle="ADM DE RIESGOS LABORALES" prompt="Digite el nombre de la Administradora de Riestos Laborales" sqref="G123:J123" xr:uid="{00000000-0002-0000-0000-00001D000000}"/>
    <dataValidation allowBlank="1" showInputMessage="1" showErrorMessage="1" errorTitle="PERIL" error="El dato digitado es errado!_x000a__x000a_Por favor verifique ..." promptTitle="PERFIL" prompt="Digite Perfil" sqref="G15:O17" xr:uid="{00000000-0002-0000-0000-00001E000000}"/>
    <dataValidation type="date" operator="greaterThan" allowBlank="1" showInputMessage="1" showErrorMessage="1" promptTitle="FECHA INICIO DE CONTRATO" prompt="Formato : AAAA-MM-DD_x000a_" sqref="E79:H79" xr:uid="{00000000-0002-0000-0000-00001F000000}">
      <formula1>36161</formula1>
    </dataValidation>
    <dataValidation type="date" operator="greaterThan" allowBlank="1" showInputMessage="1" showErrorMessage="1" promptTitle="FECHA TERMINACION CONTRATO INICI" prompt="Formato : AAAA-MM-DD_x000a_" sqref="K79:O79" xr:uid="{00000000-0002-0000-0000-000020000000}">
      <formula1>E79</formula1>
    </dataValidation>
    <dataValidation allowBlank="1" showInputMessage="1" showErrorMessage="1" errorTitle="VALOR MENSUAL A CERTIFICAR" error="El valor digitado es errado ..._x000a__x000a_Por favor verifique ...!" promptTitle="NRO CDP" prompt="Digie valor sin puntos ni comas ..." sqref="H81:H92 I93" xr:uid="{00000000-0002-0000-0000-000021000000}"/>
    <dataValidation allowBlank="1" showInputMessage="1" showErrorMessage="1" promptTitle="NRO ADICION" prompt="Digie valor sin puntos ni comas ..." sqref="F81:F92 G93" xr:uid="{00000000-0002-0000-0000-000022000000}"/>
    <dataValidation allowBlank="1" showInputMessage="1" showErrorMessage="1" errorTitle="VALOR MENSUAL A CERTIFICAR" error="El valor digitado es errado ..._x000a__x000a_Por favor verifique ...!" promptTitle="VALOR ADICION" prompt="Digie valor sin puntos ni comas ..." sqref="G81:G92 H93" xr:uid="{00000000-0002-0000-0000-000023000000}"/>
    <dataValidation allowBlank="1" showInputMessage="1" showErrorMessage="1" promptTitle="NRO PRORROGA" prompt="Digie valor sin puntos ni comas ..." sqref="B81:C93" xr:uid="{00000000-0002-0000-0000-000024000000}"/>
    <dataValidation allowBlank="1" showInputMessage="1" showErrorMessage="1" promptTitle="FECHA INICIO PRORROGA" prompt="Formato : AAAA-MM-DD" sqref="D81:D93 E93" xr:uid="{00000000-0002-0000-0000-000025000000}"/>
    <dataValidation allowBlank="1" showInputMessage="1" showErrorMessage="1" promptTitle="FECHA FINALIZACION PRORROGA" prompt="Formato : AAAA-MM-DD" sqref="E81:E92 F93" xr:uid="{00000000-0002-0000-0000-000026000000}"/>
    <dataValidation type="list" allowBlank="1" showInputMessage="1" showErrorMessage="1" errorTitle="MES CUENTA DE COBRO" error="El valor digitado es errado .... Por favor verifique !" promptTitle="MES CUENTA DE COBRO" prompt="Digite mes Cuenta de Cobro o elíjalo de la lista ..." sqref="K81:M93" xr:uid="{00000000-0002-0000-0000-000027000000}">
      <formula1>NOMMESES</formula1>
    </dataValidation>
    <dataValidation type="list" allowBlank="1" showInputMessage="1" showErrorMessage="1" promptTitle="MES PERIODO DE PAGO" prompt="MM" sqref="C118" xr:uid="{00000000-0002-0000-0000-000028000000}">
      <formula1>IDMES</formula1>
    </dataValidation>
    <dataValidation type="list" allowBlank="1" showInputMessage="1" showErrorMessage="1" errorTitle="AÑO PERIODO DE PAGO" error="El dato digitado es errado!_x000a__x000a_Por favor verifique o elija uno de la lista ..." promptTitle="DIA FECHA DE PAGO" prompt="DD" sqref="F118" xr:uid="{00000000-0002-0000-0000-000029000000}">
      <formula1>DIAS</formula1>
    </dataValidation>
    <dataValidation type="list" allowBlank="1" showInputMessage="1" showErrorMessage="1" promptTitle="MES FECHA DE PAGO" prompt="MM" sqref="E118" xr:uid="{00000000-0002-0000-0000-00002A000000}">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xr:uid="{00000000-0002-0000-0000-00002B000000}">
      <formula1>AÑOS</formula1>
    </dataValidation>
    <dataValidation allowBlank="1" showInputMessage="1" showErrorMessage="1" promptTitle="NUMERO PLANILLA DE PAGO" prompt="Digite valor sin puntos ni comas ..." sqref="G117:H118" xr:uid="{00000000-0002-0000-0000-00002C000000}"/>
    <dataValidation allowBlank="1" showInputMessage="1" showErrorMessage="1" promptTitle="VALOR HONORARIOS" prompt="Digite valor Honorarios certificados mes anterior sin puntos ni comes ..." sqref="M116:O118" xr:uid="{00000000-0002-0000-0000-00002D000000}"/>
    <dataValidation type="list" allowBlank="1" showInputMessage="1" showErrorMessage="1" errorTitle="Centro de Costos" error="_x000a_Dato errado!_x000a__x000a_Por favor verifique ..._x000a_" promptTitle="Centro de Costos" prompt="_x000a_Digite el Centro de Costos o elíjalo de la lista ..._x000a_" sqref="I68 I64" xr:uid="{00000000-0002-0000-0000-00002E000000}">
      <formula1>OFFSET(#REF!,MATCH(SPUB003,NUEVE,0)-1,0,COUNTIF(NUEVE,SPUB003),1)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6" xr:uid="{00000000-0002-0000-0000-00002F000000}">
      <formula1>OFFSET(#REF!,MATCH(REMU003,OCHO,0)-1,0,COUNTIF(OCHO,REMU003),1)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2" xr:uid="{00000000-0002-0000-0000-000030000000}">
      <formula1>OFFSET(#REF!,MATCH(HONO003,SEIS,0)-1,0,COUNTIF(SEIS,HONO003),1)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6 I62" xr:uid="{00000000-0002-0000-0000-000031000000}">
      <formula1>OFFSET(#REF!,MATCH(SPUB001,NUEVE,0)-1,0,COUNTIF(NUEVE,SPUB001),1)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7 I63" xr:uid="{00000000-0002-0000-0000-000032000000}">
      <formula1>OFFSET(#REF!,MATCH(SPUB002,NUEVE,0)-1,0,COUNTIF(NUEVE,SPUB002),1)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0" xr:uid="{00000000-0002-0000-0000-000033000000}">
      <formula1>OFFSET(#REF!,MATCH(HONO001,SEIS,0)-1,0,COUNTIF(SEIS,HONO001),1)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1" xr:uid="{00000000-0002-0000-0000-000034000000}">
      <formula1>OFFSET(#REF!,MATCH(HONO002,SEIS,0)-1,0,COUNTIF(SEIS,HONO002),1)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4" xr:uid="{00000000-0002-0000-0000-000035000000}">
      <formula1>OFFSET(#REF!,MATCH(REMU001,OCHO,0)-1,0,COUNTIF(OCHO,REMU001),1)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5" xr:uid="{00000000-0002-0000-0000-000036000000}">
      <formula1>OFFSET(#REF!,MATCH(REMU002,OCHO,0)-1,0,COUNTIF(OCHO,REMU002),1)</formula1>
    </dataValidation>
    <dataValidation type="list" allowBlank="1" showInputMessage="1" showErrorMessage="1" errorTitle="UNIDAD" error="_x000a_Dato errado!_x000a__x000a_Por favor verifique ..._x000a_" promptTitle="UNIDAD" prompt="_x000a_Digite el nombre de la Unidad o elíjalo de la lista ..._x000a_" sqref="H74:H76" xr:uid="{00000000-0002-0000-0000-000037000000}">
      <formula1>OFFSET(#REF!,MATCH(REMU,DIRECCIONES,0)-1,0,COUNTIF(DIRECCIONES,REMU),1)</formula1>
    </dataValidation>
    <dataValidation type="list" allowBlank="1" showInputMessage="1" showErrorMessage="1" errorTitle="UNIDAD" error="_x000a_Dato errado!_x000a__x000a_Por favor verifique ..._x000a_" promptTitle="UNIDAD" prompt="_x000a_Digite el nombre de la Unidad o elíjalo de la lista ..._x000a_" sqref="H70:H72" xr:uid="{00000000-0002-0000-0000-000038000000}">
      <formula1>OFFSET(#REF!,MATCH(HONO,DIRECCIONES,0)-1,0,COUNTIF(DIRECCIONES,HONO),1)</formula1>
    </dataValidation>
    <dataValidation type="list" allowBlank="1" showInputMessage="1" showErrorMessage="1" errorTitle="UNIDAD" error="_x000a_Dato errado!_x000a__x000a_Por favor verifique ..._x000a_" promptTitle="UNIDAD" prompt="_x000a_Digite el nombre de la Unidad o elíjalo de la lista ..._x000a_" sqref="H66:H68 H62:H64" xr:uid="{00000000-0002-0000-0000-000039000000}">
      <formula1>OFFSET(#REF!,MATCH(PIC,DIRECCIONES,0)-1,0,COUNTIF(DIRECCIONES,PIC),1)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2" xr:uid="{00000000-0002-0000-0000-000040000000}">
      <formula1>OFFSET(#REF!,MATCH(SIRC001,DIEZ,0)-1,0,COUNTIF(DIEZ,SIRC001),1)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6" xr:uid="{00000000-0002-0000-0000-000041000000}">
      <formula1>OFFSET(#REF!,MATCH(RURA003,CATORCE,0)-1,0,COUNTIF(CATORCE,RURA003),1)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0:I61" xr:uid="{00000000-0002-0000-0000-000042000000}">
      <formula1>OFFSET(#REF!,MATCH(PART003,SIETE,0)-1,0,COUNTIF(SIETE,PART003),1)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4" xr:uid="{00000000-0002-0000-0000-000043000000}">
      <formula1>OFFSET(#REF!,MATCH(RURA001,CATORCE,0)-1,0,COUNTIF(CATORCE,RURA001),1)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5" xr:uid="{00000000-0002-0000-0000-000044000000}">
      <formula1>OFFSET(#REF!,MATCH(RURA002,CATORCE,0)-1,0,COUNTIF(CATORCE,RURA002),1)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8" xr:uid="{00000000-0002-0000-0000-000045000000}">
      <formula1>OFFSET(#REF!,MATCH(PART001,SIETE,0)-1,0,COUNTIF(SIETE,PART001),1)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9" xr:uid="{00000000-0002-0000-0000-000046000000}">
      <formula1>OFFSET(#REF!,MATCH(PART002,SIETE,0)-1,0,COUNTIF(SIETE,PART002),1)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0:I51" xr:uid="{00000000-0002-0000-0000-000047000000}">
      <formula1>OFFSET(#REF!,MATCH(CAPH002,UNO,0)-1,0,COUNTIF(UNO,CAPH002),1)</formula1>
    </dataValidation>
    <dataValidation type="list" allowBlank="1" showInputMessage="1" showErrorMessage="1" errorTitle="UNIDAD" error="_x000a_Dato errado!_x000a__x000a_Por favor verifique ..._x000a_" promptTitle="UNIDAD" prompt="_x000a_Digite el nombre de la Unidad o elíjalo de la lista ..._x000a_" sqref="H58:H61" xr:uid="{00000000-0002-0000-0000-000048000000}">
      <formula1>OFFSET(#REF!,MATCH(PART,DIRECCIONES,0)-1,0,COUNTIF(DIRECCIONES,PART),1)</formula1>
    </dataValidation>
    <dataValidation type="list" allowBlank="1" showInputMessage="1" showErrorMessage="1" errorTitle="UNIDAD" error="_x000a_Dato errado!_x000a__x000a_Por favor verifique ..._x000a_" promptTitle="UNIDAD" prompt="_x000a_Digite el nombre de la Unidad o elíjalo de la lista ..._x000a_" sqref="H52" xr:uid="{00000000-0002-0000-0000-000049000000}">
      <formula1>OFFSET(#REF!,MATCH(SIRC,DIRECCIONES,0)-1,0,COUNTIF(DIRECCIONES,SIRC),1)</formula1>
    </dataValidation>
    <dataValidation type="list" allowBlank="1" showInputMessage="1" showErrorMessage="1" errorTitle="UNIDAD" error="_x000a_Dato errado!_x000a__x000a_Por favor verifique ..._x000a_" promptTitle="UNIDAD" prompt="_x000a_Digite el nombre de la Unidad o elíjalo de la lista ..._x000a_" sqref="H49:H51" xr:uid="{00000000-0002-0000-0000-00004A000000}">
      <formula1>OFFSET(#REF!,MATCH(APH,DIRECCIONES,0)-1,0,COUNTIF(DIRECCIONES,APH),1)</formula1>
    </dataValidation>
    <dataValidation type="list" allowBlank="1" showInputMessage="1" showErrorMessage="1" errorTitle="UNIDAD" error="_x000a_Dato errado!_x000a__x000a_Por favor verifique ..._x000a_" promptTitle="UNIDAD" prompt="_x000a_Digite el nombre de la Unidad o elíjalo de la lista ..._x000a_" sqref="H54:H56" xr:uid="{00000000-0002-0000-0000-00004B000000}">
      <formula1>OFFSET(#REF!,MATCH(RURA,DIRECCIONES,0)-1,0,COUNTIF(DIRECCIONES,RURA),1)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5" xr:uid="{00000000-0002-0000-0000-000050000000}">
      <formula1>OFFSET(#REF!,MATCH(UCIP003,TRECE,0)-1,0,COUNTIF(TRECE,UCIP003),1)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9" xr:uid="{00000000-0002-0000-0000-000051000000}">
      <formula1>OFFSET(#REF!,MATCH(UCIN003,DOCE,0)-1,0,COUNTIF(DOCE,UCIN003),1)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3" xr:uid="{00000000-0002-0000-0000-000052000000}">
      <formula1>OFFSET(#REF!,MATCH(UCIA003,ONCE,0)-1,0,COUNTIF(ONCE,UCIA003),1)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7" xr:uid="{00000000-0002-0000-0000-000053000000}">
      <formula1>OFFSET(#REF!,MATCH(URGE003,CINCO,0)-1,0,COUNTIF(CINCO,URGE003),1)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1" xr:uid="{00000000-0002-0000-0000-000054000000}">
      <formula1>OFFSET(#REF!,MATCH(HOSP003,CUATRO,0)-1,0,COUNTIF(CUATRO,HOSP003),1)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5" xr:uid="{00000000-0002-0000-0000-000055000000}">
      <formula1>OFFSET(#REF!,MATCH(URGE001,CINCO,0)-1,0,COUNTIF(CINCO,URGE001),1)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6" xr:uid="{00000000-0002-0000-0000-000056000000}">
      <formula1>OFFSET(#REF!,MATCH(URGE002,CINCO,0)-1,0,COUNTIF(CINCO,URGE002),1)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9" xr:uid="{00000000-0002-0000-0000-000057000000}">
      <formula1>OFFSET(#REF!,MATCH(HOSP001,CUATRO,0)-1,0,COUNTIF(CUATRO,HOSP001),1)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0" xr:uid="{00000000-0002-0000-0000-000058000000}">
      <formula1>OFFSET(#REF!,MATCH(HOSP002,CUATRO,0)-1,0,COUNTIF(CUATRO,HOSP002),1)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3" xr:uid="{00000000-0002-0000-0000-000059000000}">
      <formula1>OFFSET(#REF!,MATCH(UCIP001,TRECE,0)-1,0,COUNTIF(TRECE,UCIP001),1)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4" xr:uid="{00000000-0002-0000-0000-00005A000000}">
      <formula1>OFFSET(#REF!,MATCH(UCIP002,TRECE,0)-1,0,COUNTIF(TRECE,UCIP002),1)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7" xr:uid="{00000000-0002-0000-0000-00005B000000}">
      <formula1>OFFSET(#REF!,MATCH(UCIN001,DOCE,0)-1,0,COUNTIF(DOCE,UCIN001),1)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8" xr:uid="{00000000-0002-0000-0000-00005C000000}">
      <formula1>OFFSET(#REF!,MATCH(UCIN002,DOCE,0)-1,0,COUNTIF(DOCE,UCIN002),1)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1" xr:uid="{00000000-0002-0000-0000-00005D000000}">
      <formula1>OFFSET(#REF!,MATCH(UCIA001,ONCE,0)-1,0,COUNTIF(ONCE,UCIA001),1)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2" xr:uid="{00000000-0002-0000-0000-00005E000000}">
      <formula1>OFFSET(#REF!,MATCH(UCIA002,ONCE,0)-1,0,COUNTIF(ONCE,UCIA002),1)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7" xr:uid="{00000000-0002-0000-0000-00005F000000}">
      <formula1>OFFSET(#REF!,MATCH(COMP003,DOS,0)-1,0,COUNTIF(DOS,COMP003),1)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3" xr:uid="{00000000-0002-0000-0000-000060000000}">
      <formula1>OFFSET(#REF!,MATCH(AMBU003,TRES,0)-1,0,COUNTIF(TRES,AMBU003),1)</formula1>
    </dataValidation>
    <dataValidation type="list" allowBlank="1" showInputMessage="1" showErrorMessage="1" errorTitle="UNIDAD" error="_x000a_Dato errado!_x000a__x000a_Por favor verifique ..._x000a_" promptTitle="UNIDAD" prompt="_x000a_Digite el nombre de la Unidad o elíjalo de la lista ..._x000a_" sqref="H25:H27" xr:uid="{00000000-0002-0000-0000-000061000000}">
      <formula1>OFFSET(#REF!,MATCH(DIRURG,DIRECCIONES,0)-1,0,COUNTIF(DIRECCIONES,DIRURG),1)</formula1>
    </dataValidation>
    <dataValidation type="list" allowBlank="1" showInputMessage="1" showErrorMessage="1" errorTitle="UNIDAD" error="_x000a_Dato errado!_x000a__x000a_Por favor verifique ..._x000a_" promptTitle="UNIDAD" prompt="_x000a_Digite el nombre de la Unidad o elíjalo de la lista ..._x000a_" sqref="H29:H31" xr:uid="{00000000-0002-0000-0000-000062000000}">
      <formula1>OFFSET(#REF!,MATCH(DIRHOSP,DIRECCIONES,0)-1,0,COUNTIF(DIRECCIONES,DIRHOSP),1)</formula1>
    </dataValidation>
    <dataValidation type="list" allowBlank="1" showInputMessage="1" showErrorMessage="1" errorTitle="UNIDAD" error="_x000a_Dato errado!_x000a__x000a_Por favor verifique ..._x000a_" promptTitle="UNIDAD" prompt="_x000a_Digite el nombre de la Unidad o elíjalo de la lista ..._x000a_" sqref="H21:H23" xr:uid="{00000000-0002-0000-0000-000063000000}">
      <formula1>OFFSET(#REF!,MATCH(DIRAMB,DIRECCIONES,0)-1,0,COUNTIF(DIRECCIONES,DIRAMB),1)</formula1>
    </dataValidation>
    <dataValidation type="list" allowBlank="1" showInputMessage="1" showErrorMessage="1" errorTitle="UNIDAD" error="_x000a_Dato errado!_x000a__x000a_Por favor verifique ..._x000a_" promptTitle="UNIDAD" prompt="_x000a_Digite el nombre de la Unidad o elíjalo de la lista ..._x000a_" sqref="H33:H35" xr:uid="{00000000-0002-0000-0000-000064000000}">
      <formula1>OFFSET(#REF!,MATCH(UCIP,DIRECCIONES,0)-1,0,COUNTIF(DIRECCIONES,UCIP),1)</formula1>
    </dataValidation>
    <dataValidation type="list" allowBlank="1" showInputMessage="1" showErrorMessage="1" errorTitle="UNIDAD" error="_x000a_Dato errado!_x000a__x000a_Por favor verifique ..._x000a_" promptTitle="UNIDAD" prompt="_x000a_Digite el nombre de la Unidad o elíjalo de la lista ..._x000a_" sqref="H37:H39" xr:uid="{00000000-0002-0000-0000-000065000000}">
      <formula1>OFFSET(#REF!,MATCH(UCIN,DIRECCIONES,0)-1,0,COUNTIF(DIRECCIONES,UCIN),1)</formula1>
    </dataValidation>
    <dataValidation type="list" allowBlank="1" showInputMessage="1" showErrorMessage="1" errorTitle="UNIDAD" error="_x000a_Dato errado!_x000a__x000a_Por favor verifique ..._x000a_" promptTitle="UNIDAD" prompt="_x000a_Digite el nombre de la Unidad o elíjalo de la lista ..._x000a_" sqref="H41:H43" xr:uid="{00000000-0002-0000-0000-000066000000}">
      <formula1>OFFSET(#REF!,MATCH(UCIA,DIRECCIONES,0)-1,0,COUNTIF(DIRECCIONES,UCIA),1)</formula1>
    </dataValidation>
    <dataValidation type="list" allowBlank="1" showInputMessage="1" showErrorMessage="1" errorTitle="UNIDAD" error="_x000a_Dato errado!_x000a__x000a_Por favor verifique ..._x000a_" promptTitle="UNIDAD" prompt="_x000a_Digite el nombre de la Unidad o elíjalo de la lista ..._x000a_" sqref="H45:H47" xr:uid="{00000000-0002-0000-0000-000067000000}">
      <formula1>OFFSET(#REF!,MATCH(DIRCOMP,DIRECCIONES,0)-1,0,COUNTIF(DIRECCIONES,DIRCOMP),1)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1" xr:uid="{00000000-0002-0000-0000-00006A000000}">
      <formula1>OFFSET(#REF!,MATCH(AMBU001,TRES,0)-1,0,COUNTIF(TRES,AMBU001),1)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2" xr:uid="{00000000-0002-0000-0000-00006B000000}">
      <formula1>OFFSET(#REF!,MATCH(AMBU002,TRES,0)-1,0,COUNTIF(TRES,AMBU002),1)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5" xr:uid="{00000000-0002-0000-0000-000078000000}">
      <formula1>OFFSET(#REF!,MATCH(COMP001,DOS,0)-1,0,COUNTIF(DOS,COMP001),1)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6" xr:uid="{00000000-0002-0000-0000-000079000000}">
      <formula1>OFFSET(#REF!,MATCH(COMP002,DOS,0)-1,0,COUNTIF(DOS,COMP002),1)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9" xr:uid="{00000000-0002-0000-0000-00007B000000}">
      <formula1>OFFSET(#REF!,MATCH(CAPH001,UNO,0)-1,0,COUNTIF(UNO,CAPH001),1)</formula1>
    </dataValidation>
  </dataValidations>
  <hyperlinks>
    <hyperlink ref="G40" location="mUCIA" tooltip="Mostrar / Ocultar" display="Mostrar" xr:uid="{00000000-0004-0000-0000-000000000000}"/>
    <hyperlink ref="G44" location="mCOMP" tooltip="Mostrar / Ocultar" display="Mostrar" xr:uid="{00000000-0004-0000-0000-000001000000}"/>
    <hyperlink ref="G36" location="mUCIN" tooltip="Mostrar / Ocultar" display="Mostrar" xr:uid="{00000000-0004-0000-0000-000002000000}"/>
    <hyperlink ref="G32" location="mUCIP" tooltip="Mostrar / Ocultar" display="Mostrar" xr:uid="{00000000-0004-0000-0000-000003000000}"/>
    <hyperlink ref="G28" location="mHOSP" tooltip="Mostrar / Ocultar" display="Mostrar" xr:uid="{00000000-0004-0000-0000-000004000000}"/>
    <hyperlink ref="G24" location="mURGE" tooltip="Mostrar / Ocultar" display="Mostrar" xr:uid="{00000000-0004-0000-0000-000005000000}"/>
    <hyperlink ref="G20" location="mAMBU" tooltip="Mostrar / Ocultar" display="Mostrar" xr:uid="{00000000-0004-0000-0000-000006000000}"/>
  </hyperlinks>
  <printOptions horizontalCentered="1"/>
  <pageMargins left="0.5" right="0.48" top="0.56000000000000005" bottom="0.19" header="0.3" footer="0.3"/>
  <pageSetup scale="58" fitToHeight="0" orientation="portrait" blackAndWhite="1" r:id="rId1"/>
  <headerFooter>
    <oddFooter>&amp;C&amp;8Pág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B2"/>
  <sheetViews>
    <sheetView workbookViewId="0">
      <selection activeCell="I32" sqref="I32"/>
    </sheetView>
  </sheetViews>
  <sheetFormatPr defaultColWidth="10.85546875" defaultRowHeight="15"/>
  <sheetData>
    <row r="1" spans="1:2">
      <c r="A1">
        <v>18885204</v>
      </c>
      <c r="B1">
        <f>+A1/3</f>
        <v>6295068</v>
      </c>
    </row>
    <row r="2" spans="1:2">
      <c r="A2">
        <v>17206519</v>
      </c>
      <c r="B2">
        <f>+A2+B1</f>
        <v>23501587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
  <dimension ref="A1:V101"/>
  <sheetViews>
    <sheetView workbookViewId="0">
      <selection activeCell="E23" sqref="E23"/>
    </sheetView>
  </sheetViews>
  <sheetFormatPr defaultColWidth="9.140625" defaultRowHeight="12"/>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c r="A1" s="16" t="s">
        <v>173</v>
      </c>
      <c r="B1" s="16" t="s">
        <v>146</v>
      </c>
      <c r="D1" s="16" t="s">
        <v>174</v>
      </c>
      <c r="E1" s="16" t="s">
        <v>175</v>
      </c>
      <c r="F1" s="16" t="s">
        <v>176</v>
      </c>
      <c r="H1" s="16" t="s">
        <v>177</v>
      </c>
      <c r="K1" s="16" t="s">
        <v>178</v>
      </c>
      <c r="L1" s="16" t="s">
        <v>179</v>
      </c>
      <c r="N1" s="16" t="s">
        <v>145</v>
      </c>
      <c r="O1" s="16" t="s">
        <v>180</v>
      </c>
      <c r="Q1" s="16" t="s">
        <v>181</v>
      </c>
      <c r="R1" s="16" t="s">
        <v>182</v>
      </c>
      <c r="S1" s="16" t="s">
        <v>166</v>
      </c>
      <c r="T1" s="16" t="s">
        <v>183</v>
      </c>
      <c r="V1" s="16" t="s">
        <v>184</v>
      </c>
    </row>
    <row r="2" spans="1:22">
      <c r="A2" s="17">
        <v>1</v>
      </c>
      <c r="B2" s="148" t="s">
        <v>185</v>
      </c>
      <c r="D2" s="18">
        <v>2017</v>
      </c>
      <c r="E2" s="19">
        <v>42736</v>
      </c>
      <c r="F2" s="19">
        <v>43100</v>
      </c>
      <c r="H2" s="18">
        <v>1</v>
      </c>
      <c r="I2" s="20">
        <v>5.2199999999999998E-3</v>
      </c>
      <c r="K2" s="18">
        <v>1</v>
      </c>
      <c r="L2" s="18">
        <v>1</v>
      </c>
      <c r="N2" s="18">
        <v>2017</v>
      </c>
      <c r="O2" s="21">
        <v>737717</v>
      </c>
      <c r="Q2" s="17" t="s">
        <v>186</v>
      </c>
      <c r="R2" s="18">
        <v>49</v>
      </c>
      <c r="S2" s="18">
        <v>9</v>
      </c>
      <c r="T2" s="18">
        <v>9</v>
      </c>
      <c r="V2" s="17" t="s">
        <v>166</v>
      </c>
    </row>
    <row r="3" spans="1:22">
      <c r="A3" s="17">
        <v>2</v>
      </c>
      <c r="B3" s="17" t="s">
        <v>187</v>
      </c>
      <c r="D3" s="18">
        <v>2018</v>
      </c>
      <c r="E3" s="19">
        <v>43101</v>
      </c>
      <c r="F3" s="19">
        <v>43496</v>
      </c>
      <c r="H3" s="18">
        <v>2</v>
      </c>
      <c r="I3" s="20">
        <v>1.044E-2</v>
      </c>
      <c r="K3" s="18">
        <v>2</v>
      </c>
      <c r="L3" s="18">
        <v>2</v>
      </c>
      <c r="N3" s="17">
        <v>2018</v>
      </c>
      <c r="O3" s="21">
        <v>781242</v>
      </c>
      <c r="Q3" s="17" t="s">
        <v>188</v>
      </c>
      <c r="R3" s="18">
        <v>43</v>
      </c>
      <c r="S3" s="18">
        <v>12</v>
      </c>
      <c r="T3" s="18">
        <v>12</v>
      </c>
      <c r="V3" s="17" t="s">
        <v>183</v>
      </c>
    </row>
    <row r="4" spans="1:22">
      <c r="A4" s="17">
        <v>3</v>
      </c>
      <c r="B4" s="17" t="s">
        <v>189</v>
      </c>
      <c r="D4" s="18">
        <v>2019</v>
      </c>
      <c r="E4" s="19">
        <v>43466</v>
      </c>
      <c r="F4" s="19">
        <v>43830</v>
      </c>
      <c r="H4" s="18">
        <v>3</v>
      </c>
      <c r="I4" s="20">
        <v>2.436E-2</v>
      </c>
      <c r="K4" s="18">
        <v>3</v>
      </c>
      <c r="L4" s="18">
        <v>3</v>
      </c>
      <c r="N4" s="17">
        <v>2019</v>
      </c>
      <c r="O4" s="21">
        <v>828116</v>
      </c>
      <c r="Q4" s="17" t="s">
        <v>190</v>
      </c>
      <c r="R4" s="18">
        <v>30</v>
      </c>
      <c r="S4" s="18">
        <v>11</v>
      </c>
      <c r="T4" s="18">
        <v>11</v>
      </c>
    </row>
    <row r="5" spans="1:22">
      <c r="A5" s="17">
        <v>4</v>
      </c>
      <c r="B5" s="17" t="s">
        <v>191</v>
      </c>
      <c r="D5" s="18">
        <v>2020</v>
      </c>
      <c r="E5" s="19">
        <v>43831</v>
      </c>
      <c r="F5" s="19">
        <v>44561</v>
      </c>
      <c r="H5" s="18">
        <v>4</v>
      </c>
      <c r="I5" s="20">
        <v>4.3499999999999997E-2</v>
      </c>
      <c r="K5" s="18">
        <v>4</v>
      </c>
      <c r="L5" s="18">
        <v>4</v>
      </c>
      <c r="N5" s="17">
        <v>2020</v>
      </c>
      <c r="O5" s="21">
        <v>908526</v>
      </c>
      <c r="Q5" s="17" t="s">
        <v>164</v>
      </c>
      <c r="R5" s="18">
        <v>39</v>
      </c>
      <c r="S5" s="18">
        <v>12</v>
      </c>
      <c r="T5" s="18">
        <v>12</v>
      </c>
    </row>
    <row r="6" spans="1:22">
      <c r="A6" s="17">
        <v>5</v>
      </c>
      <c r="B6" s="17" t="s">
        <v>192</v>
      </c>
      <c r="D6" s="18">
        <v>2021</v>
      </c>
      <c r="E6" s="19">
        <v>44197</v>
      </c>
      <c r="F6" s="19">
        <v>44561</v>
      </c>
      <c r="H6" s="18">
        <v>5</v>
      </c>
      <c r="I6" s="20">
        <v>6.9599999999999995E-2</v>
      </c>
      <c r="K6" s="18">
        <v>5</v>
      </c>
      <c r="L6" s="18">
        <v>5</v>
      </c>
      <c r="N6" s="17">
        <v>2021</v>
      </c>
      <c r="O6" s="17">
        <v>908526</v>
      </c>
      <c r="Q6" s="17" t="s">
        <v>193</v>
      </c>
      <c r="R6" s="18">
        <v>1</v>
      </c>
      <c r="S6" s="18">
        <v>9</v>
      </c>
      <c r="T6" s="18">
        <v>9</v>
      </c>
    </row>
    <row r="7" spans="1:22">
      <c r="A7" s="17">
        <v>6</v>
      </c>
      <c r="B7" s="17" t="s">
        <v>194</v>
      </c>
      <c r="D7" s="18">
        <v>2022</v>
      </c>
      <c r="E7" s="19">
        <v>44562</v>
      </c>
      <c r="F7" s="19">
        <v>44926</v>
      </c>
      <c r="K7" s="18">
        <v>6</v>
      </c>
      <c r="L7" s="18">
        <v>6</v>
      </c>
      <c r="N7" s="17">
        <v>2022</v>
      </c>
      <c r="O7" s="17">
        <v>908526</v>
      </c>
      <c r="Q7" s="17" t="s">
        <v>195</v>
      </c>
      <c r="R7" s="18">
        <v>23</v>
      </c>
      <c r="S7" s="18">
        <v>9</v>
      </c>
      <c r="T7" s="18">
        <v>9</v>
      </c>
    </row>
    <row r="8" spans="1:22">
      <c r="A8" s="17">
        <v>7</v>
      </c>
      <c r="B8" s="17" t="s">
        <v>109</v>
      </c>
      <c r="D8" s="18"/>
      <c r="E8" s="117"/>
      <c r="F8" s="19"/>
      <c r="K8" s="18">
        <v>7</v>
      </c>
      <c r="L8" s="18">
        <v>7</v>
      </c>
      <c r="Q8" s="17" t="s">
        <v>196</v>
      </c>
      <c r="R8" s="18">
        <v>57</v>
      </c>
      <c r="S8" s="18">
        <v>10</v>
      </c>
      <c r="T8" s="18">
        <v>10</v>
      </c>
    </row>
    <row r="9" spans="1:22">
      <c r="A9" s="17">
        <v>8</v>
      </c>
      <c r="B9" s="17" t="s">
        <v>110</v>
      </c>
      <c r="D9" s="17" t="s">
        <v>197</v>
      </c>
      <c r="E9" s="22">
        <f>+IF(AÑOCTO&lt;&gt;"",VLOOKUP(AÑOCTO,PERIODOS,2,0),0)</f>
        <v>44197</v>
      </c>
      <c r="F9" s="22">
        <f>+IF(AÑOCTO&lt;&gt;"",VLOOKUP(AÑOCTO,PERIODOS,3,0),0)</f>
        <v>44561</v>
      </c>
      <c r="K9" s="18">
        <v>8</v>
      </c>
      <c r="L9" s="18">
        <v>8</v>
      </c>
      <c r="Q9" s="17" t="s">
        <v>198</v>
      </c>
      <c r="R9" s="18">
        <v>2</v>
      </c>
      <c r="S9" s="18">
        <v>9</v>
      </c>
      <c r="T9" s="18">
        <v>9</v>
      </c>
    </row>
    <row r="10" spans="1:22">
      <c r="A10" s="17">
        <v>9</v>
      </c>
      <c r="B10" s="17" t="s">
        <v>111</v>
      </c>
      <c r="D10" s="17" t="s">
        <v>180</v>
      </c>
      <c r="E10" s="23">
        <f>+IF(AÑOCTO&lt;&gt;"",+VLOOKUP(AÑOCTO,SMLV,2,0),"")</f>
        <v>908526</v>
      </c>
      <c r="K10" s="18">
        <v>9</v>
      </c>
      <c r="L10" s="18">
        <v>9</v>
      </c>
      <c r="Q10" s="17" t="s">
        <v>199</v>
      </c>
      <c r="R10" s="18">
        <v>7</v>
      </c>
      <c r="S10" s="18">
        <v>11</v>
      </c>
      <c r="T10" s="18">
        <v>11</v>
      </c>
    </row>
    <row r="11" spans="1:22">
      <c r="A11" s="17">
        <v>10</v>
      </c>
      <c r="B11" s="17" t="s">
        <v>112</v>
      </c>
      <c r="D11" s="17" t="s">
        <v>200</v>
      </c>
      <c r="E11" s="23">
        <f>IF(AÑOCTO&lt;&gt;"",+ROUND(((MINIMO*100)/40),0),"")</f>
        <v>2271315</v>
      </c>
      <c r="H11" s="18" t="s">
        <v>201</v>
      </c>
      <c r="K11" s="18">
        <v>10</v>
      </c>
      <c r="L11" s="18">
        <v>10</v>
      </c>
      <c r="Q11" s="17" t="s">
        <v>202</v>
      </c>
      <c r="R11" s="18">
        <v>54</v>
      </c>
      <c r="S11" s="18">
        <v>12</v>
      </c>
      <c r="T11" s="18">
        <v>12</v>
      </c>
    </row>
    <row r="12" spans="1:22">
      <c r="A12" s="17">
        <v>11</v>
      </c>
      <c r="B12" s="17" t="s">
        <v>113</v>
      </c>
      <c r="D12" s="17" t="s">
        <v>203</v>
      </c>
      <c r="E12" s="17">
        <v>0.125</v>
      </c>
      <c r="F12" s="24">
        <f>IF(VRCERTAPO=0,"Sin definir Vr a Cancelar",IF(ISERROR(IF(VRCERTAPO&gt;0,+IF(VRCERTAPO&lt;MTOMIN,+ROUND((MINIMO*SALUD),-2),ROUND(ROUND(VRCERTAPO*PORCBASE,0)*SALUD,-2)),"")),"Sin definir Vr a Cancelar",IF(VRCERTAPO&gt;0,+IF(VRCERTAPO&lt;MTOMIN,+ROUND((MINIMO*SALUD),-2),ROUND(ROUND(VRCERTAPO*PORCBASE,0)*SALUD,-2)),"")))</f>
        <v>352500</v>
      </c>
      <c r="H12" s="18" t="s">
        <v>204</v>
      </c>
      <c r="K12" s="18">
        <v>11</v>
      </c>
      <c r="L12" s="18">
        <v>11</v>
      </c>
      <c r="Q12" s="17" t="s">
        <v>205</v>
      </c>
      <c r="R12" s="18">
        <v>13</v>
      </c>
      <c r="S12" s="18">
        <v>16</v>
      </c>
      <c r="T12" s="18">
        <v>9</v>
      </c>
    </row>
    <row r="13" spans="1:22">
      <c r="A13" s="17">
        <v>12</v>
      </c>
      <c r="B13" s="17" t="s">
        <v>114</v>
      </c>
      <c r="D13" s="17" t="s">
        <v>206</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451200</v>
      </c>
      <c r="H13" s="18" t="s">
        <v>207</v>
      </c>
      <c r="K13" s="18">
        <v>12</v>
      </c>
      <c r="L13" s="18">
        <v>12</v>
      </c>
      <c r="Q13" s="17" t="s">
        <v>208</v>
      </c>
      <c r="R13" s="18">
        <v>9</v>
      </c>
      <c r="S13" s="18">
        <v>10</v>
      </c>
      <c r="T13" s="18">
        <v>10</v>
      </c>
    </row>
    <row r="14" spans="1:22">
      <c r="A14" s="17">
        <v>13</v>
      </c>
      <c r="B14" s="17" t="s">
        <v>209</v>
      </c>
      <c r="D14" s="17" t="s">
        <v>210</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68700</v>
      </c>
      <c r="H14" s="18" t="s">
        <v>211</v>
      </c>
      <c r="K14" s="18">
        <v>13</v>
      </c>
      <c r="L14" s="18">
        <v>13</v>
      </c>
      <c r="Q14" s="17" t="s">
        <v>212</v>
      </c>
      <c r="R14" s="18">
        <v>14</v>
      </c>
      <c r="S14" s="18">
        <v>9</v>
      </c>
      <c r="T14" s="18">
        <v>9</v>
      </c>
    </row>
    <row r="15" spans="1:22">
      <c r="D15" s="17" t="s">
        <v>213</v>
      </c>
      <c r="E15" s="17">
        <v>0.4</v>
      </c>
      <c r="F15" s="24">
        <f>+SUM(F12:F14)</f>
        <v>872400</v>
      </c>
      <c r="H15" s="18" t="s">
        <v>214</v>
      </c>
      <c r="K15" s="18">
        <v>14</v>
      </c>
      <c r="L15" s="18">
        <v>14</v>
      </c>
      <c r="Q15" s="17" t="s">
        <v>215</v>
      </c>
      <c r="R15" s="18">
        <v>19</v>
      </c>
      <c r="S15" s="18">
        <v>9</v>
      </c>
      <c r="T15" s="18">
        <v>9</v>
      </c>
    </row>
    <row r="16" spans="1:22">
      <c r="H16" s="18" t="s">
        <v>216</v>
      </c>
      <c r="K16" s="18">
        <v>15</v>
      </c>
      <c r="L16" s="18">
        <v>15</v>
      </c>
      <c r="Q16" s="17" t="s">
        <v>217</v>
      </c>
      <c r="R16" s="18"/>
      <c r="S16" s="18"/>
      <c r="T16" s="18"/>
    </row>
    <row r="17" spans="8:20">
      <c r="H17" s="18" t="s">
        <v>218</v>
      </c>
      <c r="K17" s="18">
        <v>16</v>
      </c>
      <c r="L17" s="18">
        <v>16</v>
      </c>
      <c r="Q17" s="17" t="s">
        <v>219</v>
      </c>
      <c r="R17" s="18"/>
      <c r="S17" s="18"/>
      <c r="T17" s="18"/>
    </row>
    <row r="18" spans="8:20">
      <c r="H18" s="18" t="s">
        <v>220</v>
      </c>
      <c r="K18" s="18">
        <v>17</v>
      </c>
      <c r="L18" s="18">
        <v>17</v>
      </c>
      <c r="Q18" s="17" t="s">
        <v>221</v>
      </c>
      <c r="R18" s="18"/>
      <c r="S18" s="18"/>
      <c r="T18" s="18"/>
    </row>
    <row r="19" spans="8:20">
      <c r="H19" s="18" t="s">
        <v>222</v>
      </c>
      <c r="K19" s="18">
        <v>18</v>
      </c>
      <c r="L19" s="18">
        <v>18</v>
      </c>
      <c r="Q19" s="17" t="s">
        <v>223</v>
      </c>
      <c r="R19" s="18"/>
      <c r="S19" s="18"/>
      <c r="T19" s="18"/>
    </row>
    <row r="20" spans="8:20">
      <c r="H20" s="18" t="s">
        <v>224</v>
      </c>
      <c r="K20" s="18">
        <v>19</v>
      </c>
      <c r="L20" s="18">
        <v>19</v>
      </c>
      <c r="Q20" s="17" t="s">
        <v>225</v>
      </c>
      <c r="R20" s="18"/>
      <c r="S20" s="18"/>
      <c r="T20" s="18"/>
    </row>
    <row r="21" spans="8:20">
      <c r="H21" s="18" t="s">
        <v>226</v>
      </c>
      <c r="K21" s="18">
        <v>20</v>
      </c>
      <c r="L21" s="18">
        <v>20</v>
      </c>
    </row>
    <row r="22" spans="8:20">
      <c r="H22" s="18" t="s">
        <v>227</v>
      </c>
      <c r="K22" s="18">
        <v>21</v>
      </c>
      <c r="L22" s="18">
        <v>21</v>
      </c>
    </row>
    <row r="23" spans="8:20">
      <c r="H23" s="18" t="s">
        <v>228</v>
      </c>
      <c r="K23" s="18">
        <v>22</v>
      </c>
      <c r="L23" s="18">
        <v>22</v>
      </c>
    </row>
    <row r="24" spans="8:20">
      <c r="H24" s="18" t="s">
        <v>229</v>
      </c>
      <c r="K24" s="18">
        <v>23</v>
      </c>
      <c r="L24" s="18">
        <v>23</v>
      </c>
    </row>
    <row r="25" spans="8:20">
      <c r="H25" s="18" t="s">
        <v>230</v>
      </c>
      <c r="K25" s="18">
        <v>24</v>
      </c>
      <c r="L25" s="18">
        <v>24</v>
      </c>
    </row>
    <row r="26" spans="8:20">
      <c r="H26" s="18" t="s">
        <v>231</v>
      </c>
      <c r="K26" s="18">
        <v>25</v>
      </c>
      <c r="L26" s="18">
        <v>25</v>
      </c>
    </row>
    <row r="27" spans="8:20">
      <c r="H27" s="18" t="s">
        <v>232</v>
      </c>
      <c r="K27" s="18">
        <v>26</v>
      </c>
      <c r="L27" s="18">
        <v>26</v>
      </c>
    </row>
    <row r="28" spans="8:20">
      <c r="H28" s="18" t="s">
        <v>233</v>
      </c>
      <c r="K28" s="18">
        <v>27</v>
      </c>
      <c r="L28" s="18">
        <v>27</v>
      </c>
    </row>
    <row r="29" spans="8:20">
      <c r="H29" s="18" t="s">
        <v>234</v>
      </c>
      <c r="K29" s="18">
        <v>28</v>
      </c>
      <c r="L29" s="18">
        <v>28</v>
      </c>
    </row>
    <row r="30" spans="8:20">
      <c r="H30" s="18" t="s">
        <v>235</v>
      </c>
      <c r="K30" s="18">
        <v>29</v>
      </c>
      <c r="L30" s="18">
        <v>29</v>
      </c>
    </row>
    <row r="31" spans="8:20">
      <c r="H31" s="18" t="s">
        <v>236</v>
      </c>
      <c r="K31" s="18">
        <v>30</v>
      </c>
      <c r="L31" s="18">
        <v>30</v>
      </c>
    </row>
    <row r="32" spans="8:20">
      <c r="H32" s="18" t="s">
        <v>237</v>
      </c>
      <c r="K32" s="18">
        <v>31</v>
      </c>
      <c r="L32" s="18">
        <v>31</v>
      </c>
    </row>
    <row r="33" spans="8:11">
      <c r="H33" s="18" t="s">
        <v>238</v>
      </c>
      <c r="K33" s="18">
        <v>32</v>
      </c>
    </row>
    <row r="34" spans="8:11">
      <c r="H34" s="18" t="s">
        <v>239</v>
      </c>
      <c r="K34" s="18">
        <v>33</v>
      </c>
    </row>
    <row r="35" spans="8:11">
      <c r="H35" s="18" t="s">
        <v>240</v>
      </c>
      <c r="K35" s="18">
        <v>34</v>
      </c>
    </row>
    <row r="36" spans="8:11">
      <c r="H36" s="18" t="s">
        <v>241</v>
      </c>
      <c r="K36" s="18">
        <v>35</v>
      </c>
    </row>
    <row r="37" spans="8:11">
      <c r="H37" s="18" t="s">
        <v>242</v>
      </c>
      <c r="K37" s="18">
        <v>36</v>
      </c>
    </row>
    <row r="38" spans="8:11">
      <c r="H38" s="18" t="s">
        <v>243</v>
      </c>
      <c r="K38" s="18">
        <v>37</v>
      </c>
    </row>
    <row r="39" spans="8:11">
      <c r="H39" s="18" t="s">
        <v>244</v>
      </c>
      <c r="K39" s="18">
        <v>38</v>
      </c>
    </row>
    <row r="40" spans="8:11">
      <c r="H40" s="18" t="s">
        <v>245</v>
      </c>
      <c r="K40" s="18">
        <v>39</v>
      </c>
    </row>
    <row r="41" spans="8:11">
      <c r="H41" s="18" t="s">
        <v>246</v>
      </c>
      <c r="K41" s="18">
        <v>40</v>
      </c>
    </row>
    <row r="42" spans="8:11">
      <c r="H42" s="18" t="s">
        <v>247</v>
      </c>
      <c r="K42" s="18">
        <v>41</v>
      </c>
    </row>
    <row r="43" spans="8:11">
      <c r="H43" s="18" t="s">
        <v>248</v>
      </c>
      <c r="K43" s="18">
        <v>42</v>
      </c>
    </row>
    <row r="44" spans="8:11">
      <c r="H44" s="18" t="s">
        <v>249</v>
      </c>
      <c r="K44" s="18">
        <v>43</v>
      </c>
    </row>
    <row r="45" spans="8:11">
      <c r="H45" s="18" t="s">
        <v>250</v>
      </c>
      <c r="K45" s="18">
        <v>44</v>
      </c>
    </row>
    <row r="46" spans="8:11">
      <c r="H46" s="18" t="s">
        <v>251</v>
      </c>
      <c r="K46" s="18">
        <v>45</v>
      </c>
    </row>
    <row r="47" spans="8:11">
      <c r="K47" s="18">
        <v>46</v>
      </c>
    </row>
    <row r="48" spans="8:11">
      <c r="K48" s="18">
        <v>47</v>
      </c>
    </row>
    <row r="49" spans="11:11">
      <c r="K49" s="18">
        <v>48</v>
      </c>
    </row>
    <row r="50" spans="11:11">
      <c r="K50" s="18">
        <v>49</v>
      </c>
    </row>
    <row r="51" spans="11:11">
      <c r="K51" s="18">
        <v>50</v>
      </c>
    </row>
    <row r="52" spans="11:11">
      <c r="K52" s="18">
        <v>51</v>
      </c>
    </row>
    <row r="53" spans="11:11">
      <c r="K53" s="18">
        <v>52</v>
      </c>
    </row>
    <row r="54" spans="11:11">
      <c r="K54" s="18">
        <v>53</v>
      </c>
    </row>
    <row r="55" spans="11:11">
      <c r="K55" s="18">
        <v>54</v>
      </c>
    </row>
    <row r="56" spans="11:11">
      <c r="K56" s="18">
        <v>55</v>
      </c>
    </row>
    <row r="57" spans="11:11">
      <c r="K57" s="18">
        <v>56</v>
      </c>
    </row>
    <row r="58" spans="11:11">
      <c r="K58" s="18">
        <v>57</v>
      </c>
    </row>
    <row r="59" spans="11:11">
      <c r="K59" s="18">
        <v>58</v>
      </c>
    </row>
    <row r="60" spans="11:11">
      <c r="K60" s="18">
        <v>59</v>
      </c>
    </row>
    <row r="61" spans="11:11">
      <c r="K61" s="18">
        <v>60</v>
      </c>
    </row>
    <row r="62" spans="11:11">
      <c r="K62" s="18">
        <v>61</v>
      </c>
    </row>
    <row r="63" spans="11:11">
      <c r="K63" s="18">
        <v>62</v>
      </c>
    </row>
    <row r="64" spans="11:11">
      <c r="K64" s="18">
        <v>63</v>
      </c>
    </row>
    <row r="65" spans="11:11">
      <c r="K65" s="18">
        <v>64</v>
      </c>
    </row>
    <row r="66" spans="11:11">
      <c r="K66" s="18">
        <v>65</v>
      </c>
    </row>
    <row r="67" spans="11:11">
      <c r="K67" s="18">
        <v>66</v>
      </c>
    </row>
    <row r="68" spans="11:11">
      <c r="K68" s="18">
        <v>67</v>
      </c>
    </row>
    <row r="69" spans="11:11">
      <c r="K69" s="18">
        <v>68</v>
      </c>
    </row>
    <row r="70" spans="11:11">
      <c r="K70" s="18">
        <v>69</v>
      </c>
    </row>
    <row r="71" spans="11:11">
      <c r="K71" s="18">
        <v>70</v>
      </c>
    </row>
    <row r="72" spans="11:11">
      <c r="K72" s="18">
        <v>71</v>
      </c>
    </row>
    <row r="73" spans="11:11">
      <c r="K73" s="18">
        <v>72</v>
      </c>
    </row>
    <row r="74" spans="11:11">
      <c r="K74" s="18">
        <v>73</v>
      </c>
    </row>
    <row r="75" spans="11:11">
      <c r="K75" s="18">
        <v>74</v>
      </c>
    </row>
    <row r="76" spans="11:11">
      <c r="K76" s="18">
        <v>75</v>
      </c>
    </row>
    <row r="77" spans="11:11">
      <c r="K77" s="18">
        <v>76</v>
      </c>
    </row>
    <row r="78" spans="11:11">
      <c r="K78" s="18">
        <v>77</v>
      </c>
    </row>
    <row r="79" spans="11:11">
      <c r="K79" s="18">
        <v>78</v>
      </c>
    </row>
    <row r="80" spans="11:11">
      <c r="K80" s="18">
        <v>79</v>
      </c>
    </row>
    <row r="81" spans="11:11">
      <c r="K81" s="18">
        <v>80</v>
      </c>
    </row>
    <row r="82" spans="11:11">
      <c r="K82" s="18">
        <v>81</v>
      </c>
    </row>
    <row r="83" spans="11:11">
      <c r="K83" s="18">
        <v>82</v>
      </c>
    </row>
    <row r="84" spans="11:11">
      <c r="K84" s="18">
        <v>83</v>
      </c>
    </row>
    <row r="85" spans="11:11">
      <c r="K85" s="18">
        <v>84</v>
      </c>
    </row>
    <row r="86" spans="11:11">
      <c r="K86" s="18">
        <v>85</v>
      </c>
    </row>
    <row r="87" spans="11:11">
      <c r="K87" s="18">
        <v>86</v>
      </c>
    </row>
    <row r="88" spans="11:11">
      <c r="K88" s="18">
        <v>87</v>
      </c>
    </row>
    <row r="89" spans="11:11">
      <c r="K89" s="18">
        <v>88</v>
      </c>
    </row>
    <row r="90" spans="11:11">
      <c r="K90" s="18">
        <v>89</v>
      </c>
    </row>
    <row r="91" spans="11:11">
      <c r="K91" s="18">
        <v>90</v>
      </c>
    </row>
    <row r="92" spans="11:11">
      <c r="K92" s="18">
        <v>91</v>
      </c>
    </row>
    <row r="93" spans="11:11">
      <c r="K93" s="18">
        <v>92</v>
      </c>
    </row>
    <row r="94" spans="11:11">
      <c r="K94" s="18">
        <v>93</v>
      </c>
    </row>
    <row r="95" spans="11:11">
      <c r="K95" s="18">
        <v>94</v>
      </c>
    </row>
    <row r="96" spans="11:11">
      <c r="K96" s="18">
        <v>95</v>
      </c>
    </row>
    <row r="97" spans="11:11">
      <c r="K97" s="18">
        <v>96</v>
      </c>
    </row>
    <row r="98" spans="11:11">
      <c r="K98" s="18">
        <v>97</v>
      </c>
    </row>
    <row r="99" spans="11:11">
      <c r="K99" s="18">
        <v>98</v>
      </c>
    </row>
    <row r="100" spans="11:11">
      <c r="K100" s="18">
        <v>99</v>
      </c>
    </row>
    <row r="101" spans="11:11">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Pereira</dc:creator>
  <cp:keywords/>
  <dc:description/>
  <cp:lastModifiedBy>Ehimer Uvan Pèrez Pèrez</cp:lastModifiedBy>
  <cp:revision/>
  <dcterms:created xsi:type="dcterms:W3CDTF">2013-07-25T01:01:55Z</dcterms:created>
  <dcterms:modified xsi:type="dcterms:W3CDTF">2021-12-07T12:39:45Z</dcterms:modified>
  <cp:category/>
  <cp:contentStatus/>
</cp:coreProperties>
</file>