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G:\PROCESOS 2021\PROCESOS SOLANGIE\CONTRATO 056-2021 GRUAL\DOCUMENTOS SUPERVISOR PARA MODIFI PLAZO AL 056\"/>
    </mc:Choice>
  </mc:AlternateContent>
  <xr:revisionPtr revIDLastSave="0" documentId="13_ncr:1_{57A00FA1-2B13-4363-814B-6BF810CEDFCF}" xr6:coauthVersionLast="36" xr6:coauthVersionMax="36" xr10:uidLastSave="{00000000-0000-0000-0000-000000000000}"/>
  <bookViews>
    <workbookView xWindow="0" yWindow="0" windowWidth="21570" windowHeight="8055" activeTab="1" xr2:uid="{00000000-000D-0000-FFFF-FFFF00000000}"/>
  </bookViews>
  <sheets>
    <sheet name="GA-JELOG-FR-092" sheetId="1" r:id="rId1"/>
    <sheet name="GA-JELOG-FR-092 (2)" sheetId="2" r:id="rId2"/>
  </sheets>
  <calcPr calcId="179021"/>
  <extLst>
    <ext uri="GoogleSheetsCustomDataVersion1">
      <go:sheetsCustomData xmlns:go="http://customooxmlschemas.google.com/" r:id="rId5" roundtripDataSignature="AMtx7mjYLiX1Gai3QE/4Nbhac4LUKQnoXA=="/>
    </ext>
  </extLst>
</workbook>
</file>

<file path=xl/calcChain.xml><?xml version="1.0" encoding="utf-8"?>
<calcChain xmlns="http://schemas.openxmlformats.org/spreadsheetml/2006/main">
  <c r="L378" i="2" l="1"/>
  <c r="M378" i="2" s="1"/>
  <c r="K378" i="2"/>
  <c r="G378" i="2"/>
  <c r="L377" i="2"/>
  <c r="M377" i="2" s="1"/>
  <c r="K377" i="2"/>
  <c r="G377" i="2"/>
  <c r="L376" i="2"/>
  <c r="M376" i="2" s="1"/>
  <c r="K376" i="2"/>
  <c r="K379" i="2" s="1"/>
  <c r="G376" i="2"/>
  <c r="L375" i="2"/>
  <c r="M375" i="2" s="1"/>
  <c r="K375" i="2"/>
  <c r="H375" i="2"/>
  <c r="L374" i="2"/>
  <c r="M374" i="2" s="1"/>
  <c r="K374" i="2"/>
  <c r="G374" i="2"/>
  <c r="H373" i="2" s="1"/>
  <c r="H379" i="2" s="1"/>
  <c r="L370" i="2"/>
  <c r="M370" i="2" s="1"/>
  <c r="L369" i="2"/>
  <c r="M369" i="2" s="1"/>
  <c r="L368" i="2"/>
  <c r="M368" i="2" s="1"/>
  <c r="L367" i="2"/>
  <c r="M367" i="2" s="1"/>
  <c r="L366" i="2"/>
  <c r="M366" i="2" s="1"/>
  <c r="L365" i="2"/>
  <c r="M365" i="2" s="1"/>
  <c r="L364" i="2"/>
  <c r="M364" i="2" s="1"/>
  <c r="K364" i="2"/>
  <c r="G364" i="2"/>
  <c r="L363" i="2"/>
  <c r="M363" i="2" s="1"/>
  <c r="K363" i="2"/>
  <c r="G363" i="2"/>
  <c r="L362" i="2"/>
  <c r="M362" i="2" s="1"/>
  <c r="K362" i="2"/>
  <c r="H362" i="2"/>
  <c r="L361" i="2"/>
  <c r="M361" i="2" s="1"/>
  <c r="K361" i="2"/>
  <c r="G361" i="2"/>
  <c r="L360" i="2"/>
  <c r="M360" i="2" s="1"/>
  <c r="K360" i="2"/>
  <c r="G360" i="2"/>
  <c r="L359" i="2"/>
  <c r="M359" i="2" s="1"/>
  <c r="K359" i="2"/>
  <c r="G359" i="2"/>
  <c r="L358" i="2"/>
  <c r="M358" i="2" s="1"/>
  <c r="K358" i="2"/>
  <c r="G358" i="2"/>
  <c r="L357" i="2"/>
  <c r="M357" i="2" s="1"/>
  <c r="K357" i="2"/>
  <c r="G357" i="2"/>
  <c r="L356" i="2"/>
  <c r="M356" i="2" s="1"/>
  <c r="K356" i="2"/>
  <c r="H356" i="2"/>
  <c r="L355" i="2"/>
  <c r="M355" i="2" s="1"/>
  <c r="K355" i="2"/>
  <c r="G355" i="2"/>
  <c r="L354" i="2"/>
  <c r="M354" i="2" s="1"/>
  <c r="K354" i="2"/>
  <c r="K365" i="2" s="1"/>
  <c r="G354" i="2"/>
  <c r="H352" i="2" s="1"/>
  <c r="H365" i="2" s="1"/>
  <c r="M349" i="2"/>
  <c r="L349" i="2"/>
  <c r="M348" i="2"/>
  <c r="L348" i="2"/>
  <c r="M347" i="2"/>
  <c r="L347" i="2"/>
  <c r="M346" i="2"/>
  <c r="L346" i="2"/>
  <c r="M345" i="2"/>
  <c r="L345" i="2"/>
  <c r="M344" i="2"/>
  <c r="L344" i="2"/>
  <c r="M343" i="2"/>
  <c r="L343" i="2"/>
  <c r="K343" i="2"/>
  <c r="L342" i="2"/>
  <c r="M342" i="2" s="1"/>
  <c r="K342" i="2"/>
  <c r="G342" i="2"/>
  <c r="L341" i="2"/>
  <c r="M341" i="2" s="1"/>
  <c r="K341" i="2"/>
  <c r="H341" i="2"/>
  <c r="L340" i="2"/>
  <c r="M340" i="2" s="1"/>
  <c r="K340" i="2"/>
  <c r="G340" i="2"/>
  <c r="L339" i="2"/>
  <c r="M339" i="2" s="1"/>
  <c r="K339" i="2"/>
  <c r="H339" i="2"/>
  <c r="L338" i="2"/>
  <c r="M338" i="2" s="1"/>
  <c r="K338" i="2"/>
  <c r="M337" i="2"/>
  <c r="L337" i="2"/>
  <c r="K337" i="2"/>
  <c r="K344" i="2" s="1"/>
  <c r="G337" i="2"/>
  <c r="M336" i="2"/>
  <c r="L336" i="2"/>
  <c r="K336" i="2"/>
  <c r="H335" i="2"/>
  <c r="H344" i="2" s="1"/>
  <c r="M332" i="2"/>
  <c r="L332" i="2"/>
  <c r="M331" i="2"/>
  <c r="L331" i="2"/>
  <c r="M330" i="2"/>
  <c r="L330" i="2"/>
  <c r="M329" i="2"/>
  <c r="L329" i="2"/>
  <c r="M328" i="2"/>
  <c r="L328" i="2"/>
  <c r="M327" i="2"/>
  <c r="L327" i="2"/>
  <c r="M326" i="2"/>
  <c r="L326" i="2"/>
  <c r="K326" i="2"/>
  <c r="G326" i="2"/>
  <c r="M325" i="2"/>
  <c r="L325" i="2"/>
  <c r="K325" i="2"/>
  <c r="G325" i="2"/>
  <c r="M324" i="2"/>
  <c r="L324" i="2"/>
  <c r="K324" i="2"/>
  <c r="G324" i="2"/>
  <c r="M323" i="2"/>
  <c r="L323" i="2"/>
  <c r="K323" i="2"/>
  <c r="G323" i="2"/>
  <c r="M322" i="2"/>
  <c r="L322" i="2"/>
  <c r="K322" i="2"/>
  <c r="G322" i="2"/>
  <c r="M321" i="2"/>
  <c r="L321" i="2"/>
  <c r="K321" i="2"/>
  <c r="G321" i="2"/>
  <c r="M320" i="2"/>
  <c r="L320" i="2"/>
  <c r="K320" i="2"/>
  <c r="G320" i="2"/>
  <c r="M319" i="2"/>
  <c r="L319" i="2"/>
  <c r="K319" i="2"/>
  <c r="G319" i="2"/>
  <c r="M318" i="2"/>
  <c r="L318" i="2"/>
  <c r="K318" i="2"/>
  <c r="G318" i="2"/>
  <c r="M317" i="2"/>
  <c r="L317" i="2"/>
  <c r="K317" i="2"/>
  <c r="G317" i="2"/>
  <c r="M316" i="2"/>
  <c r="L316" i="2"/>
  <c r="K316" i="2"/>
  <c r="G316" i="2"/>
  <c r="M315" i="2"/>
  <c r="L315" i="2"/>
  <c r="K315" i="2"/>
  <c r="K327" i="2" s="1"/>
  <c r="G315" i="2"/>
  <c r="H314" i="2"/>
  <c r="H327" i="2" s="1"/>
  <c r="L310" i="2"/>
  <c r="M310" i="2" s="1"/>
  <c r="L309" i="2"/>
  <c r="M309" i="2" s="1"/>
  <c r="L308" i="2"/>
  <c r="M308" i="2" s="1"/>
  <c r="L307" i="2"/>
  <c r="M307" i="2" s="1"/>
  <c r="L306" i="2"/>
  <c r="M306" i="2" s="1"/>
  <c r="L305" i="2"/>
  <c r="M305" i="2" s="1"/>
  <c r="L304" i="2"/>
  <c r="M304" i="2" s="1"/>
  <c r="K304" i="2"/>
  <c r="G304" i="2"/>
  <c r="L303" i="2"/>
  <c r="M303" i="2" s="1"/>
  <c r="K303" i="2"/>
  <c r="K305" i="2" s="1"/>
  <c r="G303" i="2"/>
  <c r="H302" i="2" s="1"/>
  <c r="H305" i="2" s="1"/>
  <c r="G296" i="2"/>
  <c r="G297" i="2" s="1"/>
  <c r="G298" i="2" s="1"/>
  <c r="G295" i="2"/>
  <c r="M280" i="2"/>
  <c r="L280" i="2"/>
  <c r="K280" i="2"/>
  <c r="G280" i="2"/>
  <c r="M279" i="2"/>
  <c r="L279" i="2"/>
  <c r="K279" i="2"/>
  <c r="G279" i="2"/>
  <c r="M278" i="2"/>
  <c r="L278" i="2"/>
  <c r="K278" i="2"/>
  <c r="G278" i="2"/>
  <c r="M277" i="2"/>
  <c r="L277" i="2"/>
  <c r="K277" i="2"/>
  <c r="K282" i="2" s="1"/>
  <c r="K284" i="2" s="1"/>
  <c r="G277" i="2"/>
  <c r="G282" i="2" s="1"/>
  <c r="K271" i="2"/>
  <c r="M269" i="2"/>
  <c r="L269" i="2"/>
  <c r="K269" i="2"/>
  <c r="G269" i="2"/>
  <c r="M268" i="2"/>
  <c r="L268" i="2"/>
  <c r="K268" i="2"/>
  <c r="G268" i="2"/>
  <c r="M266" i="2"/>
  <c r="L266" i="2"/>
  <c r="K266" i="2"/>
  <c r="G266" i="2"/>
  <c r="M265" i="2"/>
  <c r="L265" i="2"/>
  <c r="K265" i="2"/>
  <c r="G265" i="2"/>
  <c r="M263" i="2"/>
  <c r="L263" i="2"/>
  <c r="K263" i="2"/>
  <c r="G263" i="2"/>
  <c r="M261" i="2"/>
  <c r="L261" i="2"/>
  <c r="K261" i="2"/>
  <c r="G261" i="2"/>
  <c r="M259" i="2"/>
  <c r="L259" i="2"/>
  <c r="K259" i="2"/>
  <c r="G259" i="2"/>
  <c r="M258" i="2"/>
  <c r="L258" i="2"/>
  <c r="K258" i="2"/>
  <c r="G258" i="2"/>
  <c r="M257" i="2"/>
  <c r="L257" i="2"/>
  <c r="K257" i="2"/>
  <c r="G257" i="2"/>
  <c r="M255" i="2"/>
  <c r="L255" i="2"/>
  <c r="K255" i="2"/>
  <c r="G255" i="2"/>
  <c r="M254" i="2"/>
  <c r="L254" i="2"/>
  <c r="K254" i="2"/>
  <c r="G254" i="2"/>
  <c r="M253" i="2"/>
  <c r="L253" i="2"/>
  <c r="K253" i="2"/>
  <c r="G253" i="2"/>
  <c r="M252" i="2"/>
  <c r="L252" i="2"/>
  <c r="K252" i="2"/>
  <c r="G252" i="2"/>
  <c r="M251" i="2"/>
  <c r="L251" i="2"/>
  <c r="K251" i="2"/>
  <c r="G251" i="2"/>
  <c r="M248" i="2"/>
  <c r="L248" i="2"/>
  <c r="K248" i="2"/>
  <c r="G248" i="2"/>
  <c r="M247" i="2"/>
  <c r="L247" i="2"/>
  <c r="K247" i="2"/>
  <c r="K270" i="2" s="1"/>
  <c r="K272" i="2" s="1"/>
  <c r="G247" i="2"/>
  <c r="G270" i="2" s="1"/>
  <c r="K238" i="2"/>
  <c r="M236" i="2"/>
  <c r="L236" i="2"/>
  <c r="K236" i="2"/>
  <c r="G236" i="2"/>
  <c r="M235" i="2"/>
  <c r="L235" i="2"/>
  <c r="K235" i="2"/>
  <c r="G235" i="2"/>
  <c r="M234" i="2"/>
  <c r="L234" i="2"/>
  <c r="K234" i="2"/>
  <c r="G234" i="2"/>
  <c r="G238" i="2" s="1"/>
  <c r="K227" i="2"/>
  <c r="K229" i="2" s="1"/>
  <c r="M226" i="2"/>
  <c r="L226" i="2"/>
  <c r="K226" i="2"/>
  <c r="G226" i="2"/>
  <c r="M225" i="2"/>
  <c r="L225" i="2"/>
  <c r="K225" i="2"/>
  <c r="G225" i="2"/>
  <c r="M223" i="2"/>
  <c r="L223" i="2"/>
  <c r="K223" i="2"/>
  <c r="G223" i="2"/>
  <c r="M221" i="2"/>
  <c r="L221" i="2"/>
  <c r="K221" i="2"/>
  <c r="G221" i="2"/>
  <c r="M220" i="2"/>
  <c r="L220" i="2"/>
  <c r="K220" i="2"/>
  <c r="G220" i="2"/>
  <c r="M218" i="2"/>
  <c r="L218" i="2"/>
  <c r="K218" i="2"/>
  <c r="G218" i="2"/>
  <c r="M216" i="2"/>
  <c r="L216" i="2"/>
  <c r="K216" i="2"/>
  <c r="G216" i="2"/>
  <c r="M215" i="2"/>
  <c r="L215" i="2"/>
  <c r="K215" i="2"/>
  <c r="G215" i="2"/>
  <c r="M214" i="2"/>
  <c r="L214" i="2"/>
  <c r="K214" i="2"/>
  <c r="G214" i="2"/>
  <c r="M212" i="2"/>
  <c r="L212" i="2"/>
  <c r="K212" i="2"/>
  <c r="G212" i="2"/>
  <c r="M211" i="2"/>
  <c r="L211" i="2"/>
  <c r="K211" i="2"/>
  <c r="G211" i="2"/>
  <c r="M210" i="2"/>
  <c r="L210" i="2"/>
  <c r="K210" i="2"/>
  <c r="G210" i="2"/>
  <c r="M209" i="2"/>
  <c r="L209" i="2"/>
  <c r="K209" i="2"/>
  <c r="G209" i="2"/>
  <c r="M206" i="2"/>
  <c r="L206" i="2"/>
  <c r="K206" i="2"/>
  <c r="G206" i="2"/>
  <c r="M205" i="2"/>
  <c r="L205" i="2"/>
  <c r="K205" i="2"/>
  <c r="G205" i="2"/>
  <c r="M204" i="2"/>
  <c r="L204" i="2"/>
  <c r="K204" i="2"/>
  <c r="G204" i="2"/>
  <c r="G227" i="2" s="1"/>
  <c r="K196" i="2"/>
  <c r="M193" i="2"/>
  <c r="L193" i="2"/>
  <c r="K193" i="2"/>
  <c r="G193" i="2"/>
  <c r="M192" i="2"/>
  <c r="L192" i="2"/>
  <c r="K192" i="2"/>
  <c r="G192" i="2"/>
  <c r="M191" i="2"/>
  <c r="L191" i="2"/>
  <c r="K191" i="2"/>
  <c r="G191" i="2"/>
  <c r="M190" i="2"/>
  <c r="L190" i="2"/>
  <c r="K190" i="2"/>
  <c r="G190" i="2"/>
  <c r="M189" i="2"/>
  <c r="L189" i="2"/>
  <c r="K189" i="2"/>
  <c r="G189" i="2"/>
  <c r="M188" i="2"/>
  <c r="L188" i="2"/>
  <c r="K188" i="2"/>
  <c r="G188" i="2"/>
  <c r="M187" i="2"/>
  <c r="L187" i="2"/>
  <c r="K187" i="2"/>
  <c r="G187" i="2"/>
  <c r="M186" i="2"/>
  <c r="L186" i="2"/>
  <c r="K186" i="2"/>
  <c r="G186" i="2"/>
  <c r="M185" i="2"/>
  <c r="L185" i="2"/>
  <c r="K185" i="2"/>
  <c r="G185" i="2"/>
  <c r="M184" i="2"/>
  <c r="L184" i="2"/>
  <c r="K184" i="2"/>
  <c r="G184" i="2"/>
  <c r="M183" i="2"/>
  <c r="L183" i="2"/>
  <c r="K183" i="2"/>
  <c r="G183" i="2"/>
  <c r="M182" i="2"/>
  <c r="L182" i="2"/>
  <c r="K182" i="2"/>
  <c r="G182" i="2"/>
  <c r="M181" i="2"/>
  <c r="L181" i="2"/>
  <c r="K181" i="2"/>
  <c r="G181" i="2"/>
  <c r="M180" i="2"/>
  <c r="L180" i="2"/>
  <c r="K180" i="2"/>
  <c r="G180" i="2"/>
  <c r="M179" i="2"/>
  <c r="L179" i="2"/>
  <c r="K179" i="2"/>
  <c r="G179" i="2"/>
  <c r="M178" i="2"/>
  <c r="L178" i="2"/>
  <c r="K178" i="2"/>
  <c r="G178" i="2"/>
  <c r="M177" i="2"/>
  <c r="L177" i="2"/>
  <c r="K177" i="2"/>
  <c r="K195" i="2" s="1"/>
  <c r="K197" i="2" s="1"/>
  <c r="G177" i="2"/>
  <c r="G195" i="2" s="1"/>
  <c r="M169" i="2"/>
  <c r="L169" i="2"/>
  <c r="K169" i="2"/>
  <c r="G169" i="2"/>
  <c r="M168" i="2"/>
  <c r="L168" i="2"/>
  <c r="K168" i="2"/>
  <c r="G168" i="2"/>
  <c r="M166" i="2"/>
  <c r="L166" i="2"/>
  <c r="K166" i="2"/>
  <c r="G166" i="2"/>
  <c r="M165" i="2"/>
  <c r="L165" i="2"/>
  <c r="K165" i="2"/>
  <c r="G165" i="2"/>
  <c r="M164" i="2"/>
  <c r="L164" i="2"/>
  <c r="K164" i="2"/>
  <c r="G164" i="2"/>
  <c r="M162" i="2"/>
  <c r="L162" i="2"/>
  <c r="K162" i="2"/>
  <c r="G162" i="2"/>
  <c r="M160" i="2"/>
  <c r="L160" i="2"/>
  <c r="K160" i="2"/>
  <c r="G160" i="2"/>
  <c r="M159" i="2"/>
  <c r="L159" i="2"/>
  <c r="K159" i="2"/>
  <c r="G159" i="2"/>
  <c r="M157" i="2"/>
  <c r="L157" i="2"/>
  <c r="K157" i="2"/>
  <c r="G157" i="2"/>
  <c r="M155" i="2"/>
  <c r="L155" i="2"/>
  <c r="K155" i="2"/>
  <c r="G155" i="2"/>
  <c r="M154" i="2"/>
  <c r="L154" i="2"/>
  <c r="K154" i="2"/>
  <c r="G154" i="2"/>
  <c r="M153" i="2"/>
  <c r="L153" i="2"/>
  <c r="K153" i="2"/>
  <c r="G153" i="2"/>
  <c r="M152" i="2"/>
  <c r="L152" i="2"/>
  <c r="K152" i="2"/>
  <c r="G152" i="2"/>
  <c r="M151" i="2"/>
  <c r="L151" i="2"/>
  <c r="K151" i="2"/>
  <c r="G151" i="2"/>
  <c r="M150" i="2"/>
  <c r="L150" i="2"/>
  <c r="K150" i="2"/>
  <c r="G150" i="2"/>
  <c r="M149" i="2"/>
  <c r="L149" i="2"/>
  <c r="K149" i="2"/>
  <c r="G149" i="2"/>
  <c r="M148" i="2"/>
  <c r="L148" i="2"/>
  <c r="K148" i="2"/>
  <c r="G148" i="2"/>
  <c r="M147" i="2"/>
  <c r="L147" i="2"/>
  <c r="K147" i="2"/>
  <c r="G147" i="2"/>
  <c r="M145" i="2"/>
  <c r="L145" i="2"/>
  <c r="K145" i="2"/>
  <c r="G145" i="2"/>
  <c r="M143" i="2"/>
  <c r="L143" i="2"/>
  <c r="K143" i="2"/>
  <c r="G143" i="2"/>
  <c r="M142" i="2"/>
  <c r="L142" i="2"/>
  <c r="K142" i="2"/>
  <c r="G142" i="2"/>
  <c r="M141" i="2"/>
  <c r="L141" i="2"/>
  <c r="K141" i="2"/>
  <c r="G141" i="2"/>
  <c r="M140" i="2"/>
  <c r="L140" i="2"/>
  <c r="K140" i="2"/>
  <c r="G140" i="2"/>
  <c r="M138" i="2"/>
  <c r="L138" i="2"/>
  <c r="K138" i="2"/>
  <c r="G138" i="2"/>
  <c r="M136" i="2"/>
  <c r="L136" i="2"/>
  <c r="K136" i="2"/>
  <c r="G136" i="2"/>
  <c r="M135" i="2"/>
  <c r="L135" i="2"/>
  <c r="K135" i="2"/>
  <c r="G135" i="2"/>
  <c r="M134" i="2"/>
  <c r="L134" i="2"/>
  <c r="K134" i="2"/>
  <c r="G134" i="2"/>
  <c r="M133" i="2"/>
  <c r="L133" i="2"/>
  <c r="K133" i="2"/>
  <c r="G133" i="2"/>
  <c r="M132" i="2"/>
  <c r="L132" i="2"/>
  <c r="K132" i="2"/>
  <c r="G132" i="2"/>
  <c r="M129" i="2"/>
  <c r="L129" i="2"/>
  <c r="K129" i="2"/>
  <c r="G129" i="2"/>
  <c r="M128" i="2"/>
  <c r="L128" i="2"/>
  <c r="K128" i="2"/>
  <c r="G128" i="2"/>
  <c r="M127" i="2"/>
  <c r="L127" i="2"/>
  <c r="K127" i="2"/>
  <c r="G127" i="2"/>
  <c r="M126" i="2"/>
  <c r="L126" i="2"/>
  <c r="K126" i="2"/>
  <c r="G126" i="2"/>
  <c r="M125" i="2"/>
  <c r="L125" i="2"/>
  <c r="K125" i="2"/>
  <c r="G125" i="2"/>
  <c r="M124" i="2"/>
  <c r="L124" i="2"/>
  <c r="K124" i="2"/>
  <c r="G124" i="2"/>
  <c r="M123" i="2"/>
  <c r="L123" i="2"/>
  <c r="K123" i="2"/>
  <c r="K170" i="2" s="1"/>
  <c r="K172" i="2" s="1"/>
  <c r="G123" i="2"/>
  <c r="G170" i="2" s="1"/>
  <c r="K116" i="2"/>
  <c r="M114" i="2"/>
  <c r="L114" i="2"/>
  <c r="K114" i="2"/>
  <c r="G114" i="2"/>
  <c r="M113" i="2"/>
  <c r="L113" i="2"/>
  <c r="K113" i="2"/>
  <c r="G113" i="2"/>
  <c r="M111" i="2"/>
  <c r="L111" i="2"/>
  <c r="K111" i="2"/>
  <c r="G111" i="2"/>
  <c r="M110" i="2"/>
  <c r="L110" i="2"/>
  <c r="K110" i="2"/>
  <c r="G110" i="2"/>
  <c r="M109" i="2"/>
  <c r="L109" i="2"/>
  <c r="K109" i="2"/>
  <c r="G109" i="2"/>
  <c r="M108" i="2"/>
  <c r="L108" i="2"/>
  <c r="K108" i="2"/>
  <c r="G108" i="2"/>
  <c r="M106" i="2"/>
  <c r="L106" i="2"/>
  <c r="K106" i="2"/>
  <c r="K115" i="2" s="1"/>
  <c r="K117" i="2" s="1"/>
  <c r="G106" i="2"/>
  <c r="G115" i="2" s="1"/>
  <c r="M96" i="2"/>
  <c r="L96" i="2"/>
  <c r="K96" i="2"/>
  <c r="G96" i="2"/>
  <c r="M95" i="2"/>
  <c r="L95" i="2"/>
  <c r="K95" i="2"/>
  <c r="G95" i="2"/>
  <c r="M94" i="2"/>
  <c r="L94" i="2"/>
  <c r="K94" i="2"/>
  <c r="G94" i="2"/>
  <c r="M93" i="2"/>
  <c r="L93" i="2"/>
  <c r="K93" i="2"/>
  <c r="J93" i="2"/>
  <c r="I93" i="2"/>
  <c r="G93" i="2"/>
  <c r="M92" i="2"/>
  <c r="L92" i="2"/>
  <c r="K92" i="2"/>
  <c r="G92" i="2"/>
  <c r="M91" i="2"/>
  <c r="L91" i="2"/>
  <c r="K91" i="2"/>
  <c r="G91" i="2"/>
  <c r="M90" i="2"/>
  <c r="L90" i="2"/>
  <c r="K90" i="2"/>
  <c r="G90" i="2"/>
  <c r="M89" i="2"/>
  <c r="L89" i="2"/>
  <c r="K89" i="2"/>
  <c r="G89" i="2"/>
  <c r="M88" i="2"/>
  <c r="L88" i="2"/>
  <c r="K88" i="2"/>
  <c r="G88" i="2"/>
  <c r="M87" i="2"/>
  <c r="L87" i="2"/>
  <c r="K87" i="2"/>
  <c r="G87" i="2"/>
  <c r="M86" i="2"/>
  <c r="L86" i="2"/>
  <c r="K86" i="2"/>
  <c r="G86" i="2"/>
  <c r="M85" i="2"/>
  <c r="L85" i="2"/>
  <c r="K85" i="2"/>
  <c r="G85" i="2"/>
  <c r="M84" i="2"/>
  <c r="L84" i="2"/>
  <c r="K84" i="2"/>
  <c r="G84" i="2"/>
  <c r="M83" i="2"/>
  <c r="L83" i="2"/>
  <c r="K83" i="2"/>
  <c r="G83" i="2"/>
  <c r="M82" i="2"/>
  <c r="L82" i="2"/>
  <c r="K82" i="2"/>
  <c r="G82" i="2"/>
  <c r="M81" i="2"/>
  <c r="L81" i="2"/>
  <c r="K81" i="2"/>
  <c r="K97" i="2" s="1"/>
  <c r="G81" i="2"/>
  <c r="G97" i="2" s="1"/>
  <c r="M73" i="2"/>
  <c r="L73" i="2"/>
  <c r="K73" i="2"/>
  <c r="G73" i="2"/>
  <c r="M72" i="2"/>
  <c r="L72" i="2"/>
  <c r="K72" i="2"/>
  <c r="G72" i="2"/>
  <c r="M70" i="2"/>
  <c r="L70" i="2"/>
  <c r="K70" i="2"/>
  <c r="G70" i="2"/>
  <c r="M69" i="2"/>
  <c r="L69" i="2"/>
  <c r="K69" i="2"/>
  <c r="G69" i="2"/>
  <c r="M68" i="2"/>
  <c r="L68" i="2"/>
  <c r="K68" i="2"/>
  <c r="G68" i="2"/>
  <c r="M67" i="2"/>
  <c r="L67" i="2"/>
  <c r="K67" i="2"/>
  <c r="G67" i="2"/>
  <c r="M65" i="2"/>
  <c r="L65" i="2"/>
  <c r="K65" i="2"/>
  <c r="G65" i="2"/>
  <c r="M64" i="2"/>
  <c r="L64" i="2"/>
  <c r="K64" i="2"/>
  <c r="G64" i="2"/>
  <c r="M63" i="2"/>
  <c r="L63" i="2"/>
  <c r="K63" i="2"/>
  <c r="G63" i="2"/>
  <c r="M62" i="2"/>
  <c r="L62" i="2"/>
  <c r="K62" i="2"/>
  <c r="G62" i="2"/>
  <c r="M60" i="2"/>
  <c r="L60" i="2"/>
  <c r="K60" i="2"/>
  <c r="G60" i="2"/>
  <c r="M58" i="2"/>
  <c r="L58" i="2"/>
  <c r="K58" i="2"/>
  <c r="G58" i="2"/>
  <c r="M57" i="2"/>
  <c r="L57" i="2"/>
  <c r="K57" i="2"/>
  <c r="G57" i="2"/>
  <c r="M56" i="2"/>
  <c r="L56" i="2"/>
  <c r="K56" i="2"/>
  <c r="G56" i="2"/>
  <c r="M55" i="2"/>
  <c r="L55" i="2"/>
  <c r="K55" i="2"/>
  <c r="G55" i="2"/>
  <c r="M54" i="2"/>
  <c r="L54" i="2"/>
  <c r="K54" i="2"/>
  <c r="G54" i="2"/>
  <c r="M53" i="2"/>
  <c r="L53" i="2"/>
  <c r="K53" i="2"/>
  <c r="G53" i="2"/>
  <c r="M51" i="2"/>
  <c r="L51" i="2"/>
  <c r="K51" i="2"/>
  <c r="G51" i="2"/>
  <c r="M49" i="2"/>
  <c r="L49" i="2"/>
  <c r="K49" i="2"/>
  <c r="H49" i="2"/>
  <c r="G49" i="2"/>
  <c r="L48" i="2"/>
  <c r="M48" i="2" s="1"/>
  <c r="K48" i="2"/>
  <c r="G48" i="2"/>
  <c r="L47" i="2"/>
  <c r="M47" i="2" s="1"/>
  <c r="K47" i="2"/>
  <c r="G47" i="2"/>
  <c r="L45" i="2"/>
  <c r="M45" i="2" s="1"/>
  <c r="K45" i="2"/>
  <c r="G45" i="2"/>
  <c r="L43" i="2"/>
  <c r="M43" i="2" s="1"/>
  <c r="K43" i="2"/>
  <c r="G43" i="2"/>
  <c r="L42" i="2"/>
  <c r="M42" i="2" s="1"/>
  <c r="K42" i="2"/>
  <c r="G42" i="2"/>
  <c r="L41" i="2"/>
  <c r="M41" i="2" s="1"/>
  <c r="K41" i="2"/>
  <c r="G41" i="2"/>
  <c r="L40" i="2"/>
  <c r="M40" i="2" s="1"/>
  <c r="K40" i="2"/>
  <c r="G40" i="2"/>
  <c r="L39" i="2"/>
  <c r="M39" i="2" s="1"/>
  <c r="K39" i="2"/>
  <c r="G39" i="2"/>
  <c r="L38" i="2"/>
  <c r="M38" i="2" s="1"/>
  <c r="K38" i="2"/>
  <c r="G38" i="2"/>
  <c r="L37" i="2"/>
  <c r="M37" i="2" s="1"/>
  <c r="K37" i="2"/>
  <c r="G37" i="2"/>
  <c r="L34" i="2"/>
  <c r="M34" i="2" s="1"/>
  <c r="K34" i="2"/>
  <c r="G34" i="2"/>
  <c r="L33" i="2"/>
  <c r="M33" i="2" s="1"/>
  <c r="K33" i="2"/>
  <c r="G33" i="2"/>
  <c r="L32" i="2"/>
  <c r="M32" i="2" s="1"/>
  <c r="K32" i="2"/>
  <c r="G32" i="2"/>
  <c r="L31" i="2"/>
  <c r="M31" i="2" s="1"/>
  <c r="K31" i="2"/>
  <c r="G31" i="2"/>
  <c r="L30" i="2"/>
  <c r="M30" i="2" s="1"/>
  <c r="K30" i="2"/>
  <c r="G30" i="2"/>
  <c r="L28" i="2"/>
  <c r="M28" i="2" s="1"/>
  <c r="K28" i="2"/>
  <c r="G28" i="2"/>
  <c r="L27" i="2"/>
  <c r="M27" i="2" s="1"/>
  <c r="K27" i="2"/>
  <c r="G27" i="2"/>
  <c r="L26" i="2"/>
  <c r="M26" i="2" s="1"/>
  <c r="K26" i="2"/>
  <c r="G26" i="2"/>
  <c r="L25" i="2"/>
  <c r="M25" i="2" s="1"/>
  <c r="K25" i="2"/>
  <c r="G25" i="2"/>
  <c r="L23" i="2"/>
  <c r="M23" i="2" s="1"/>
  <c r="K23" i="2"/>
  <c r="G23" i="2"/>
  <c r="L22" i="2"/>
  <c r="M22" i="2" s="1"/>
  <c r="K22" i="2"/>
  <c r="G22" i="2"/>
  <c r="L21" i="2"/>
  <c r="M21" i="2" s="1"/>
  <c r="K21" i="2"/>
  <c r="G21" i="2"/>
  <c r="L20" i="2"/>
  <c r="M20" i="2" s="1"/>
  <c r="K20" i="2"/>
  <c r="G20" i="2"/>
  <c r="L19" i="2"/>
  <c r="M19" i="2" s="1"/>
  <c r="K19" i="2"/>
  <c r="G19" i="2"/>
  <c r="L18" i="2"/>
  <c r="M18" i="2" s="1"/>
  <c r="K18" i="2"/>
  <c r="G18" i="2"/>
  <c r="L17" i="2"/>
  <c r="M17" i="2" s="1"/>
  <c r="K17" i="2"/>
  <c r="G17" i="2"/>
  <c r="L16" i="2"/>
  <c r="M16" i="2" s="1"/>
  <c r="K16" i="2"/>
  <c r="G16" i="2"/>
  <c r="L15" i="2"/>
  <c r="M15" i="2" s="1"/>
  <c r="K15" i="2"/>
  <c r="K74" i="2" s="1"/>
  <c r="G15" i="2"/>
  <c r="G74" i="2" s="1"/>
  <c r="K382" i="2" l="1"/>
  <c r="K383" i="2" s="1"/>
  <c r="K380" i="2"/>
  <c r="K381" i="2"/>
  <c r="K384" i="2" s="1"/>
  <c r="K99" i="2"/>
  <c r="K102" i="2" s="1"/>
  <c r="K98" i="2"/>
  <c r="K100" i="2"/>
  <c r="K101" i="2" s="1"/>
  <c r="K330" i="2"/>
  <c r="K331" i="2" s="1"/>
  <c r="K328" i="2"/>
  <c r="K329" i="2"/>
  <c r="K332" i="2" s="1"/>
  <c r="K76" i="2"/>
  <c r="K79" i="2" s="1"/>
  <c r="K75" i="2"/>
  <c r="K77" i="2"/>
  <c r="K78" i="2" s="1"/>
  <c r="G77" i="2"/>
  <c r="G78" i="2" s="1"/>
  <c r="G75" i="2"/>
  <c r="G79" i="2" s="1"/>
  <c r="G76" i="2"/>
  <c r="G118" i="2"/>
  <c r="G119" i="2" s="1"/>
  <c r="G116" i="2"/>
  <c r="G120" i="2" s="1"/>
  <c r="G117" i="2"/>
  <c r="G273" i="2"/>
  <c r="G274" i="2" s="1"/>
  <c r="G271" i="2"/>
  <c r="G275" i="2" s="1"/>
  <c r="G288" i="2" s="1"/>
  <c r="G272" i="2"/>
  <c r="K285" i="2"/>
  <c r="K286" i="2" s="1"/>
  <c r="K118" i="2"/>
  <c r="K119" i="2" s="1"/>
  <c r="G229" i="2"/>
  <c r="G230" i="2"/>
  <c r="G231" i="2" s="1"/>
  <c r="G228" i="2"/>
  <c r="G232" i="2" s="1"/>
  <c r="G244" i="2" s="1"/>
  <c r="H381" i="2"/>
  <c r="H382" i="2"/>
  <c r="H383" i="2" s="1"/>
  <c r="H380" i="2"/>
  <c r="H384" i="2" s="1"/>
  <c r="K120" i="2"/>
  <c r="G198" i="2"/>
  <c r="G199" i="2" s="1"/>
  <c r="G196" i="2"/>
  <c r="G200" i="2" s="1"/>
  <c r="G197" i="2"/>
  <c r="H310" i="2"/>
  <c r="H308" i="2"/>
  <c r="H309" i="2" s="1"/>
  <c r="H307" i="2"/>
  <c r="H306" i="2"/>
  <c r="H332" i="2"/>
  <c r="H330" i="2"/>
  <c r="H331" i="2" s="1"/>
  <c r="H329" i="2"/>
  <c r="H328" i="2"/>
  <c r="K349" i="2"/>
  <c r="K347" i="2"/>
  <c r="K348" i="2" s="1"/>
  <c r="K346" i="2"/>
  <c r="K345" i="2"/>
  <c r="H370" i="2"/>
  <c r="H368" i="2"/>
  <c r="H369" i="2" s="1"/>
  <c r="H367" i="2"/>
  <c r="H366" i="2"/>
  <c r="K173" i="2"/>
  <c r="K174" i="2" s="1"/>
  <c r="G240" i="2"/>
  <c r="G241" i="2"/>
  <c r="G242" i="2" s="1"/>
  <c r="G239" i="2"/>
  <c r="G243" i="2" s="1"/>
  <c r="K241" i="2"/>
  <c r="K242" i="2" s="1"/>
  <c r="K239" i="2"/>
  <c r="K232" i="2"/>
  <c r="K230" i="2"/>
  <c r="K231" i="2" s="1"/>
  <c r="K228" i="2"/>
  <c r="K240" i="2"/>
  <c r="K243" i="2" s="1"/>
  <c r="K273" i="2"/>
  <c r="K274" i="2" s="1"/>
  <c r="H347" i="2"/>
  <c r="H348" i="2" s="1"/>
  <c r="H346" i="2"/>
  <c r="H345" i="2"/>
  <c r="H349" i="2" s="1"/>
  <c r="G99" i="2"/>
  <c r="G100" i="2"/>
  <c r="G101" i="2" s="1"/>
  <c r="G98" i="2"/>
  <c r="G102" i="2" s="1"/>
  <c r="G173" i="2"/>
  <c r="G174" i="2" s="1"/>
  <c r="G171" i="2"/>
  <c r="G175" i="2" s="1"/>
  <c r="G201" i="2" s="1"/>
  <c r="G172" i="2"/>
  <c r="K171" i="2"/>
  <c r="K175" i="2" s="1"/>
  <c r="K198" i="2"/>
  <c r="G287" i="2"/>
  <c r="G285" i="2"/>
  <c r="G286" i="2" s="1"/>
  <c r="G283" i="2"/>
  <c r="G284" i="2"/>
  <c r="K283" i="2"/>
  <c r="K287" i="2" s="1"/>
  <c r="K308" i="2"/>
  <c r="K309" i="2" s="1"/>
  <c r="K307" i="2"/>
  <c r="K306" i="2"/>
  <c r="K310" i="2" s="1"/>
  <c r="K368" i="2"/>
  <c r="K369" i="2" s="1"/>
  <c r="K367" i="2"/>
  <c r="K366" i="2"/>
  <c r="K370" i="2" s="1"/>
  <c r="I93" i="1"/>
  <c r="K385" i="2" l="1"/>
  <c r="G103" i="2"/>
  <c r="G289" i="2" s="1"/>
  <c r="K103" i="2"/>
  <c r="K244" i="2"/>
  <c r="H385" i="2"/>
  <c r="K199" i="2"/>
  <c r="K200" i="2"/>
  <c r="K201" i="2" s="1"/>
  <c r="K275" i="2"/>
  <c r="K288" i="2" s="1"/>
  <c r="L361" i="1"/>
  <c r="M361" i="1" s="1"/>
  <c r="K361" i="1"/>
  <c r="G361" i="1"/>
  <c r="L358" i="1"/>
  <c r="M358" i="1" s="1"/>
  <c r="K358" i="1"/>
  <c r="G358" i="1"/>
  <c r="K376" i="1"/>
  <c r="K374" i="1"/>
  <c r="K363" i="1"/>
  <c r="K364" i="1"/>
  <c r="K337" i="1"/>
  <c r="K315" i="1"/>
  <c r="L304" i="1"/>
  <c r="M304" i="1" s="1"/>
  <c r="L305" i="1"/>
  <c r="M305" i="1" s="1"/>
  <c r="L306" i="1"/>
  <c r="M306" i="1" s="1"/>
  <c r="L307" i="1"/>
  <c r="M307" i="1" s="1"/>
  <c r="L308" i="1"/>
  <c r="M308" i="1" s="1"/>
  <c r="L309" i="1"/>
  <c r="M309" i="1" s="1"/>
  <c r="L310" i="1"/>
  <c r="M310" i="1" s="1"/>
  <c r="L315" i="1"/>
  <c r="M315" i="1" s="1"/>
  <c r="L316" i="1"/>
  <c r="M316" i="1" s="1"/>
  <c r="L317" i="1"/>
  <c r="M317" i="1" s="1"/>
  <c r="L318" i="1"/>
  <c r="M318" i="1" s="1"/>
  <c r="L319" i="1"/>
  <c r="M319" i="1" s="1"/>
  <c r="L320" i="1"/>
  <c r="M320" i="1" s="1"/>
  <c r="L321" i="1"/>
  <c r="M321" i="1" s="1"/>
  <c r="L322" i="1"/>
  <c r="M322" i="1" s="1"/>
  <c r="L323" i="1"/>
  <c r="M323" i="1" s="1"/>
  <c r="L324" i="1"/>
  <c r="M324" i="1" s="1"/>
  <c r="L325" i="1"/>
  <c r="M325" i="1" s="1"/>
  <c r="L326" i="1"/>
  <c r="M326" i="1" s="1"/>
  <c r="L327" i="1"/>
  <c r="M327" i="1" s="1"/>
  <c r="L328" i="1"/>
  <c r="M328" i="1" s="1"/>
  <c r="L329" i="1"/>
  <c r="M329" i="1" s="1"/>
  <c r="L330" i="1"/>
  <c r="M330" i="1" s="1"/>
  <c r="L331" i="1"/>
  <c r="M331" i="1" s="1"/>
  <c r="L332" i="1"/>
  <c r="M332" i="1" s="1"/>
  <c r="L336" i="1"/>
  <c r="M336" i="1" s="1"/>
  <c r="L337" i="1"/>
  <c r="M337" i="1" s="1"/>
  <c r="L338" i="1"/>
  <c r="M338" i="1" s="1"/>
  <c r="L339" i="1"/>
  <c r="M339" i="1" s="1"/>
  <c r="L340" i="1"/>
  <c r="M340" i="1" s="1"/>
  <c r="L341" i="1"/>
  <c r="M341" i="1" s="1"/>
  <c r="L342" i="1"/>
  <c r="M342" i="1"/>
  <c r="L343" i="1"/>
  <c r="M343" i="1" s="1"/>
  <c r="L344" i="1"/>
  <c r="M344" i="1" s="1"/>
  <c r="L345" i="1"/>
  <c r="M345" i="1" s="1"/>
  <c r="L346" i="1"/>
  <c r="M346" i="1" s="1"/>
  <c r="L347" i="1"/>
  <c r="M347" i="1" s="1"/>
  <c r="L348" i="1"/>
  <c r="M348" i="1" s="1"/>
  <c r="L349" i="1"/>
  <c r="M349" i="1" s="1"/>
  <c r="L354" i="1"/>
  <c r="M354" i="1" s="1"/>
  <c r="L355" i="1"/>
  <c r="M355" i="1" s="1"/>
  <c r="L356" i="1"/>
  <c r="M356" i="1" s="1"/>
  <c r="L357" i="1"/>
  <c r="M357" i="1" s="1"/>
  <c r="L359" i="1"/>
  <c r="M359" i="1" s="1"/>
  <c r="L360" i="1"/>
  <c r="M360" i="1" s="1"/>
  <c r="L362" i="1"/>
  <c r="M362" i="1" s="1"/>
  <c r="L363" i="1"/>
  <c r="M363" i="1"/>
  <c r="L364" i="1"/>
  <c r="M364" i="1" s="1"/>
  <c r="L365" i="1"/>
  <c r="M365" i="1" s="1"/>
  <c r="L366" i="1"/>
  <c r="M366" i="1" s="1"/>
  <c r="L367" i="1"/>
  <c r="M367" i="1" s="1"/>
  <c r="L368" i="1"/>
  <c r="M368" i="1" s="1"/>
  <c r="L369" i="1"/>
  <c r="M369" i="1"/>
  <c r="L370" i="1"/>
  <c r="M370" i="1" s="1"/>
  <c r="L374" i="1"/>
  <c r="M374" i="1" s="1"/>
  <c r="L375" i="1"/>
  <c r="M375" i="1"/>
  <c r="L376" i="1"/>
  <c r="M376" i="1" s="1"/>
  <c r="L377" i="1"/>
  <c r="M377" i="1" s="1"/>
  <c r="L378" i="1"/>
  <c r="M378" i="1" s="1"/>
  <c r="K304" i="1"/>
  <c r="K303" i="1"/>
  <c r="G304" i="1"/>
  <c r="G303" i="1"/>
  <c r="H302" i="1" s="1"/>
  <c r="H305" i="1" s="1"/>
  <c r="K316" i="1"/>
  <c r="K317" i="1"/>
  <c r="K318" i="1"/>
  <c r="K319" i="1"/>
  <c r="K320" i="1"/>
  <c r="K321" i="1"/>
  <c r="K322" i="1"/>
  <c r="K323" i="1"/>
  <c r="K324" i="1"/>
  <c r="K325" i="1"/>
  <c r="K326" i="1"/>
  <c r="K336" i="1"/>
  <c r="K338" i="1"/>
  <c r="K339" i="1"/>
  <c r="K340" i="1"/>
  <c r="K341" i="1"/>
  <c r="K342" i="1"/>
  <c r="K343" i="1"/>
  <c r="K354" i="1"/>
  <c r="K355" i="1"/>
  <c r="K356" i="1"/>
  <c r="K357" i="1"/>
  <c r="K359" i="1"/>
  <c r="K360" i="1"/>
  <c r="K362" i="1"/>
  <c r="K375" i="1"/>
  <c r="K377" i="1"/>
  <c r="K378" i="1"/>
  <c r="L303" i="1"/>
  <c r="M303" i="1" s="1"/>
  <c r="G378" i="1"/>
  <c r="G377" i="1"/>
  <c r="G376" i="1"/>
  <c r="H375" i="1" s="1"/>
  <c r="G374" i="1"/>
  <c r="H373" i="1"/>
  <c r="H379" i="1" s="1"/>
  <c r="G364" i="1"/>
  <c r="G363" i="1"/>
  <c r="H362" i="1" s="1"/>
  <c r="G360" i="1"/>
  <c r="G359" i="1"/>
  <c r="G357" i="1"/>
  <c r="G355" i="1"/>
  <c r="G354" i="1"/>
  <c r="G342" i="1"/>
  <c r="H341" i="1" s="1"/>
  <c r="G340" i="1"/>
  <c r="H339" i="1" s="1"/>
  <c r="H344" i="1" s="1"/>
  <c r="G337" i="1"/>
  <c r="H335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K289" i="2" l="1"/>
  <c r="G387" i="2" s="1"/>
  <c r="G397" i="2"/>
  <c r="H382" i="1"/>
  <c r="H383" i="1" s="1"/>
  <c r="H381" i="1"/>
  <c r="H380" i="1"/>
  <c r="H384" i="1" s="1"/>
  <c r="H347" i="1"/>
  <c r="H348" i="1" s="1"/>
  <c r="H346" i="1"/>
  <c r="H345" i="1"/>
  <c r="H356" i="1"/>
  <c r="K327" i="1"/>
  <c r="K330" i="1" s="1"/>
  <c r="K331" i="1" s="1"/>
  <c r="K344" i="1"/>
  <c r="K346" i="1" s="1"/>
  <c r="K379" i="1"/>
  <c r="K382" i="1" s="1"/>
  <c r="K383" i="1" s="1"/>
  <c r="K380" i="1"/>
  <c r="K381" i="1"/>
  <c r="K365" i="1"/>
  <c r="K366" i="1" s="1"/>
  <c r="K345" i="1"/>
  <c r="K347" i="1"/>
  <c r="K348" i="1" s="1"/>
  <c r="K305" i="1"/>
  <c r="K308" i="1"/>
  <c r="K309" i="1" s="1"/>
  <c r="K307" i="1"/>
  <c r="K306" i="1"/>
  <c r="H308" i="1"/>
  <c r="H309" i="1" s="1"/>
  <c r="H306" i="1"/>
  <c r="H307" i="1"/>
  <c r="H349" i="1"/>
  <c r="H352" i="1"/>
  <c r="H314" i="1"/>
  <c r="H327" i="1" s="1"/>
  <c r="G398" i="2" l="1"/>
  <c r="H310" i="1"/>
  <c r="H365" i="1"/>
  <c r="K328" i="1"/>
  <c r="H330" i="1"/>
  <c r="H331" i="1" s="1"/>
  <c r="H329" i="1"/>
  <c r="H328" i="1"/>
  <c r="K329" i="1"/>
  <c r="K367" i="1"/>
  <c r="K368" i="1"/>
  <c r="K369" i="1" s="1"/>
  <c r="K349" i="1"/>
  <c r="K310" i="1"/>
  <c r="K332" i="1" l="1"/>
  <c r="H366" i="1"/>
  <c r="H367" i="1"/>
  <c r="H368" i="1"/>
  <c r="H369" i="1" s="1"/>
  <c r="H332" i="1"/>
  <c r="K370" i="1"/>
  <c r="K384" i="1" s="1"/>
  <c r="K385" i="1" s="1"/>
  <c r="H370" i="1" l="1"/>
  <c r="H385" i="1"/>
  <c r="L266" i="1" l="1"/>
  <c r="M266" i="1" s="1"/>
  <c r="K266" i="1"/>
  <c r="G266" i="1"/>
  <c r="L221" i="1"/>
  <c r="M221" i="1" s="1"/>
  <c r="K221" i="1"/>
  <c r="G221" i="1"/>
  <c r="L160" i="1"/>
  <c r="M160" i="1" s="1"/>
  <c r="K160" i="1"/>
  <c r="G160" i="1"/>
  <c r="L65" i="1"/>
  <c r="M65" i="1" s="1"/>
  <c r="K65" i="1"/>
  <c r="G65" i="1"/>
  <c r="L64" i="1"/>
  <c r="M64" i="1" s="1"/>
  <c r="K64" i="1"/>
  <c r="G64" i="1"/>
  <c r="G96" i="1" l="1"/>
  <c r="K96" i="1"/>
  <c r="L96" i="1"/>
  <c r="M96" i="1" s="1"/>
  <c r="K18" i="1" l="1"/>
  <c r="K16" i="1"/>
  <c r="K15" i="1"/>
  <c r="H49" i="1"/>
  <c r="G295" i="1" l="1"/>
  <c r="G296" i="1" s="1"/>
  <c r="L280" i="1"/>
  <c r="M280" i="1" s="1"/>
  <c r="K280" i="1"/>
  <c r="G280" i="1"/>
  <c r="L279" i="1"/>
  <c r="M279" i="1" s="1"/>
  <c r="K279" i="1"/>
  <c r="G279" i="1"/>
  <c r="L278" i="1"/>
  <c r="M278" i="1" s="1"/>
  <c r="K278" i="1"/>
  <c r="G278" i="1"/>
  <c r="M277" i="1"/>
  <c r="L277" i="1"/>
  <c r="K277" i="1"/>
  <c r="G277" i="1"/>
  <c r="L269" i="1"/>
  <c r="M269" i="1" s="1"/>
  <c r="K269" i="1"/>
  <c r="G269" i="1"/>
  <c r="L268" i="1"/>
  <c r="M268" i="1" s="1"/>
  <c r="K268" i="1"/>
  <c r="G268" i="1"/>
  <c r="L265" i="1"/>
  <c r="M265" i="1" s="1"/>
  <c r="K265" i="1"/>
  <c r="G265" i="1"/>
  <c r="L263" i="1"/>
  <c r="M263" i="1" s="1"/>
  <c r="K263" i="1"/>
  <c r="G263" i="1"/>
  <c r="L261" i="1"/>
  <c r="M261" i="1" s="1"/>
  <c r="K261" i="1"/>
  <c r="G261" i="1"/>
  <c r="L259" i="1"/>
  <c r="M259" i="1" s="1"/>
  <c r="K259" i="1"/>
  <c r="G259" i="1"/>
  <c r="L258" i="1"/>
  <c r="M258" i="1" s="1"/>
  <c r="K258" i="1"/>
  <c r="G258" i="1"/>
  <c r="L257" i="1"/>
  <c r="M257" i="1" s="1"/>
  <c r="K257" i="1"/>
  <c r="G257" i="1"/>
  <c r="L255" i="1"/>
  <c r="M255" i="1" s="1"/>
  <c r="K255" i="1"/>
  <c r="G255" i="1"/>
  <c r="L254" i="1"/>
  <c r="M254" i="1" s="1"/>
  <c r="K254" i="1"/>
  <c r="G254" i="1"/>
  <c r="L253" i="1"/>
  <c r="M253" i="1" s="1"/>
  <c r="K253" i="1"/>
  <c r="G253" i="1"/>
  <c r="L252" i="1"/>
  <c r="M252" i="1" s="1"/>
  <c r="K252" i="1"/>
  <c r="G252" i="1"/>
  <c r="L251" i="1"/>
  <c r="M251" i="1" s="1"/>
  <c r="K251" i="1"/>
  <c r="G251" i="1"/>
  <c r="L248" i="1"/>
  <c r="M248" i="1" s="1"/>
  <c r="K248" i="1"/>
  <c r="G248" i="1"/>
  <c r="L247" i="1"/>
  <c r="M247" i="1" s="1"/>
  <c r="K247" i="1"/>
  <c r="G247" i="1"/>
  <c r="L236" i="1"/>
  <c r="M236" i="1" s="1"/>
  <c r="K236" i="1"/>
  <c r="G236" i="1"/>
  <c r="L235" i="1"/>
  <c r="M235" i="1" s="1"/>
  <c r="K235" i="1"/>
  <c r="G235" i="1"/>
  <c r="L234" i="1"/>
  <c r="M234" i="1" s="1"/>
  <c r="K234" i="1"/>
  <c r="G234" i="1"/>
  <c r="L226" i="1"/>
  <c r="M226" i="1" s="1"/>
  <c r="K226" i="1"/>
  <c r="G226" i="1"/>
  <c r="L225" i="1"/>
  <c r="M225" i="1" s="1"/>
  <c r="K225" i="1"/>
  <c r="G225" i="1"/>
  <c r="L223" i="1"/>
  <c r="M223" i="1" s="1"/>
  <c r="K223" i="1"/>
  <c r="G223" i="1"/>
  <c r="L220" i="1"/>
  <c r="M220" i="1" s="1"/>
  <c r="K220" i="1"/>
  <c r="G220" i="1"/>
  <c r="L218" i="1"/>
  <c r="M218" i="1" s="1"/>
  <c r="K218" i="1"/>
  <c r="G218" i="1"/>
  <c r="L216" i="1"/>
  <c r="M216" i="1" s="1"/>
  <c r="K216" i="1"/>
  <c r="G216" i="1"/>
  <c r="L215" i="1"/>
  <c r="M215" i="1" s="1"/>
  <c r="K215" i="1"/>
  <c r="G215" i="1"/>
  <c r="L214" i="1"/>
  <c r="M214" i="1" s="1"/>
  <c r="K214" i="1"/>
  <c r="G214" i="1"/>
  <c r="M212" i="1"/>
  <c r="L212" i="1"/>
  <c r="K212" i="1"/>
  <c r="G212" i="1"/>
  <c r="L211" i="1"/>
  <c r="M211" i="1" s="1"/>
  <c r="K211" i="1"/>
  <c r="G211" i="1"/>
  <c r="L210" i="1"/>
  <c r="M210" i="1" s="1"/>
  <c r="K210" i="1"/>
  <c r="G210" i="1"/>
  <c r="L209" i="1"/>
  <c r="M209" i="1" s="1"/>
  <c r="K209" i="1"/>
  <c r="G209" i="1"/>
  <c r="L206" i="1"/>
  <c r="M206" i="1" s="1"/>
  <c r="K206" i="1"/>
  <c r="G206" i="1"/>
  <c r="L205" i="1"/>
  <c r="M205" i="1" s="1"/>
  <c r="K205" i="1"/>
  <c r="G205" i="1"/>
  <c r="L204" i="1"/>
  <c r="M204" i="1" s="1"/>
  <c r="K204" i="1"/>
  <c r="G204" i="1"/>
  <c r="L193" i="1"/>
  <c r="M193" i="1" s="1"/>
  <c r="K193" i="1"/>
  <c r="G193" i="1"/>
  <c r="L192" i="1"/>
  <c r="M192" i="1" s="1"/>
  <c r="K192" i="1"/>
  <c r="G192" i="1"/>
  <c r="L191" i="1"/>
  <c r="M191" i="1" s="1"/>
  <c r="K191" i="1"/>
  <c r="G191" i="1"/>
  <c r="L190" i="1"/>
  <c r="M190" i="1" s="1"/>
  <c r="K190" i="1"/>
  <c r="G190" i="1"/>
  <c r="L189" i="1"/>
  <c r="M189" i="1" s="1"/>
  <c r="K189" i="1"/>
  <c r="G189" i="1"/>
  <c r="L188" i="1"/>
  <c r="M188" i="1" s="1"/>
  <c r="K188" i="1"/>
  <c r="G188" i="1"/>
  <c r="L187" i="1"/>
  <c r="M187" i="1" s="1"/>
  <c r="K187" i="1"/>
  <c r="G187" i="1"/>
  <c r="L186" i="1"/>
  <c r="M186" i="1" s="1"/>
  <c r="K186" i="1"/>
  <c r="G186" i="1"/>
  <c r="L185" i="1"/>
  <c r="M185" i="1" s="1"/>
  <c r="K185" i="1"/>
  <c r="G185" i="1"/>
  <c r="L184" i="1"/>
  <c r="M184" i="1" s="1"/>
  <c r="K184" i="1"/>
  <c r="G184" i="1"/>
  <c r="L183" i="1"/>
  <c r="M183" i="1" s="1"/>
  <c r="K183" i="1"/>
  <c r="G183" i="1"/>
  <c r="L182" i="1"/>
  <c r="M182" i="1" s="1"/>
  <c r="K182" i="1"/>
  <c r="G182" i="1"/>
  <c r="L181" i="1"/>
  <c r="M181" i="1" s="1"/>
  <c r="K181" i="1"/>
  <c r="G181" i="1"/>
  <c r="L180" i="1"/>
  <c r="M180" i="1" s="1"/>
  <c r="K180" i="1"/>
  <c r="G180" i="1"/>
  <c r="L179" i="1"/>
  <c r="M179" i="1" s="1"/>
  <c r="K179" i="1"/>
  <c r="G179" i="1"/>
  <c r="L178" i="1"/>
  <c r="M178" i="1" s="1"/>
  <c r="K178" i="1"/>
  <c r="G178" i="1"/>
  <c r="L177" i="1"/>
  <c r="M177" i="1" s="1"/>
  <c r="K177" i="1"/>
  <c r="G177" i="1"/>
  <c r="L169" i="1"/>
  <c r="M169" i="1" s="1"/>
  <c r="K169" i="1"/>
  <c r="G169" i="1"/>
  <c r="L168" i="1"/>
  <c r="M168" i="1" s="1"/>
  <c r="K168" i="1"/>
  <c r="G168" i="1"/>
  <c r="L166" i="1"/>
  <c r="M166" i="1" s="1"/>
  <c r="K166" i="1"/>
  <c r="G166" i="1"/>
  <c r="L165" i="1"/>
  <c r="M165" i="1" s="1"/>
  <c r="K165" i="1"/>
  <c r="G165" i="1"/>
  <c r="L164" i="1"/>
  <c r="M164" i="1" s="1"/>
  <c r="K164" i="1"/>
  <c r="G164" i="1"/>
  <c r="L162" i="1"/>
  <c r="M162" i="1" s="1"/>
  <c r="K162" i="1"/>
  <c r="G162" i="1"/>
  <c r="L159" i="1"/>
  <c r="M159" i="1" s="1"/>
  <c r="K159" i="1"/>
  <c r="G159" i="1"/>
  <c r="L157" i="1"/>
  <c r="M157" i="1" s="1"/>
  <c r="K157" i="1"/>
  <c r="G157" i="1"/>
  <c r="L155" i="1"/>
  <c r="M155" i="1" s="1"/>
  <c r="K155" i="1"/>
  <c r="G155" i="1"/>
  <c r="L154" i="1"/>
  <c r="M154" i="1" s="1"/>
  <c r="K154" i="1"/>
  <c r="G154" i="1"/>
  <c r="L153" i="1"/>
  <c r="M153" i="1" s="1"/>
  <c r="K153" i="1"/>
  <c r="G153" i="1"/>
  <c r="L152" i="1"/>
  <c r="M152" i="1" s="1"/>
  <c r="K152" i="1"/>
  <c r="G152" i="1"/>
  <c r="L151" i="1"/>
  <c r="M151" i="1" s="1"/>
  <c r="K151" i="1"/>
  <c r="G151" i="1"/>
  <c r="L150" i="1"/>
  <c r="M150" i="1" s="1"/>
  <c r="K150" i="1"/>
  <c r="G150" i="1"/>
  <c r="L149" i="1"/>
  <c r="M149" i="1" s="1"/>
  <c r="K149" i="1"/>
  <c r="G149" i="1"/>
  <c r="L148" i="1"/>
  <c r="M148" i="1" s="1"/>
  <c r="K148" i="1"/>
  <c r="G148" i="1"/>
  <c r="L147" i="1"/>
  <c r="M147" i="1" s="1"/>
  <c r="K147" i="1"/>
  <c r="G147" i="1"/>
  <c r="L145" i="1"/>
  <c r="M145" i="1" s="1"/>
  <c r="K145" i="1"/>
  <c r="G145" i="1"/>
  <c r="M143" i="1"/>
  <c r="L143" i="1"/>
  <c r="K143" i="1"/>
  <c r="G143" i="1"/>
  <c r="L142" i="1"/>
  <c r="M142" i="1" s="1"/>
  <c r="K142" i="1"/>
  <c r="G142" i="1"/>
  <c r="L141" i="1"/>
  <c r="M141" i="1" s="1"/>
  <c r="K141" i="1"/>
  <c r="G141" i="1"/>
  <c r="L140" i="1"/>
  <c r="M140" i="1" s="1"/>
  <c r="K140" i="1"/>
  <c r="G140" i="1"/>
  <c r="L138" i="1"/>
  <c r="M138" i="1" s="1"/>
  <c r="K138" i="1"/>
  <c r="G138" i="1"/>
  <c r="L136" i="1"/>
  <c r="M136" i="1" s="1"/>
  <c r="K136" i="1"/>
  <c r="G136" i="1"/>
  <c r="L135" i="1"/>
  <c r="M135" i="1" s="1"/>
  <c r="K135" i="1"/>
  <c r="G135" i="1"/>
  <c r="L134" i="1"/>
  <c r="M134" i="1" s="1"/>
  <c r="K134" i="1"/>
  <c r="G134" i="1"/>
  <c r="L133" i="1"/>
  <c r="M133" i="1" s="1"/>
  <c r="K133" i="1"/>
  <c r="G133" i="1"/>
  <c r="L132" i="1"/>
  <c r="M132" i="1" s="1"/>
  <c r="K132" i="1"/>
  <c r="G132" i="1"/>
  <c r="L129" i="1"/>
  <c r="M129" i="1" s="1"/>
  <c r="K129" i="1"/>
  <c r="G129" i="1"/>
  <c r="L128" i="1"/>
  <c r="M128" i="1" s="1"/>
  <c r="K128" i="1"/>
  <c r="G128" i="1"/>
  <c r="L127" i="1"/>
  <c r="M127" i="1" s="1"/>
  <c r="K127" i="1"/>
  <c r="G127" i="1"/>
  <c r="L126" i="1"/>
  <c r="M126" i="1" s="1"/>
  <c r="K126" i="1"/>
  <c r="G126" i="1"/>
  <c r="L125" i="1"/>
  <c r="M125" i="1" s="1"/>
  <c r="K125" i="1"/>
  <c r="G125" i="1"/>
  <c r="L124" i="1"/>
  <c r="M124" i="1" s="1"/>
  <c r="K124" i="1"/>
  <c r="G124" i="1"/>
  <c r="L123" i="1"/>
  <c r="M123" i="1" s="1"/>
  <c r="K123" i="1"/>
  <c r="G123" i="1"/>
  <c r="L114" i="1"/>
  <c r="M114" i="1" s="1"/>
  <c r="K114" i="1"/>
  <c r="G114" i="1"/>
  <c r="L113" i="1"/>
  <c r="M113" i="1" s="1"/>
  <c r="K113" i="1"/>
  <c r="G113" i="1"/>
  <c r="L111" i="1"/>
  <c r="M111" i="1" s="1"/>
  <c r="K111" i="1"/>
  <c r="G111" i="1"/>
  <c r="L110" i="1"/>
  <c r="M110" i="1" s="1"/>
  <c r="K110" i="1"/>
  <c r="G110" i="1"/>
  <c r="L109" i="1"/>
  <c r="M109" i="1" s="1"/>
  <c r="K109" i="1"/>
  <c r="G109" i="1"/>
  <c r="L108" i="1"/>
  <c r="M108" i="1" s="1"/>
  <c r="K108" i="1"/>
  <c r="G108" i="1"/>
  <c r="L106" i="1"/>
  <c r="M106" i="1" s="1"/>
  <c r="K106" i="1"/>
  <c r="G106" i="1"/>
  <c r="L95" i="1"/>
  <c r="M95" i="1" s="1"/>
  <c r="K95" i="1"/>
  <c r="G95" i="1"/>
  <c r="L94" i="1"/>
  <c r="M94" i="1" s="1"/>
  <c r="K94" i="1"/>
  <c r="G94" i="1"/>
  <c r="J93" i="1"/>
  <c r="K93" i="1" s="1"/>
  <c r="G93" i="1"/>
  <c r="L92" i="1"/>
  <c r="M92" i="1" s="1"/>
  <c r="K92" i="1"/>
  <c r="G92" i="1"/>
  <c r="L91" i="1"/>
  <c r="M91" i="1" s="1"/>
  <c r="K91" i="1"/>
  <c r="G91" i="1"/>
  <c r="L90" i="1"/>
  <c r="M90" i="1" s="1"/>
  <c r="K90" i="1"/>
  <c r="G90" i="1"/>
  <c r="L89" i="1"/>
  <c r="M89" i="1" s="1"/>
  <c r="K89" i="1"/>
  <c r="G89" i="1"/>
  <c r="L88" i="1"/>
  <c r="M88" i="1" s="1"/>
  <c r="K88" i="1"/>
  <c r="G88" i="1"/>
  <c r="L87" i="1"/>
  <c r="M87" i="1" s="1"/>
  <c r="K87" i="1"/>
  <c r="G87" i="1"/>
  <c r="L86" i="1"/>
  <c r="M86" i="1" s="1"/>
  <c r="K86" i="1"/>
  <c r="G86" i="1"/>
  <c r="L85" i="1"/>
  <c r="M85" i="1" s="1"/>
  <c r="K85" i="1"/>
  <c r="G85" i="1"/>
  <c r="L84" i="1"/>
  <c r="M84" i="1" s="1"/>
  <c r="K84" i="1"/>
  <c r="G84" i="1"/>
  <c r="L83" i="1"/>
  <c r="M83" i="1" s="1"/>
  <c r="K83" i="1"/>
  <c r="G83" i="1"/>
  <c r="L82" i="1"/>
  <c r="M82" i="1" s="1"/>
  <c r="K82" i="1"/>
  <c r="G82" i="1"/>
  <c r="L81" i="1"/>
  <c r="M81" i="1" s="1"/>
  <c r="K81" i="1"/>
  <c r="G81" i="1"/>
  <c r="L73" i="1"/>
  <c r="M73" i="1" s="1"/>
  <c r="K73" i="1"/>
  <c r="G73" i="1"/>
  <c r="L72" i="1"/>
  <c r="M72" i="1" s="1"/>
  <c r="K72" i="1"/>
  <c r="G72" i="1"/>
  <c r="L70" i="1"/>
  <c r="M70" i="1" s="1"/>
  <c r="K70" i="1"/>
  <c r="G70" i="1"/>
  <c r="L69" i="1"/>
  <c r="M69" i="1" s="1"/>
  <c r="K69" i="1"/>
  <c r="G69" i="1"/>
  <c r="L68" i="1"/>
  <c r="M68" i="1" s="1"/>
  <c r="K68" i="1"/>
  <c r="G68" i="1"/>
  <c r="L67" i="1"/>
  <c r="M67" i="1" s="1"/>
  <c r="K67" i="1"/>
  <c r="G67" i="1"/>
  <c r="L63" i="1"/>
  <c r="M63" i="1" s="1"/>
  <c r="K63" i="1"/>
  <c r="G63" i="1"/>
  <c r="L62" i="1"/>
  <c r="M62" i="1" s="1"/>
  <c r="K62" i="1"/>
  <c r="G62" i="1"/>
  <c r="L60" i="1"/>
  <c r="M60" i="1" s="1"/>
  <c r="K60" i="1"/>
  <c r="G60" i="1"/>
  <c r="L58" i="1"/>
  <c r="M58" i="1" s="1"/>
  <c r="K58" i="1"/>
  <c r="G58" i="1"/>
  <c r="L57" i="1"/>
  <c r="M57" i="1" s="1"/>
  <c r="K57" i="1"/>
  <c r="G57" i="1"/>
  <c r="L56" i="1"/>
  <c r="M56" i="1" s="1"/>
  <c r="K56" i="1"/>
  <c r="G56" i="1"/>
  <c r="L55" i="1"/>
  <c r="M55" i="1" s="1"/>
  <c r="K55" i="1"/>
  <c r="G55" i="1"/>
  <c r="L54" i="1"/>
  <c r="M54" i="1" s="1"/>
  <c r="K54" i="1"/>
  <c r="G54" i="1"/>
  <c r="L53" i="1"/>
  <c r="M53" i="1" s="1"/>
  <c r="K53" i="1"/>
  <c r="G53" i="1"/>
  <c r="L51" i="1"/>
  <c r="M51" i="1" s="1"/>
  <c r="K51" i="1"/>
  <c r="G51" i="1"/>
  <c r="L49" i="1"/>
  <c r="M49" i="1" s="1"/>
  <c r="K49" i="1"/>
  <c r="G49" i="1"/>
  <c r="L48" i="1"/>
  <c r="M48" i="1" s="1"/>
  <c r="K48" i="1"/>
  <c r="G48" i="1"/>
  <c r="L47" i="1"/>
  <c r="M47" i="1" s="1"/>
  <c r="K47" i="1"/>
  <c r="G47" i="1"/>
  <c r="L45" i="1"/>
  <c r="M45" i="1" s="1"/>
  <c r="K45" i="1"/>
  <c r="G45" i="1"/>
  <c r="L43" i="1"/>
  <c r="M43" i="1" s="1"/>
  <c r="K43" i="1"/>
  <c r="G43" i="1"/>
  <c r="L42" i="1"/>
  <c r="M42" i="1" s="1"/>
  <c r="K42" i="1"/>
  <c r="G42" i="1"/>
  <c r="L41" i="1"/>
  <c r="M41" i="1" s="1"/>
  <c r="K41" i="1"/>
  <c r="G41" i="1"/>
  <c r="L40" i="1"/>
  <c r="M40" i="1" s="1"/>
  <c r="K40" i="1"/>
  <c r="G40" i="1"/>
  <c r="L39" i="1"/>
  <c r="M39" i="1" s="1"/>
  <c r="K39" i="1"/>
  <c r="G39" i="1"/>
  <c r="L38" i="1"/>
  <c r="M38" i="1" s="1"/>
  <c r="K38" i="1"/>
  <c r="G38" i="1"/>
  <c r="L37" i="1"/>
  <c r="M37" i="1" s="1"/>
  <c r="K37" i="1"/>
  <c r="G37" i="1"/>
  <c r="L34" i="1"/>
  <c r="M34" i="1" s="1"/>
  <c r="K34" i="1"/>
  <c r="G34" i="1"/>
  <c r="L33" i="1"/>
  <c r="M33" i="1" s="1"/>
  <c r="K33" i="1"/>
  <c r="G33" i="1"/>
  <c r="L32" i="1"/>
  <c r="M32" i="1" s="1"/>
  <c r="K32" i="1"/>
  <c r="G32" i="1"/>
  <c r="L31" i="1"/>
  <c r="M31" i="1" s="1"/>
  <c r="K31" i="1"/>
  <c r="G31" i="1"/>
  <c r="L30" i="1"/>
  <c r="M30" i="1" s="1"/>
  <c r="K30" i="1"/>
  <c r="G30" i="1"/>
  <c r="L28" i="1"/>
  <c r="M28" i="1" s="1"/>
  <c r="K28" i="1"/>
  <c r="G28" i="1"/>
  <c r="L27" i="1"/>
  <c r="M27" i="1" s="1"/>
  <c r="K27" i="1"/>
  <c r="G27" i="1"/>
  <c r="L26" i="1"/>
  <c r="M26" i="1" s="1"/>
  <c r="K26" i="1"/>
  <c r="G26" i="1"/>
  <c r="L25" i="1"/>
  <c r="M25" i="1" s="1"/>
  <c r="K25" i="1"/>
  <c r="G25" i="1"/>
  <c r="L23" i="1"/>
  <c r="M23" i="1" s="1"/>
  <c r="K23" i="1"/>
  <c r="G23" i="1"/>
  <c r="L22" i="1"/>
  <c r="M22" i="1" s="1"/>
  <c r="K22" i="1"/>
  <c r="G22" i="1"/>
  <c r="L21" i="1"/>
  <c r="M21" i="1" s="1"/>
  <c r="K21" i="1"/>
  <c r="G21" i="1"/>
  <c r="L20" i="1"/>
  <c r="M20" i="1" s="1"/>
  <c r="K20" i="1"/>
  <c r="G20" i="1"/>
  <c r="L19" i="1"/>
  <c r="M19" i="1" s="1"/>
  <c r="K19" i="1"/>
  <c r="G19" i="1"/>
  <c r="L18" i="1"/>
  <c r="M18" i="1" s="1"/>
  <c r="G18" i="1"/>
  <c r="L17" i="1"/>
  <c r="M17" i="1" s="1"/>
  <c r="K17" i="1"/>
  <c r="G17" i="1"/>
  <c r="L16" i="1"/>
  <c r="M16" i="1" s="1"/>
  <c r="G16" i="1"/>
  <c r="L15" i="1"/>
  <c r="M15" i="1" s="1"/>
  <c r="G15" i="1"/>
  <c r="G238" i="1" l="1"/>
  <c r="G240" i="1" s="1"/>
  <c r="K195" i="1"/>
  <c r="K197" i="1" s="1"/>
  <c r="G227" i="1"/>
  <c r="G229" i="1" s="1"/>
  <c r="G74" i="1"/>
  <c r="G77" i="1" s="1"/>
  <c r="G78" i="1" s="1"/>
  <c r="K74" i="1"/>
  <c r="K77" i="1" s="1"/>
  <c r="K78" i="1" s="1"/>
  <c r="L93" i="1"/>
  <c r="M93" i="1" s="1"/>
  <c r="G97" i="1"/>
  <c r="G100" i="1" s="1"/>
  <c r="G101" i="1" s="1"/>
  <c r="K170" i="1"/>
  <c r="K173" i="1" s="1"/>
  <c r="K174" i="1" s="1"/>
  <c r="G170" i="1"/>
  <c r="G172" i="1" s="1"/>
  <c r="K227" i="1"/>
  <c r="K229" i="1" s="1"/>
  <c r="K238" i="1"/>
  <c r="K239" i="1" s="1"/>
  <c r="K270" i="1"/>
  <c r="K271" i="1" s="1"/>
  <c r="K282" i="1"/>
  <c r="K285" i="1" s="1"/>
  <c r="K286" i="1" s="1"/>
  <c r="G115" i="1"/>
  <c r="G116" i="1" s="1"/>
  <c r="G282" i="1"/>
  <c r="G283" i="1" s="1"/>
  <c r="K115" i="1"/>
  <c r="K116" i="1" s="1"/>
  <c r="G270" i="1"/>
  <c r="G273" i="1" s="1"/>
  <c r="G274" i="1" s="1"/>
  <c r="G195" i="1"/>
  <c r="G198" i="1" s="1"/>
  <c r="G199" i="1" s="1"/>
  <c r="K198" i="1"/>
  <c r="K199" i="1" s="1"/>
  <c r="K196" i="1"/>
  <c r="K200" i="1" s="1"/>
  <c r="K241" i="1"/>
  <c r="K242" i="1" s="1"/>
  <c r="K97" i="1"/>
  <c r="G297" i="1"/>
  <c r="G298" i="1"/>
  <c r="G228" i="1" l="1"/>
  <c r="G239" i="1"/>
  <c r="G241" i="1"/>
  <c r="G242" i="1" s="1"/>
  <c r="K283" i="1"/>
  <c r="G230" i="1"/>
  <c r="G231" i="1" s="1"/>
  <c r="K228" i="1"/>
  <c r="K230" i="1"/>
  <c r="K231" i="1" s="1"/>
  <c r="G171" i="1"/>
  <c r="G173" i="1"/>
  <c r="G174" i="1" s="1"/>
  <c r="K171" i="1"/>
  <c r="K172" i="1"/>
  <c r="K117" i="1"/>
  <c r="G99" i="1"/>
  <c r="G98" i="1"/>
  <c r="G284" i="1"/>
  <c r="K284" i="1"/>
  <c r="K287" i="1" s="1"/>
  <c r="G285" i="1"/>
  <c r="G286" i="1" s="1"/>
  <c r="G75" i="1"/>
  <c r="K273" i="1"/>
  <c r="K274" i="1" s="1"/>
  <c r="G117" i="1"/>
  <c r="K118" i="1"/>
  <c r="K119" i="1" s="1"/>
  <c r="G196" i="1"/>
  <c r="G76" i="1"/>
  <c r="K272" i="1"/>
  <c r="K240" i="1"/>
  <c r="K243" i="1" s="1"/>
  <c r="G118" i="1"/>
  <c r="G119" i="1" s="1"/>
  <c r="G197" i="1"/>
  <c r="K75" i="1"/>
  <c r="G272" i="1"/>
  <c r="K76" i="1"/>
  <c r="G271" i="1"/>
  <c r="G243" i="1"/>
  <c r="G232" i="1"/>
  <c r="K99" i="1"/>
  <c r="K100" i="1"/>
  <c r="K101" i="1" s="1"/>
  <c r="K98" i="1"/>
  <c r="K232" i="1" l="1"/>
  <c r="G287" i="1"/>
  <c r="G102" i="1"/>
  <c r="G120" i="1"/>
  <c r="G175" i="1"/>
  <c r="G275" i="1"/>
  <c r="K275" i="1"/>
  <c r="K288" i="1" s="1"/>
  <c r="K175" i="1"/>
  <c r="K201" i="1" s="1"/>
  <c r="G79" i="1"/>
  <c r="K79" i="1"/>
  <c r="K120" i="1"/>
  <c r="K102" i="1"/>
  <c r="K244" i="1"/>
  <c r="G200" i="1"/>
  <c r="G244" i="1"/>
  <c r="G103" i="1" l="1"/>
  <c r="G201" i="1"/>
  <c r="G288" i="1"/>
  <c r="K103" i="1"/>
  <c r="K289" i="1" s="1"/>
  <c r="G387" i="1" s="1"/>
  <c r="G289" i="1" l="1"/>
  <c r="G397" i="1" s="1"/>
  <c r="G398" i="1"/>
</calcChain>
</file>

<file path=xl/sharedStrings.xml><?xml version="1.0" encoding="utf-8"?>
<sst xmlns="http://schemas.openxmlformats.org/spreadsheetml/2006/main" count="1610" uniqueCount="328">
  <si>
    <t>Código</t>
  </si>
  <si>
    <t>GA-JELOG-FR-092</t>
  </si>
  <si>
    <t>Versión</t>
  </si>
  <si>
    <t>Vigencia</t>
  </si>
  <si>
    <t>FECHA</t>
  </si>
  <si>
    <t>CONTRATO No.</t>
  </si>
  <si>
    <t>056-00-L-CATAM-GRUAL-2021</t>
  </si>
  <si>
    <t>OBJETO  DEL CONTRATO</t>
  </si>
  <si>
    <t>MANTENIMIENTO, ADECUACIÓN, REMODELACIÓN, Y SUMINISTRO DE EQUIPOS EN LAS INSTALACIONES DEL COMANDO AÉREO DE TRANSPORTE MILITAR</t>
  </si>
  <si>
    <t>CONTRATISTA</t>
  </si>
  <si>
    <t>GRUPO EMPRESARIAL PINZON MUÑOZ S.A.S</t>
  </si>
  <si>
    <t>INTERVENTOR Ó SUPERVISOR</t>
  </si>
  <si>
    <t>ACTIVIDADES CONTRACTUALES</t>
  </si>
  <si>
    <t>No.</t>
  </si>
  <si>
    <t xml:space="preserve">DESCRIPCION ACTIVIDAD </t>
  </si>
  <si>
    <t>UND</t>
  </si>
  <si>
    <t xml:space="preserve">PRESUPUESTO CONTRACTUAL </t>
  </si>
  <si>
    <t>Justificación Mayores o Menores Cantidades</t>
  </si>
  <si>
    <t>CANTIDAD</t>
  </si>
  <si>
    <t>VALOR UNITARIO</t>
  </si>
  <si>
    <t>VALOR PARCIAL</t>
  </si>
  <si>
    <t>CANTIDAD REAL</t>
  </si>
  <si>
    <t>VALOR PARCIAL REAL</t>
  </si>
  <si>
    <t>MAYORES Y MENORES CANTIDADES</t>
  </si>
  <si>
    <t xml:space="preserve"> </t>
  </si>
  <si>
    <t>PRESUPUESTO ADECUACION ZONA DE CALDERA</t>
  </si>
  <si>
    <t>PRELIMINARES</t>
  </si>
  <si>
    <t>1.1</t>
  </si>
  <si>
    <t>CAMPAMENTO DE 18 M2</t>
  </si>
  <si>
    <t>UN</t>
  </si>
  <si>
    <t>1.2</t>
  </si>
  <si>
    <t>REMOCIÓN (DEMOLICIÓN) DE ACABADO DE PISO Y PAREDES.</t>
  </si>
  <si>
    <t>M2</t>
  </si>
  <si>
    <t>1.3</t>
  </si>
  <si>
    <t>DESMONTE DE CIELORRASO</t>
  </si>
  <si>
    <t>1.4</t>
  </si>
  <si>
    <t>DESMONTE DE PUERTAS METÁLICA DE ACCESO.</t>
  </si>
  <si>
    <t>1.5</t>
  </si>
  <si>
    <t>DESMONTE DE PUERTAS INCLUYE EL MARCO Y TAPA LUCES.</t>
  </si>
  <si>
    <t>1.6</t>
  </si>
  <si>
    <t>DEMOLICIÓN DE BANCOS EN CONCRETO</t>
  </si>
  <si>
    <t>1.7</t>
  </si>
  <si>
    <t>ESCARIFICACIÓN Y RETIRO DE PAÑETE INTERNO</t>
  </si>
  <si>
    <t>1.8</t>
  </si>
  <si>
    <t>DESMONTE DE TABLERO ELÉCTRICO</t>
  </si>
  <si>
    <t>1.9</t>
  </si>
  <si>
    <t>DEMOLICIÓN DE MUROS EN BLOQUE / LADRILLO / DRY WALL, INCLUYE RETIRO DEL MATERIAL</t>
  </si>
  <si>
    <t>CIMENTACIÓN</t>
  </si>
  <si>
    <t>2.1</t>
  </si>
  <si>
    <t xml:space="preserve">VIGA DE AMARRE EN CONCRETO DE 3.000 PSI IMPERMEABILIZADO SEGÚN PLANOS. INCLUYE MANO DE OBRA, FORMALETAS, EQUIPOS Y HERRAMIENTAS NECESARIAS </t>
  </si>
  <si>
    <t>M3</t>
  </si>
  <si>
    <t>2.2</t>
  </si>
  <si>
    <t>CONCRETO CICLÓPEO DE 2500 PSI (60% CONCRETO Y 40% PIEDRA PEQUEÑA) SEGÚN PLANOS.  INCLUYE MANO DE OBRA, EQUIPOS Y HERRAMIENTAS NECESARIAS.</t>
  </si>
  <si>
    <t>2.3</t>
  </si>
  <si>
    <t>SUMINISTRO, EXTENDIDO Y COMPACTACIÓN DE RECEBO PARA RELLENO</t>
  </si>
  <si>
    <t>2.4</t>
  </si>
  <si>
    <t>ACERO  FIGURADO PARA REFUERZO FY' 60,000 PSI, INCLUYE ANCLAJE EPOXICO A ELEMENTOS EXISTENTES</t>
  </si>
  <si>
    <t>KG</t>
  </si>
  <si>
    <t>ESTRUCTURA</t>
  </si>
  <si>
    <t>3.1</t>
  </si>
  <si>
    <t>COLUMNA EN CONCRETO DE 3.000 PSI SEGÚN PLANOS. INCLUYE MANO DE OBRA, FORMALETAS, EQUIPOS Y HERRAMIENTAS NECESARIAS</t>
  </si>
  <si>
    <t>3.2</t>
  </si>
  <si>
    <t>MURO EN BLOQUE DE ARCILLA NO.4 E=0.10 MTS (0.33X0.115X0.23) MTS.</t>
  </si>
  <si>
    <t>3.3</t>
  </si>
  <si>
    <t xml:space="preserve">VIGA DE ENTREPISO EN CONCRETO DE 4.000 PSI SEGÚN PLANOS. INCLUYE MANO DE OBRA, FORMALETAS, EQUIPOS Y HERRAMIENTAS NECESARIAS </t>
  </si>
  <si>
    <t>3.4</t>
  </si>
  <si>
    <t>k9</t>
  </si>
  <si>
    <t>3.5</t>
  </si>
  <si>
    <t>DINTELES CONCRETO 0,15 X0,20</t>
  </si>
  <si>
    <t>ML</t>
  </si>
  <si>
    <t>INSTALACIONES ELÉCTRICAS</t>
  </si>
  <si>
    <t>4.1</t>
  </si>
  <si>
    <t>SALIDAS ELÉCTRICAS INSTALADAS EN DUCTERÍA CONDUIT E.M.T., PVC (INCLUYE VALOR DE LA TOTALIDAD DE TRAMOS DE DUCTERÍA, CABLEADO, CAJAS Y ACCESORIOS REQUERIDOS EN CADA SALIDA - NO SE HARÁN PAGOS POR ACOMETIDAS PARCIALES)</t>
  </si>
  <si>
    <t>4.1.1</t>
  </si>
  <si>
    <t>SUMINISTRO INSTALACIÓN Y PUESTA EN SERVICIO DE INTERRUPTOR SENCILLO, INCLUYE SALIDA EN CABLEADO (PE, HF, FR, LS, LIBRE DE HALÓGENOS, RETARDANTE A LA LLAMA, BAJA EMISIÓN DE HUMOS), TUBERÍA PVC 3/4" Y TODOS LOS ACCESORIOS NECESARIOS PARA GARANTIZAR SU CORRECTA INSTALACIÓN Y PUESTA EN SERVICIO. Y/O SUPERIOR</t>
  </si>
  <si>
    <t>4.1.2</t>
  </si>
  <si>
    <t>SUMINISTRO INSTALACIÓN Y PUESTA EN SERVICIO DE TOMACORRIENTE DOBLE MONOFÁSICA 15A./120V.(1Ø+N+PT) CON PROTECCIÓN POR FALLA A TIERRA (GFCI) (RED NORMAL), INCLUYE TUBERÍA PVC 3/4", SALIDA EN CABLEADO (PE, HF, FR, LS, LIBRE DE HALÓGENOS, RETARDANTE A LA LLAMA, BAJA EMISIÓN DE HUMOS) ACCESORIOS NECESARIOS PARA GARANTIZAR SU CORRECTA INSTALACIÓN Y PUESTA EN SERVICIO. Y/O SUPERIOR</t>
  </si>
  <si>
    <t>4.1.3</t>
  </si>
  <si>
    <t>SUMINISTRO INSTALACIÓN Y PUESTA EN SERVICIO DE LUMINARIA LED HERMÉTICA LINEAL 36W, INCLUYE CABLEADO (PE, HF, FR, LS, LIBRE DE HALÓGENOS, RETARDANTE A LA LLAMA, BAJA EMISIÓN DE HUMOS), TUBERÍA EMT 3/4", Y TODOS LOS ACCESORIOS NECESARIOS PARA GARANTIZAR SU CORRECTA INSTALACIÓN Y PUESTA EN SERVICIO</t>
  </si>
  <si>
    <t>4.1.4</t>
  </si>
  <si>
    <t>SUMINISTRO INSTALACIÓN Y PUESTA EN SERVICIO DE LUMINARIA LED REDONDA 24W, INCLUYE CABLEADO (PE, HF, FR, LS, LIBRE DE HALÓGENOS, RETARDANTE A LA LLAMA, BAJA EMISIÓN DE HUMOS), TUBERÍA EMT 3/4", Y TODOS LOS ACCESORIOS NECESARIOS PARA GARANTIZAR SU CORRECTA INSTALACIÓN Y PUESTA EN SERVICIO</t>
  </si>
  <si>
    <t>4.1.5</t>
  </si>
  <si>
    <t xml:space="preserve">SUMINISTRO INSTALACIÓN Y PUESTA EN SERVICIO DE CABLE ENCAUCHETADO 4 X NO. 8 AWGXCU  INCLUYE ACCESORIOS PARA SU CORRECTA INSTALACIÓN Y PUESTA EN FUNCIONAMIENTO.   </t>
  </si>
  <si>
    <t>4.1.6</t>
  </si>
  <si>
    <t>SUMINISTRO INSTALACIÓN Y PUESTA EN SERVICIO DE TABLERO DE DISTRIBUCIÓN TRIFÁSICO, ENCHUFABLES, DOCE (12) CIRCUITOS, PUERTA CON CHAPA Y LLAVES, INCLUYE PROTECCIONES TERMOMAGNÉTICAS, ESPACIO PARA TOTALIZADOR Y TODOS LOS ELEMENTOS NECESARIOS PARA SU CORRECTA INSTALACIÓN Y PUESTA EN FUNCIONAMIENTO</t>
  </si>
  <si>
    <t>4.1.7</t>
  </si>
  <si>
    <t xml:space="preserve">SUMINISTRO INSTALACIÓN Y PUESTA EN SERVICIO DE TOMACORRIENTE BIFÁSICA 20A/220V(2Ø+PT), INCLUYE CLAVIJA, SALIDA EN CABLEADO (PE, HF, FR, LS, LIBRE DE HALÓGENOS, RETARDANTE A LA LLAMA, BAJA EMISIÓN DE HUMOS), TUBERÍA PVC 3/4", Y TODOS LOS ACCESORIOS NECESARIOS PARA GARANTIZAR SU CORRECTA INSTALACIÓN Y PUESTA EN SERVICIO. </t>
  </si>
  <si>
    <t>CIELO RASO</t>
  </si>
  <si>
    <t>5.1</t>
  </si>
  <si>
    <t>CIELO RASO PVC 8MM (INCLUYE ESTRUCTURA Y COMPUERTAS PARA INSPECCIÓN)</t>
  </si>
  <si>
    <t>ACABADOS E IMPERMEABILIZACIONES</t>
  </si>
  <si>
    <t>6.1</t>
  </si>
  <si>
    <t xml:space="preserve">ALISTADO DE PISO EN CONCRETO IMPERMEABILIZADO DE 3500 PSI E=0.05 MTS (PREPARACIÓN DE SUPERFICIE) </t>
  </si>
  <si>
    <t>6.2</t>
  </si>
  <si>
    <t xml:space="preserve"> ZÓCALO MEDIA CAÑA , ESQUINEROS LOSETA INDUSTRIAL 24X 24 REFERNCIA ALFA O SIMILIAR  CON JUNTA EPOXICA SIMILAR O SUPERIOR</t>
  </si>
  <si>
    <t>6.3</t>
  </si>
  <si>
    <t>LOSETA INDUSTRIAL 24X24VREFERENCIA  ALFA O SIMILAR CON JUNTA EPOXICA SIMILAR O SUPERIOR</t>
  </si>
  <si>
    <t>PAÑETE</t>
  </si>
  <si>
    <t>7.1</t>
  </si>
  <si>
    <t>PAÑETE IMPERMEABILIZADO MUROS 1:3 - E= 15 MM. INCLUYE SU APLICACIÓN EN FILOS, CARTERAS Y DILATACIONES"</t>
  </si>
  <si>
    <t>INSTALACIONES HIDROSANITARIAS</t>
  </si>
  <si>
    <t>8.1</t>
  </si>
  <si>
    <t>TUBERÍA PVC PRESIÓN RDE 13.5 Ø 1" INCLUYE CODOS , UNIONES,  ADAPTADORES MACHOS</t>
  </si>
  <si>
    <t>8.2</t>
  </si>
  <si>
    <t>REGISTRO DE AGUA INCLUYE TAPA Y CAJA Ø 1"</t>
  </si>
  <si>
    <t>8.3</t>
  </si>
  <si>
    <t>VÁLVULA DE CHEQUE Ø 1"</t>
  </si>
  <si>
    <t>8.4</t>
  </si>
  <si>
    <t>CONEXIÓN A RED HIDRÁULICA EXISTENTE Ø 1" .</t>
  </si>
  <si>
    <t>8.5</t>
  </si>
  <si>
    <t>SIFÓN CON REJILLA  TRAGANTE Ø 4" ALUMINIO</t>
  </si>
  <si>
    <t>8.6</t>
  </si>
  <si>
    <t>REGISTRO DE AGUA  Ø 1/2"</t>
  </si>
  <si>
    <t>PINTURA</t>
  </si>
  <si>
    <t>9.1</t>
  </si>
  <si>
    <t>ESTUCO Y PINTURA EPOXICA 3 MANOS (INCLUYE ESTUCO, FILOS Y DILATACIONES)</t>
  </si>
  <si>
    <t>CARPINTERÍA METÁLICA</t>
  </si>
  <si>
    <t>10.1</t>
  </si>
  <si>
    <t xml:space="preserve">PORTÓN BODEGA DOS HOJAS EN HIERRO CALIBRE 16 ENTAMBORADA CON VENTANA  DISEÑO A ELECCIÓN, DE BATIENTE , CON CHAPAS DE SEGURIDAD </t>
  </si>
  <si>
    <t>10.2</t>
  </si>
  <si>
    <t>PUERTA ENTAMBORADA EN LÁMINA C.R. GALVANIZADA CAL.16, CON PERSIANA INFERIOR Y SUPERIOR. INCLUYE MARCO CHAPAS Y PASADORES.</t>
  </si>
  <si>
    <t>CUBIERTA</t>
  </si>
  <si>
    <t>11.1</t>
  </si>
  <si>
    <t>ESTRUCTURA DE CUBIERTA EN PERFILES METÁLICOS TIPO ACESCO O SIMILAR SEGÚN PLANOS. INCLUYE TODOS LOS ELEMENTOS ESTRUCTURALES PARA SU MONTAJE Y CORRECTO FUNCIONAMIENTO COMO TEMPLETES, CONTRAVIENTOS Y OTROS ACCESORIOS, COMO TAMBIÉN PINTURA EN ANTICORROSIVO Y ESMALTE.</t>
  </si>
  <si>
    <t>11.2</t>
  </si>
  <si>
    <t xml:space="preserve">SUMINISTRO E INSTALACIÓN DE TEJA STEEL STANDING SEAM TIPO PANEL  COLOR VERDE  COLMENA O SIMILAR  INCLUYE CABALLETES, LIMATESAS, LIMAHOYAS REMATES LATERALES CONTRA MUROS Y TODO ACCESORIO NECESARIO PARA SU INSTALACION Y CORRECTO FUNCIONAMIENTO. </t>
  </si>
  <si>
    <t>11.3</t>
  </si>
  <si>
    <t>FLANCHE EN LÁMINA DE 0,25 ÚTIL POR 2,40ML CAL 26 SEGÚN PLANOS PARA LA CUBIERTA CONTRA MURO INCRUSTADO Y SELLADO CON IMPERMEABILIZANTE</t>
  </si>
  <si>
    <t>11.4</t>
  </si>
  <si>
    <t xml:space="preserve">SUMINISTRO E INSTALACIÓN DE CANALETA Y BAJANTE AGUAS LLUVIAS CON SUS CORRESPONDIENTES TAPAS, UNIONES , SELLOS , SOPORTES , CODOS, BAJANTES Y DEMAS ELEMENTOS PARA SU CORRECTO FUNCIONAMIENTO </t>
  </si>
  <si>
    <t>ASEO GENERAL</t>
  </si>
  <si>
    <t>12.1</t>
  </si>
  <si>
    <t>LIMPIEZA GENERAL INTERIOR Y EXTERIOR</t>
  </si>
  <si>
    <t>12.2</t>
  </si>
  <si>
    <t>RETIRO DE SOBRANTES FUERA DE LA UNIDAD</t>
  </si>
  <si>
    <t>TOTAL COSTO DIRECTO ZONA DE CALDERA</t>
  </si>
  <si>
    <t xml:space="preserve">ADMINISTRACIÓN </t>
  </si>
  <si>
    <t xml:space="preserve">IMPREVISTOS  </t>
  </si>
  <si>
    <t>UTILIDADES</t>
  </si>
  <si>
    <t xml:space="preserve">IVA SOBRE UTILIDAD </t>
  </si>
  <si>
    <t>SUBTOTAL</t>
  </si>
  <si>
    <t>NP</t>
  </si>
  <si>
    <t>NO PREVISTOS ZONA CALDERA</t>
  </si>
  <si>
    <t>NP-1</t>
  </si>
  <si>
    <t>DEMOLICIÓN DE ELEMENTOS EN CONCRETO</t>
  </si>
  <si>
    <t>NP-2</t>
  </si>
  <si>
    <t>DESMONTE CUBIERTA</t>
  </si>
  <si>
    <t>NP-3</t>
  </si>
  <si>
    <t>CORTE Y DEMOLICION DE ALFAGIA</t>
  </si>
  <si>
    <t>NP-4</t>
  </si>
  <si>
    <t>PLACA EN CONCRETO 3000 PSI ESPESOR DE 8 CM (INCLUYE MALLA ELECTROSOLDADA Y ANGULO 3x1/4")</t>
  </si>
  <si>
    <t>NP-5</t>
  </si>
  <si>
    <t>RECALCE DE CAJAS DE LAS TRAMPAS DE GRASA</t>
  </si>
  <si>
    <t>NP-6</t>
  </si>
  <si>
    <t>SUMINISTRO E INSTALACIÓN DE SIFON DE PISO 3" (INCLUYE REGATA, EXCAVACIÓN, REJILLA Y REPOSICIÓN DE PLACA EN CONCRETO)</t>
  </si>
  <si>
    <t>NP-7</t>
  </si>
  <si>
    <t>SUMINISTRO E INSTALACIÓN DE CAJA DE ENFRIAMIENTO - PURGAS CALDERA (INCLUYE DEMOLICIÓN, EXCAVACION,TUBERIA, TAPAS CON MARCO Y CONTRAMARCO)</t>
  </si>
  <si>
    <t>NP-8</t>
  </si>
  <si>
    <t>DESMONTE DE LUMINARIAS EXISTENTES</t>
  </si>
  <si>
    <t>NP-13</t>
  </si>
  <si>
    <t>SUMINISTRO E INSTALACIÓN DE MEDIA CAÑA EN GRANITO PULIDO</t>
  </si>
  <si>
    <t>NP-15</t>
  </si>
  <si>
    <t>SUMINISTRO E INSTALACIÓN DE CELOSIA CAL 18</t>
  </si>
  <si>
    <t>NP-16</t>
  </si>
  <si>
    <t>MANTENIMIENTO DE CAJAS SANITARIAS EXISTENTES. INCLUYE LIMPIEZA, PAÑETE IMPERMEABILIZADO Y MEDIACAÑAS EN PLACA EXISTENTE</t>
  </si>
  <si>
    <t>NP-19</t>
  </si>
  <si>
    <t>SUSPENCION DE PUNTO HIDRAULICO DE 1/2"</t>
  </si>
  <si>
    <t>NP-20</t>
  </si>
  <si>
    <t>DESMONTE DE RED ELECTRICA EXISTENTE INCLUYE TUBERIA Y SUS ACCESORIOS</t>
  </si>
  <si>
    <t>NP-21</t>
  </si>
  <si>
    <t>PINTURA EPOXICA COLOR A ELECCIÓN CON TODOS ELEMENTOS PARA SU CORRECTA INSTALACION - 3 CAPAS DE PINTURA</t>
  </si>
  <si>
    <t>2.1.4ZC</t>
  </si>
  <si>
    <t>REGATA PARA INSTALACIÓN DE TUBERÍA DE  Ø 1/2" A Ø 2" (INCLUYE RESANE)  - ITEM ZONA COCINA</t>
  </si>
  <si>
    <t>TOTAL COSTO DIRECTO NO PREVISTOS ZONA DE CALDERA</t>
  </si>
  <si>
    <t>SUBTOTAL NO PREVISTOS ZONA CALDERA</t>
  </si>
  <si>
    <t>TOTAL COSTO ZONA DE CALDERA</t>
  </si>
  <si>
    <t>PRESUPUESTO remodelacion bodega loreto- GRUEA</t>
  </si>
  <si>
    <t>CARPINTERIA EN MADERA</t>
  </si>
  <si>
    <t>PUERTA CORREDIZA con bastidor, refuerzos y panel de madera maciza de cedro , MARCO EN MADERA , SOBRE HERRAJES INDUSTRIALES PARA MOVILIDAD Y TIRADERA  2 X 2,5</t>
  </si>
  <si>
    <t>CARPINTERIA METALICA</t>
  </si>
  <si>
    <t>VENTANA EN VIDRIO TEMPLADO Y LAMINADO DE 6 MM COLOR AZUL LAKE CON VENTANAS BATIENTES EN ESTRUCTURA DE ALUMINIO CRUDO</t>
  </si>
  <si>
    <t>SUMINISTRO E INSTALACION DE PUERTA EN VIDRIO LAMINADO TEMPLADO DE SEGURIDAD (VIDRIO 5 +5 COLOR GRIS + PVB .76) CON BARRA ANTIPÁNICO DE DOSPUNTO CENTRAL (SALIDA DE EMERGENCIA) PERFIL  MARCO ,  MARCO EN ALUMINIO , SOCALOSUPERIOR E INFERIOR. DE (2,1x2,5 MTS) APROXIMADAMENTE. BISAGRA HIDRÁULICA (SPEEDY O SIMILAR) CHAPA DE SEGURIDAD</t>
  </si>
  <si>
    <t>MANTENIMIENTO Y REINSTALACION DE PUERTA METALICA (INCLUYE MARCO, ANCLAJES, BISAGRAS Y DEMAS ELEMENTOS NECESARIOS PARA SU CORRECTO FUNCIONAMIENTO)</t>
  </si>
  <si>
    <t>TOTAL COSTO DIRECTO bodega loreto- GRUEA</t>
  </si>
  <si>
    <t>PRESUPUESTO REMODELACIÓN RANCHO DE TROPA COCINA</t>
  </si>
  <si>
    <t>DESMONTE DE EQUIPOS DE COCINA</t>
  </si>
  <si>
    <t>INSTALACIÓN DE EQUIPOS DE COCINA INCLUYE ACCESORIOS</t>
  </si>
  <si>
    <t>DESMONTE VENTANAS</t>
  </si>
  <si>
    <t>2.1.1</t>
  </si>
  <si>
    <t>2.1.2</t>
  </si>
  <si>
    <t>2.1.3</t>
  </si>
  <si>
    <t>2.1.4</t>
  </si>
  <si>
    <t>REGATA PARA INSTALACIÓN DE TUBERÍA DE  Ø 1/2" A Ø 2" (INCLUYE RESANE)</t>
  </si>
  <si>
    <t>2.1.5</t>
  </si>
  <si>
    <t xml:space="preserve">CIELO RASO PVC 8MM (INCLUYE ESTRUCTURA Y COMPUERTAS PARA INSPECCIÓN) </t>
  </si>
  <si>
    <t>4.2</t>
  </si>
  <si>
    <t>4.3</t>
  </si>
  <si>
    <t>4.4</t>
  </si>
  <si>
    <t>SUMINISTRO E INSTALACIÓN DE CERAMICA PARA PARED REF: VITTORIANO FORMATO 30 X 60 CMS RECTIFICADO COLOR BLANCO BRILLANTE.</t>
  </si>
  <si>
    <t>INSTALACIONES DE GAS</t>
  </si>
  <si>
    <t>TUBERIA DE COBRE TIPO "L" GAS 1/2"</t>
  </si>
  <si>
    <t xml:space="preserve">VÁLVULA DE BOLA GAS  Ø 1/2" (INCLUYE CAJA Y TAPA EN PVC)                                                                    </t>
  </si>
  <si>
    <t>PUNTO DE GAS TUBERIA COBRE 1/2"</t>
  </si>
  <si>
    <t>6.4</t>
  </si>
  <si>
    <t>MANGUERA FLEXOMETÁLICA DE GAS Ø 3/8" X 1,50 MT</t>
  </si>
  <si>
    <t>6.5</t>
  </si>
  <si>
    <t>REGULADOR GAS 143 E-METER</t>
  </si>
  <si>
    <t>6.6</t>
  </si>
  <si>
    <t xml:space="preserve">NICHOS Y GABINETES METÁLICO </t>
  </si>
  <si>
    <t>6.7</t>
  </si>
  <si>
    <t xml:space="preserve">PRUEBA DE HERMETICIDAD                                                                                   </t>
  </si>
  <si>
    <t>6.8</t>
  </si>
  <si>
    <t>PUNTO DE GAS HG 1/2"</t>
  </si>
  <si>
    <t>6.9</t>
  </si>
  <si>
    <t xml:space="preserve">PORTÓN BODEGA DOS HOJAS EN HIERRO CALIBRE 16 DISEÑO A ELECCIÓN, DE BATIENTE , CON CHAPAS DE SEGURIDAD </t>
  </si>
  <si>
    <t>CARPINTERIA EN ALUMINIO</t>
  </si>
  <si>
    <t>SIFÓN CON REJILLA  TRAGANTE DE PISO ACERO INOXIDABLE 30 X 11 CM</t>
  </si>
  <si>
    <t>10.3</t>
  </si>
  <si>
    <t>CARCAMO CON REJILLA EN EJE LONGITUDINAL, ANCHO EXTERIOR 35CM, ANCHO INTERNO:30CM PROFUNDIDAD:7-10CM, LARGO 1M CARACTERISTICAS, CANAL 100% ACERO INOXIDABLE 304 CAL 16. REJILLA PARTE SUPERIOR EN EJE DE 5/16" Y CANAL EN LAMINA CAL 16 INOX 304 REJILLA DESMONTABLE. INCLUYE REFUERZOS EN PLATINA INOXIDABLE TRAFICO PEATONAL. CONTIENE DESAGUE A LATERAL DE 3" CON CAJA ACABADO SATINADO</t>
  </si>
  <si>
    <t>TOTAL COSTO DIRECTO TROPA COCINA</t>
  </si>
  <si>
    <t>NO PREVISTOS ZONA COCINA</t>
  </si>
  <si>
    <t>NP-9</t>
  </si>
  <si>
    <t>SUMINISTRO E INSTALACION DE TEE REDUCCIÓN COBRE DE 3/4 A 1/2"</t>
  </si>
  <si>
    <t>NP-10</t>
  </si>
  <si>
    <t>SUMINISTRO E INSTALACION DE REGISTRO BOLA DE 3/4</t>
  </si>
  <si>
    <t>NP-11</t>
  </si>
  <si>
    <t xml:space="preserve">SUMINISTRO E INSTALACIÓN DE TUBERIA COBRE 3/4" </t>
  </si>
  <si>
    <t>NP-12</t>
  </si>
  <si>
    <t>SUMINISTRO E INSTALACION DE CODO Y UNION PARA REDUCCION DE TUBERIA DE 3/4 A 1/2 EN COBRE</t>
  </si>
  <si>
    <t>NP-14</t>
  </si>
  <si>
    <t>REUBICACION DE EXTRACTOR EXISTENTE</t>
  </si>
  <si>
    <t>NP-17</t>
  </si>
  <si>
    <t>SUMINISTRO E INSTALACIÓN DE TUBERIA COBRE 1" INCLUYE PROTECCIÓN DE TUBERIA Y TODOS LOS ELEMENTOS NECESARIOS PARA SU INSTALACIÓN</t>
  </si>
  <si>
    <t>NP-18</t>
  </si>
  <si>
    <t>SUMINISTRO E INSTALACION DE VALVULA DE 1"</t>
  </si>
  <si>
    <t>NP-22</t>
  </si>
  <si>
    <t>SALIDA SANITARIA DE 3" INCLUYE ACCESORIOS</t>
  </si>
  <si>
    <t>NP-23</t>
  </si>
  <si>
    <t>MOVIMIENTO DE TRAMO DE RED HIDRAULICA EXISTENTE</t>
  </si>
  <si>
    <t>GLB</t>
  </si>
  <si>
    <t>NP-24</t>
  </si>
  <si>
    <t>EMBEDIDO DE PUNTO HIDRAULICO EN MURO</t>
  </si>
  <si>
    <t>NP-25</t>
  </si>
  <si>
    <t>SUMINISTRO E INSTALACIÓN DE CERAMICA PARA PARED BLANCA BRILLANTE DE 30 X 45 CM ALFA O SIMILAR</t>
  </si>
  <si>
    <t>NP-26</t>
  </si>
  <si>
    <t>SIFON REJILLA DE PISO DE 3" CON SOSCO</t>
  </si>
  <si>
    <t>NP-27</t>
  </si>
  <si>
    <t>PAÑETE LINEAL 1:3 - E= 15 MM</t>
  </si>
  <si>
    <t>1.5ZCA</t>
  </si>
  <si>
    <t>DESMONTE DE PUERTAS INCLUYE EL MARCO Y TAPA LUCES.- ITEM ZONA DE CALDERA</t>
  </si>
  <si>
    <t>TOTAL COSTO DIRECTO NO PREVISTOS ZONA DE COCINA</t>
  </si>
  <si>
    <t>SUBTOTAL NO PREVISTOS ZONA COCINA</t>
  </si>
  <si>
    <t>TOTAL COSTO ZONA DE COCINA</t>
  </si>
  <si>
    <t>PRESUPUESTO REMODELACIÓN RANCHO DE TROPA PASILLO</t>
  </si>
  <si>
    <t>7.2</t>
  </si>
  <si>
    <t>TOTAL COSTO DIRECTO TROPA PASILLO</t>
  </si>
  <si>
    <t>NO PREVISTOS ZONA PASILLO</t>
  </si>
  <si>
    <t>TOTAL COSTO DIRECTO NO PREVISTOS ZONA DE PASILLO</t>
  </si>
  <si>
    <t>SUBTOTAL NO PREVISTOS ZONA PASILLO</t>
  </si>
  <si>
    <t>TOTAL COSTO ZONA DE PASILLO</t>
  </si>
  <si>
    <t>PRESUPUESTO REMODELACIÓN RANCHO DE TROPA CUARTO FRIO</t>
  </si>
  <si>
    <t>HIDROSANITARIO</t>
  </si>
  <si>
    <t>SIFÓN CON REJILLA  TRAGANTE ALARGADA Ø 4" ALUMINIO</t>
  </si>
  <si>
    <t>TOTAL COSTO DIRECTO RANCHO DE TROPA CUARTO FRIO</t>
  </si>
  <si>
    <t>NO PREVISTOS ZONA CUARTO FRIO</t>
  </si>
  <si>
    <t>TOTAL COSTO DIRECTO NO PREVISTOS ZONA DE CUARTO FRIO</t>
  </si>
  <si>
    <t>SUBTOTAL NO PREVISTOS ZONA CUARTO FRIO</t>
  </si>
  <si>
    <t>TOTAL COSTO ZONA DE CUARTO FRIO</t>
  </si>
  <si>
    <t>SUBTOTAL 1</t>
  </si>
  <si>
    <t>SUBTOTAL 2</t>
  </si>
  <si>
    <t>EQUIPOS</t>
  </si>
  <si>
    <t>CANTIDADES REQUERIDAS</t>
  </si>
  <si>
    <t>SUMINISTRO INSTALACION Y PUESTA EN SERVICIO DE CALDERA HORIZONTAL DE MINIMO 30 BHP DE CAPACIDAD DE TRES PASOS DE GASES CON SISTEMA DE COMBUSTION CON QUEMADOR TIPO PAQUETE A GAS NATURAL O PROPANO, CONTROL ELECTRICO DE FUNCIONAMIENTO AUTOMATICO, ELEMENTOS DE SEGURIDAD, Y CONTROL AISLADA EN FIBRA DE VIDRIO Y PROTEGIDA EN ACERO INOXIDABLE, PRESION DE TRABAJO 125 PSI  INCLUYE TODOS LOS ELEMENTOS , CONEXIONES , REDES Y SISTEMAS PARA SU CORRECTO FUNCIONAMIENTO.</t>
  </si>
  <si>
    <t xml:space="preserve">TOTAL COSTO DIRECTO </t>
  </si>
  <si>
    <t xml:space="preserve">IVA </t>
  </si>
  <si>
    <t>SUBTOTAL 4</t>
  </si>
  <si>
    <t>TOTAL BALANCE</t>
  </si>
  <si>
    <t>Solicita: 
Representante Legal Contratista
Firma y posfirma</t>
  </si>
  <si>
    <r>
      <rPr>
        <sz val="11"/>
        <color theme="1"/>
        <rFont val="Arial"/>
        <family val="2"/>
      </rPr>
      <t>Autorizó:</t>
    </r>
    <r>
      <rPr>
        <b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>Representante Legal Interventoria
Firma y posfirma</t>
    </r>
  </si>
  <si>
    <r>
      <rPr>
        <sz val="11"/>
        <color theme="1"/>
        <rFont val="Arial"/>
        <family val="2"/>
      </rPr>
      <t>Verificó:</t>
    </r>
    <r>
      <rPr>
        <b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>Supervisor Contrato Interventoría
Firma y posfirma</t>
    </r>
  </si>
  <si>
    <t>ST DIAZ AREVALO ERICK ANDRES</t>
  </si>
  <si>
    <t xml:space="preserve">BALANCE A LA FECHA </t>
  </si>
  <si>
    <t>BALANCE 1( CORTE 31 DE OCTUBRE)</t>
  </si>
  <si>
    <t>SUMINISTRO E INSTALACION DE CARCAMO EN CONCRETO DE 3000 PSI CON REJA EN HIERRO</t>
  </si>
  <si>
    <t>16/12//2021</t>
  </si>
  <si>
    <t>PORTÓN BODEGA  DOS HOJAS EN  HIERRO CALIBRE 16  EN LAMINA  DISEÑO A  ELECCIÓN CON CHAPAS DE  SEGURIDAD  CHAPAS DE  SEGURIDAD</t>
  </si>
  <si>
    <t>PUERTA EN LÁMINA  C.R. GALVANIZADA  CAL.16, CON  PERSIANA INFERIOR Y  SUPERIOR. INCLUYE  MARCO CHAPAS Y  PASADORES.</t>
  </si>
  <si>
    <t xml:space="preserve">   BODEGA LORETO JES JEA</t>
  </si>
  <si>
    <t>ÍTEM</t>
  </si>
  <si>
    <t>ACTIVIDAD</t>
  </si>
  <si>
    <t>CANT</t>
  </si>
  <si>
    <t>VR/UNIT.</t>
  </si>
  <si>
    <t>VR/PARC.</t>
  </si>
  <si>
    <t>VR/TOTAL</t>
  </si>
  <si>
    <t>SUMINISTRO E INSTALACIÓN DE PUERTA EN MADERA TIPO PLEGABLE ACABADOS EN MELAMINICO COLOR A ELECCION, INCLUYE MARCO EN EL MISMO MATERIAL</t>
  </si>
  <si>
    <t>SUMINISTRO E INSTALACIÓN DE PUERTA EN MADERA CON ACABADOS EN MELAMINICO COLOR A ELECCION, CON LAMINA EN LA PARTE  INFERIOR EN ACERO INOXIDABLE CON 3 DILATACIONES EN FONDO COLOR A ELECCIÓN, INCLUYE MARCO EN EL MISMO MATERIAL</t>
  </si>
  <si>
    <t>TOTAL COSTO DIRECTO</t>
  </si>
  <si>
    <t>IMPREVISTOS</t>
  </si>
  <si>
    <t xml:space="preserve">Subtotal </t>
  </si>
  <si>
    <t xml:space="preserve"> PRESUPUESTO REMODELACIÓN RANCHO DE TROPA </t>
  </si>
  <si>
    <t>SUMINISTRO E INSTALACIÓN DE WIN ALUMINIO</t>
  </si>
  <si>
    <t>SUMINISTRO E INSTALACIÓN DE TUBERIA COBRE 1-1/2" INCLUYE PROTECCIÓN DE TUBERIA Y TODOS LOS ELEMENTOS NECESARIOS PARA SU INSTALACIÓN</t>
  </si>
  <si>
    <t>TRASLADO DE CONTADOR DE GAS DE LA ZONA DE CALDERA</t>
  </si>
  <si>
    <t>SUMINISTRO E INSTALACION DE REGULADOR</t>
  </si>
  <si>
    <t>SUMINISTRO E INSTALACIÓN DE CARCAMO EN ACERO INOXIDABLE CAL 12 (0.45 X 5.60 M) INCLUYE REJILLAS Y TODOS LOS ELEMENTOS NECESARIOS PARA SU CORRECTO FUNCIONAMIENTO</t>
  </si>
  <si>
    <t>ESTACION DE REGULACION</t>
  </si>
  <si>
    <t>SUMINISTRO E INSTALACION DE CORAZA PARA PROTECCIÓN DE TUBERIA DE COBRE 1/2 A 3/4"</t>
  </si>
  <si>
    <t>SUMINISTRO E INSTALACIÓN DE POYO EN GRANITO LAVADO</t>
  </si>
  <si>
    <t>VALVULA DE 1 1/2 GAS INCLUYE TODOS LOS ACCESORIOS</t>
  </si>
  <si>
    <t>SUMINISTRO E INSTALACIÓN DE CINTA EN GRANITO LAVADO</t>
  </si>
  <si>
    <t xml:space="preserve"> PRESUPUESTO REMODELACIÓN RANCHO DE TROPA acceso panaderia</t>
  </si>
  <si>
    <t>SUMINISTRO E INSTALACION DE PUERTA EN VIDRIO LAMINADO TEMPLADO DE SEGURIDAD (VIDRIO 3+3 COLOR GRIS + PVB .76)  PERFIL ZÓCALO EN ALUMINIO SUPERIOR E INFERIOR. DE (1,1X 2,30 MTS) APROXIMADAMENTE. BISAGRA HIDRÁULICA (SPEEDY O SIMILAR)</t>
  </si>
  <si>
    <t>INMUEBLES</t>
  </si>
  <si>
    <t>DEMOLICION POYO</t>
  </si>
  <si>
    <t>ACABADO  GUARDAESCOBA DE PISO  CERÁMICA REFERENCIA PIEDRA FRANCESA BEIGEO SIMILAR O SIMILAR AUTORIZADO POR LA SUPERVISIÓN (SEGUN ESPECIFICACIÓN).</t>
  </si>
  <si>
    <t>ACABADO DE PISO  CERÁMICA REFERENCIA PIEDRA FRANCESA BEIGEO O SIMILAR AUTORIZADO POR LA SUPERVISIÓN (SEGUN ESPECIFICACIÓN).</t>
  </si>
  <si>
    <t xml:space="preserve"> PRESUPUESTO BAÑOS CASINO</t>
  </si>
  <si>
    <t>VIDRIOS Y ESPEJOS</t>
  </si>
  <si>
    <t>SUMINISTRO E INSTALACION DE  ESPEJOS MARCO EN MADERA 4 MM (FLOTADO EN MURO)</t>
  </si>
  <si>
    <t>CARPINTERÍA MADERA</t>
  </si>
  <si>
    <t>SUMINISTRO E INSTALACION DE ORINAL ARRECIFE INCLUYE GRIFERIA PUSH ANTI VANDALICA</t>
  </si>
  <si>
    <t>SUMINISTRO E INTALACIÓN DE MESON EN GRANITO VERDE UBATUVA O SALMON BROWN PARA SOBREPONER (60 CM) INCLUYE SALPICADERO 4 CMS SILICONA, CHAZOS Y ACCESORIOS)</t>
  </si>
  <si>
    <t>TOTAL</t>
  </si>
  <si>
    <t>subtotal adicion</t>
  </si>
  <si>
    <t>ADICION</t>
  </si>
  <si>
    <t>ACABADO EN PISO  CERAMICO COLOR  GRIS REFERENCIAS Y  DIMENSIONES A  DEFINIR POR LA  ENTIDAD.</t>
  </si>
  <si>
    <t>ACABADO  GUARDAESCOBA  COLOR GRIS  REFERENCIA Y  DIMENSIONES A  DEFINIR POR LA  ENTIDAD</t>
  </si>
  <si>
    <t>BALANCE 2( CORTE 30 DE NOVIEMBRE)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</si>
</sst>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-* #,##0.0000_-;\-* #,##0.0000_-;_-* &quot;-&quot;??_-;_-@"/>
    <numFmt numFmtId="166" formatCode="_-&quot;$&quot;* #,##0.00_-;\-&quot;$&quot;* #,##0.00_-;_-&quot;$&quot;* &quot;-&quot;_-;_-@"/>
    <numFmt numFmtId="167" formatCode="&quot;$&quot;#,##0.00"/>
    <numFmt numFmtId="168" formatCode="_-&quot;$&quot;* #,##0_-;\-&quot;$&quot;* #,##0_-;_-&quot;$&quot;* &quot;-&quot;_-;_-@"/>
    <numFmt numFmtId="169" formatCode="_(&quot;$&quot;\ * #,##0_);_(&quot;$&quot;\ * \(#,##0\);_(&quot;$&quot;\ * &quot;-&quot;_);_(@_)"/>
    <numFmt numFmtId="170" formatCode="&quot;$&quot;\ #,##0.00_);[Red]\(&quot;$&quot;\ #,##0.00\)"/>
    <numFmt numFmtId="171" formatCode="&quot;$&quot;\ #,##0_);[Red]\(&quot;$&quot;\ #,##0\)"/>
    <numFmt numFmtId="172" formatCode="_(* #,##0_);_(* \(#,##0\);_(* &quot;-&quot;??_);_(@_)"/>
    <numFmt numFmtId="173" formatCode="_-&quot;$&quot;\ * #,##0.0_-;\-&quot;$&quot;\ * #,##0.0_-;_-&quot;$&quot;\ * &quot;-&quot;_-;_-@_-"/>
    <numFmt numFmtId="174" formatCode="_-&quot;$&quot;\ * #,##0_-;\-&quot;$&quot;\ * #,##0_-;_-&quot;$&quot;\ * &quot;-&quot;??_-;_-@_-"/>
  </numFmts>
  <fonts count="24">
    <font>
      <sz val="11"/>
      <color theme="1"/>
      <name val="Arial"/>
    </font>
    <font>
      <sz val="1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b/>
      <sz val="11"/>
      <color rgb="FF0000FF"/>
      <name val="Arial"/>
      <family val="2"/>
    </font>
    <font>
      <sz val="11"/>
      <color theme="1"/>
      <name val="Calibri"/>
      <family val="2"/>
    </font>
    <font>
      <sz val="11"/>
      <color rgb="FF000000"/>
      <name val="Roboto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theme="2" tint="-0.14999847407452621"/>
        <bgColor rgb="FFD8D8D8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</borders>
  <cellStyleXfs count="4">
    <xf numFmtId="0" fontId="0" fillId="0" borderId="0"/>
    <xf numFmtId="44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0" fontId="22" fillId="0" borderId="50"/>
  </cellStyleXfs>
  <cellXfs count="289">
    <xf numFmtId="0" fontId="0" fillId="0" borderId="0" xfId="0" applyFont="1" applyAlignment="1"/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14" fontId="3" fillId="0" borderId="20" xfId="0" applyNumberFormat="1" applyFont="1" applyBorder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5" fillId="0" borderId="43" xfId="0" applyFont="1" applyBorder="1" applyAlignment="1">
      <alignment horizontal="center" vertical="center"/>
    </xf>
    <xf numFmtId="0" fontId="7" fillId="0" borderId="13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/>
    </xf>
    <xf numFmtId="2" fontId="5" fillId="0" borderId="13" xfId="0" applyNumberFormat="1" applyFont="1" applyBorder="1" applyAlignment="1">
      <alignment vertical="center"/>
    </xf>
    <xf numFmtId="4" fontId="5" fillId="0" borderId="13" xfId="0" applyNumberFormat="1" applyFont="1" applyBorder="1" applyAlignment="1">
      <alignment vertical="center"/>
    </xf>
    <xf numFmtId="164" fontId="5" fillId="0" borderId="13" xfId="0" applyNumberFormat="1" applyFont="1" applyBorder="1" applyAlignment="1">
      <alignment horizontal="right" vertical="center"/>
    </xf>
    <xf numFmtId="164" fontId="5" fillId="0" borderId="13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165" fontId="5" fillId="0" borderId="13" xfId="0" applyNumberFormat="1" applyFont="1" applyBorder="1" applyAlignment="1">
      <alignment horizontal="right" vertical="center"/>
    </xf>
    <xf numFmtId="0" fontId="0" fillId="0" borderId="43" xfId="0" applyFont="1" applyBorder="1" applyAlignment="1">
      <alignment horizontal="center" vertical="center"/>
    </xf>
    <xf numFmtId="0" fontId="0" fillId="0" borderId="13" xfId="0" applyFont="1" applyBorder="1" applyAlignment="1">
      <alignment horizontal="left" vertical="center" wrapText="1"/>
    </xf>
    <xf numFmtId="0" fontId="0" fillId="0" borderId="13" xfId="0" applyFont="1" applyBorder="1" applyAlignment="1">
      <alignment horizontal="center" vertical="center"/>
    </xf>
    <xf numFmtId="2" fontId="0" fillId="0" borderId="13" xfId="0" applyNumberFormat="1" applyFont="1" applyBorder="1" applyAlignment="1">
      <alignment vertical="center"/>
    </xf>
    <xf numFmtId="4" fontId="0" fillId="0" borderId="13" xfId="0" applyNumberFormat="1" applyFont="1" applyBorder="1" applyAlignment="1">
      <alignment vertical="center"/>
    </xf>
    <xf numFmtId="164" fontId="0" fillId="0" borderId="13" xfId="0" applyNumberFormat="1" applyFont="1" applyBorder="1" applyAlignment="1">
      <alignment horizontal="right" vertical="center"/>
    </xf>
    <xf numFmtId="164" fontId="0" fillId="0" borderId="13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2" fontId="0" fillId="0" borderId="13" xfId="0" applyNumberFormat="1" applyFont="1" applyBorder="1" applyAlignment="1">
      <alignment vertical="center"/>
    </xf>
    <xf numFmtId="0" fontId="5" fillId="0" borderId="13" xfId="0" applyFont="1" applyBorder="1" applyAlignment="1">
      <alignment horizontal="left" vertical="center" wrapText="1"/>
    </xf>
    <xf numFmtId="0" fontId="0" fillId="2" borderId="13" xfId="0" applyFont="1" applyFill="1" applyBorder="1" applyAlignment="1">
      <alignment horizontal="left" vertical="center" wrapText="1"/>
    </xf>
    <xf numFmtId="0" fontId="8" fillId="0" borderId="0" xfId="0" applyFont="1"/>
    <xf numFmtId="0" fontId="4" fillId="0" borderId="0" xfId="0" applyFont="1" applyAlignment="1"/>
    <xf numFmtId="166" fontId="5" fillId="3" borderId="13" xfId="0" applyNumberFormat="1" applyFont="1" applyFill="1" applyBorder="1"/>
    <xf numFmtId="164" fontId="4" fillId="3" borderId="13" xfId="0" applyNumberFormat="1" applyFont="1" applyFill="1" applyBorder="1"/>
    <xf numFmtId="2" fontId="4" fillId="3" borderId="13" xfId="0" applyNumberFormat="1" applyFont="1" applyFill="1" applyBorder="1"/>
    <xf numFmtId="166" fontId="5" fillId="0" borderId="13" xfId="0" applyNumberFormat="1" applyFont="1" applyBorder="1" applyAlignment="1">
      <alignment wrapText="1"/>
    </xf>
    <xf numFmtId="4" fontId="4" fillId="0" borderId="13" xfId="0" applyNumberFormat="1" applyFont="1" applyBorder="1"/>
    <xf numFmtId="164" fontId="4" fillId="0" borderId="13" xfId="0" applyNumberFormat="1" applyFont="1" applyBorder="1"/>
    <xf numFmtId="0" fontId="4" fillId="0" borderId="13" xfId="0" applyFont="1" applyBorder="1" applyAlignment="1"/>
    <xf numFmtId="164" fontId="5" fillId="3" borderId="13" xfId="0" applyNumberFormat="1" applyFont="1" applyFill="1" applyBorder="1" applyAlignment="1">
      <alignment horizontal="right"/>
    </xf>
    <xf numFmtId="0" fontId="5" fillId="0" borderId="43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center" vertical="center"/>
    </xf>
    <xf numFmtId="0" fontId="0" fillId="0" borderId="28" xfId="0" applyFont="1" applyBorder="1" applyAlignment="1">
      <alignment horizontal="left" vertical="center" wrapText="1"/>
    </xf>
    <xf numFmtId="0" fontId="0" fillId="0" borderId="13" xfId="0" applyFont="1" applyBorder="1" applyAlignment="1">
      <alignment horizontal="center" vertical="center"/>
    </xf>
    <xf numFmtId="4" fontId="0" fillId="0" borderId="13" xfId="0" applyNumberFormat="1" applyFont="1" applyBorder="1" applyAlignment="1">
      <alignment vertical="center"/>
    </xf>
    <xf numFmtId="2" fontId="0" fillId="0" borderId="13" xfId="0" applyNumberFormat="1" applyFont="1" applyBorder="1" applyAlignment="1">
      <alignment horizontal="right" vertical="center"/>
    </xf>
    <xf numFmtId="0" fontId="0" fillId="0" borderId="28" xfId="0" applyFont="1" applyBorder="1" applyAlignment="1">
      <alignment horizontal="left" vertical="center"/>
    </xf>
    <xf numFmtId="0" fontId="0" fillId="2" borderId="13" xfId="0" applyFont="1" applyFill="1" applyBorder="1" applyAlignment="1">
      <alignment horizontal="left" vertical="center" wrapText="1"/>
    </xf>
    <xf numFmtId="0" fontId="9" fillId="4" borderId="0" xfId="0" applyFont="1" applyFill="1" applyAlignment="1">
      <alignment wrapText="1"/>
    </xf>
    <xf numFmtId="0" fontId="0" fillId="0" borderId="13" xfId="0" applyFont="1" applyBorder="1" applyAlignment="1">
      <alignment horizontal="left" vertical="center" wrapText="1"/>
    </xf>
    <xf numFmtId="166" fontId="5" fillId="3" borderId="13" xfId="0" applyNumberFormat="1" applyFont="1" applyFill="1" applyBorder="1" applyAlignment="1">
      <alignment horizontal="left" vertical="center"/>
    </xf>
    <xf numFmtId="164" fontId="0" fillId="3" borderId="13" xfId="0" applyNumberFormat="1" applyFont="1" applyFill="1" applyBorder="1" applyAlignment="1">
      <alignment horizontal="right" vertical="center"/>
    </xf>
    <xf numFmtId="2" fontId="0" fillId="3" borderId="13" xfId="0" applyNumberFormat="1" applyFont="1" applyFill="1" applyBorder="1" applyAlignment="1">
      <alignment vertical="center"/>
    </xf>
    <xf numFmtId="166" fontId="10" fillId="0" borderId="13" xfId="0" applyNumberFormat="1" applyFont="1" applyBorder="1" applyAlignment="1">
      <alignment horizontal="left" vertical="center" wrapText="1"/>
    </xf>
    <xf numFmtId="4" fontId="10" fillId="0" borderId="13" xfId="0" applyNumberFormat="1" applyFont="1" applyBorder="1" applyAlignment="1">
      <alignment horizontal="right" vertical="center" wrapText="1"/>
    </xf>
    <xf numFmtId="0" fontId="4" fillId="0" borderId="13" xfId="0" applyFont="1" applyBorder="1"/>
    <xf numFmtId="164" fontId="5" fillId="3" borderId="13" xfId="0" applyNumberFormat="1" applyFont="1" applyFill="1" applyBorder="1" applyAlignment="1">
      <alignment horizontal="right" vertical="center"/>
    </xf>
    <xf numFmtId="167" fontId="8" fillId="0" borderId="0" xfId="0" applyNumberFormat="1" applyFont="1" applyAlignment="1"/>
    <xf numFmtId="0" fontId="5" fillId="2" borderId="13" xfId="0" applyFont="1" applyFill="1" applyBorder="1" applyAlignment="1">
      <alignment horizontal="left" vertical="center" wrapText="1"/>
    </xf>
    <xf numFmtId="166" fontId="5" fillId="3" borderId="19" xfId="0" applyNumberFormat="1" applyFont="1" applyFill="1" applyBorder="1" applyAlignment="1">
      <alignment horizontal="left" vertical="center"/>
    </xf>
    <xf numFmtId="164" fontId="5" fillId="3" borderId="19" xfId="0" applyNumberFormat="1" applyFont="1" applyFill="1" applyBorder="1" applyAlignment="1">
      <alignment horizontal="right" vertical="center"/>
    </xf>
    <xf numFmtId="164" fontId="0" fillId="3" borderId="19" xfId="0" applyNumberFormat="1" applyFont="1" applyFill="1" applyBorder="1" applyAlignment="1">
      <alignment horizontal="right" vertical="center"/>
    </xf>
    <xf numFmtId="0" fontId="0" fillId="0" borderId="28" xfId="0" applyFont="1" applyBorder="1" applyAlignment="1">
      <alignment horizontal="left" vertical="center" wrapText="1"/>
    </xf>
    <xf numFmtId="166" fontId="5" fillId="3" borderId="13" xfId="0" applyNumberFormat="1" applyFont="1" applyFill="1" applyBorder="1" applyAlignment="1">
      <alignment horizontal="left" vertical="center" wrapText="1"/>
    </xf>
    <xf numFmtId="166" fontId="5" fillId="0" borderId="13" xfId="0" applyNumberFormat="1" applyFont="1" applyBorder="1" applyAlignment="1">
      <alignment horizontal="left" vertical="center"/>
    </xf>
    <xf numFmtId="0" fontId="5" fillId="2" borderId="49" xfId="0" applyFont="1" applyFill="1" applyBorder="1" applyAlignment="1">
      <alignment horizontal="center" vertical="center" wrapText="1"/>
    </xf>
    <xf numFmtId="0" fontId="5" fillId="2" borderId="50" xfId="0" applyFont="1" applyFill="1" applyBorder="1" applyAlignment="1">
      <alignment horizontal="center" vertical="center" wrapText="1"/>
    </xf>
    <xf numFmtId="0" fontId="5" fillId="2" borderId="51" xfId="0" applyFont="1" applyFill="1" applyBorder="1" applyAlignment="1">
      <alignment horizontal="center" vertical="center" wrapText="1"/>
    </xf>
    <xf numFmtId="166" fontId="5" fillId="3" borderId="19" xfId="0" applyNumberFormat="1" applyFont="1" applyFill="1" applyBorder="1" applyAlignment="1">
      <alignment vertical="center"/>
    </xf>
    <xf numFmtId="166" fontId="8" fillId="0" borderId="0" xfId="0" applyNumberFormat="1" applyFont="1"/>
    <xf numFmtId="0" fontId="0" fillId="0" borderId="0" xfId="0" applyFont="1" applyAlignment="1"/>
    <xf numFmtId="0" fontId="1" fillId="0" borderId="30" xfId="0" applyFont="1" applyBorder="1"/>
    <xf numFmtId="164" fontId="0" fillId="0" borderId="28" xfId="0" applyNumberFormat="1" applyFont="1" applyBorder="1" applyAlignment="1">
      <alignment horizontal="center" vertical="center"/>
    </xf>
    <xf numFmtId="0" fontId="11" fillId="6" borderId="29" xfId="0" applyFont="1" applyFill="1" applyBorder="1"/>
    <xf numFmtId="164" fontId="12" fillId="0" borderId="13" xfId="0" applyNumberFormat="1" applyFont="1" applyBorder="1" applyAlignment="1">
      <alignment horizontal="right" vertical="center"/>
    </xf>
    <xf numFmtId="2" fontId="11" fillId="0" borderId="13" xfId="0" applyNumberFormat="1" applyFont="1" applyBorder="1" applyAlignment="1">
      <alignment horizontal="center" vertical="center"/>
    </xf>
    <xf numFmtId="2" fontId="12" fillId="0" borderId="13" xfId="0" applyNumberFormat="1" applyFont="1" applyBorder="1" applyAlignment="1">
      <alignment horizontal="center" vertical="center"/>
    </xf>
    <xf numFmtId="2" fontId="11" fillId="7" borderId="13" xfId="0" applyNumberFormat="1" applyFont="1" applyFill="1" applyBorder="1" applyAlignment="1">
      <alignment horizontal="center" vertical="center"/>
    </xf>
    <xf numFmtId="166" fontId="12" fillId="3" borderId="13" xfId="0" applyNumberFormat="1" applyFont="1" applyFill="1" applyBorder="1"/>
    <xf numFmtId="166" fontId="12" fillId="0" borderId="13" xfId="0" applyNumberFormat="1" applyFont="1" applyBorder="1" applyAlignment="1">
      <alignment wrapText="1"/>
    </xf>
    <xf numFmtId="164" fontId="11" fillId="0" borderId="13" xfId="0" applyNumberFormat="1" applyFont="1" applyBorder="1" applyAlignment="1">
      <alignment horizontal="right" vertical="center"/>
    </xf>
    <xf numFmtId="166" fontId="12" fillId="3" borderId="13" xfId="0" applyNumberFormat="1" applyFont="1" applyFill="1" applyBorder="1" applyAlignment="1">
      <alignment horizontal="left" vertical="center"/>
    </xf>
    <xf numFmtId="166" fontId="12" fillId="0" borderId="13" xfId="0" applyNumberFormat="1" applyFont="1" applyBorder="1" applyAlignment="1">
      <alignment horizontal="left" vertical="center" wrapText="1"/>
    </xf>
    <xf numFmtId="166" fontId="12" fillId="3" borderId="19" xfId="0" applyNumberFormat="1" applyFont="1" applyFill="1" applyBorder="1" applyAlignment="1">
      <alignment horizontal="left" vertical="center"/>
    </xf>
    <xf numFmtId="0" fontId="11" fillId="0" borderId="11" xfId="0" applyFont="1" applyBorder="1"/>
    <xf numFmtId="0" fontId="12" fillId="3" borderId="39" xfId="0" applyFont="1" applyFill="1" applyBorder="1" applyAlignment="1">
      <alignment horizontal="center" vertical="center" wrapText="1"/>
    </xf>
    <xf numFmtId="0" fontId="11" fillId="0" borderId="23" xfId="0" applyFont="1" applyBorder="1"/>
    <xf numFmtId="164" fontId="11" fillId="0" borderId="28" xfId="0" applyNumberFormat="1" applyFont="1" applyBorder="1" applyAlignment="1">
      <alignment horizontal="right" vertical="center"/>
    </xf>
    <xf numFmtId="166" fontId="12" fillId="3" borderId="28" xfId="0" applyNumberFormat="1" applyFont="1" applyFill="1" applyBorder="1" applyAlignment="1">
      <alignment horizontal="left" vertical="center" wrapText="1"/>
    </xf>
    <xf numFmtId="166" fontId="12" fillId="0" borderId="28" xfId="0" applyNumberFormat="1" applyFont="1" applyBorder="1" applyAlignment="1">
      <alignment horizontal="left" vertical="center"/>
    </xf>
    <xf numFmtId="166" fontId="12" fillId="3" borderId="28" xfId="0" applyNumberFormat="1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center" vertical="center" wrapText="1"/>
    </xf>
    <xf numFmtId="166" fontId="12" fillId="3" borderId="52" xfId="0" applyNumberFormat="1" applyFont="1" applyFill="1" applyBorder="1" applyAlignment="1">
      <alignment vertical="center"/>
    </xf>
    <xf numFmtId="0" fontId="11" fillId="0" borderId="0" xfId="0" applyFont="1" applyAlignment="1"/>
    <xf numFmtId="166" fontId="13" fillId="0" borderId="0" xfId="0" applyNumberFormat="1" applyFont="1"/>
    <xf numFmtId="0" fontId="0" fillId="0" borderId="0" xfId="0" applyFont="1" applyAlignment="1"/>
    <xf numFmtId="0" fontId="11" fillId="0" borderId="0" xfId="0" applyFont="1" applyAlignment="1">
      <alignment vertical="center" wrapText="1"/>
    </xf>
    <xf numFmtId="0" fontId="1" fillId="0" borderId="50" xfId="0" applyFont="1" applyBorder="1"/>
    <xf numFmtId="2" fontId="0" fillId="3" borderId="50" xfId="0" applyNumberFormat="1" applyFont="1" applyFill="1" applyBorder="1" applyAlignment="1">
      <alignment horizontal="center" vertical="center"/>
    </xf>
    <xf numFmtId="0" fontId="1" fillId="0" borderId="51" xfId="0" applyFont="1" applyBorder="1"/>
    <xf numFmtId="0" fontId="15" fillId="9" borderId="54" xfId="0" applyFont="1" applyFill="1" applyBorder="1" applyAlignment="1">
      <alignment vertical="center" wrapText="1"/>
    </xf>
    <xf numFmtId="0" fontId="15" fillId="9" borderId="54" xfId="0" applyFont="1" applyFill="1" applyBorder="1" applyAlignment="1">
      <alignment horizontal="center" vertical="center" wrapText="1"/>
    </xf>
    <xf numFmtId="44" fontId="15" fillId="9" borderId="54" xfId="2" applyNumberFormat="1" applyFont="1" applyFill="1" applyBorder="1" applyAlignment="1" applyProtection="1">
      <alignment vertical="center" wrapText="1"/>
    </xf>
    <xf numFmtId="42" fontId="15" fillId="9" borderId="54" xfId="2" applyFont="1" applyFill="1" applyBorder="1" applyAlignment="1" applyProtection="1">
      <alignment vertical="center" wrapText="1"/>
    </xf>
    <xf numFmtId="0" fontId="15" fillId="0" borderId="54" xfId="0" applyFont="1" applyBorder="1" applyAlignment="1">
      <alignment vertical="center" wrapText="1"/>
    </xf>
    <xf numFmtId="0" fontId="15" fillId="0" borderId="54" xfId="0" applyFont="1" applyBorder="1" applyAlignment="1">
      <alignment wrapText="1"/>
    </xf>
    <xf numFmtId="0" fontId="0" fillId="0" borderId="54" xfId="0" applyBorder="1" applyAlignment="1">
      <alignment vertical="center" wrapText="1"/>
    </xf>
    <xf numFmtId="0" fontId="0" fillId="0" borderId="54" xfId="0" applyBorder="1" applyAlignment="1">
      <alignment horizontal="center" vertical="center" wrapText="1"/>
    </xf>
    <xf numFmtId="44" fontId="0" fillId="0" borderId="54" xfId="2" applyNumberFormat="1" applyFont="1" applyFill="1" applyBorder="1" applyAlignment="1" applyProtection="1">
      <alignment vertical="center" wrapText="1"/>
    </xf>
    <xf numFmtId="42" fontId="0" fillId="0" borderId="54" xfId="2" applyFont="1" applyFill="1" applyBorder="1" applyAlignment="1" applyProtection="1">
      <alignment vertical="center" wrapText="1"/>
    </xf>
    <xf numFmtId="169" fontId="15" fillId="0" borderId="54" xfId="0" applyNumberFormat="1" applyFont="1" applyBorder="1" applyAlignment="1">
      <alignment horizontal="center" vertical="center" wrapText="1"/>
    </xf>
    <xf numFmtId="0" fontId="15" fillId="0" borderId="54" xfId="0" applyFont="1" applyFill="1" applyBorder="1" applyAlignment="1">
      <alignment vertical="center" wrapText="1"/>
    </xf>
    <xf numFmtId="0" fontId="0" fillId="0" borderId="54" xfId="0" applyFill="1" applyBorder="1" applyAlignment="1">
      <alignment vertical="center" wrapText="1"/>
    </xf>
    <xf numFmtId="0" fontId="0" fillId="0" borderId="54" xfId="0" applyFill="1" applyBorder="1" applyAlignment="1">
      <alignment horizontal="center" vertical="center" wrapText="1"/>
    </xf>
    <xf numFmtId="0" fontId="16" fillId="0" borderId="54" xfId="0" applyFont="1" applyFill="1" applyBorder="1" applyAlignment="1">
      <alignment horizontal="center" vertical="center" wrapText="1"/>
    </xf>
    <xf numFmtId="42" fontId="16" fillId="0" borderId="54" xfId="2" applyNumberFormat="1" applyFont="1" applyFill="1" applyBorder="1" applyAlignment="1">
      <alignment horizontal="right" vertical="center" wrapText="1"/>
    </xf>
    <xf numFmtId="169" fontId="15" fillId="0" borderId="54" xfId="0" applyNumberFormat="1" applyFont="1" applyFill="1" applyBorder="1" applyAlignment="1">
      <alignment horizontal="center" vertical="center" wrapText="1"/>
    </xf>
    <xf numFmtId="0" fontId="15" fillId="0" borderId="54" xfId="0" applyFont="1" applyFill="1" applyBorder="1" applyAlignment="1">
      <alignment horizontal="center" vertical="center" wrapText="1"/>
    </xf>
    <xf numFmtId="170" fontId="17" fillId="10" borderId="54" xfId="0" applyNumberFormat="1" applyFont="1" applyFill="1" applyBorder="1" applyAlignment="1">
      <alignment vertical="center" wrapText="1"/>
    </xf>
    <xf numFmtId="170" fontId="17" fillId="10" borderId="54" xfId="0" applyNumberFormat="1" applyFont="1" applyFill="1" applyBorder="1" applyAlignment="1">
      <alignment horizontal="right" vertical="center" wrapText="1"/>
    </xf>
    <xf numFmtId="44" fontId="0" fillId="0" borderId="54" xfId="0" applyNumberFormat="1" applyBorder="1" applyAlignment="1">
      <alignment horizontal="right" vertical="center" wrapText="1"/>
    </xf>
    <xf numFmtId="170" fontId="0" fillId="0" borderId="54" xfId="0" applyNumberFormat="1" applyBorder="1" applyAlignment="1">
      <alignment horizontal="right" vertical="center" wrapText="1"/>
    </xf>
    <xf numFmtId="0" fontId="15" fillId="11" borderId="54" xfId="0" applyFont="1" applyFill="1" applyBorder="1" applyAlignment="1">
      <alignment vertical="center" wrapText="1"/>
    </xf>
    <xf numFmtId="171" fontId="0" fillId="11" borderId="54" xfId="0" applyNumberFormat="1" applyFill="1" applyBorder="1" applyAlignment="1">
      <alignment horizontal="center" vertical="center" wrapText="1"/>
    </xf>
    <xf numFmtId="0" fontId="15" fillId="0" borderId="54" xfId="0" applyFont="1" applyBorder="1" applyAlignment="1">
      <alignment horizontal="center" vertical="center" wrapText="1"/>
    </xf>
    <xf numFmtId="44" fontId="15" fillId="0" borderId="54" xfId="2" applyNumberFormat="1" applyFont="1" applyFill="1" applyBorder="1" applyAlignment="1" applyProtection="1">
      <alignment vertical="center" wrapText="1"/>
    </xf>
    <xf numFmtId="42" fontId="15" fillId="0" borderId="54" xfId="2" applyFont="1" applyFill="1" applyBorder="1" applyAlignment="1" applyProtection="1">
      <alignment vertical="center" wrapText="1"/>
    </xf>
    <xf numFmtId="0" fontId="0" fillId="0" borderId="54" xfId="0" applyFill="1" applyBorder="1" applyAlignment="1">
      <alignment horizontal="left" vertical="center" wrapText="1"/>
    </xf>
    <xf numFmtId="0" fontId="0" fillId="0" borderId="54" xfId="0" applyFill="1" applyBorder="1" applyAlignment="1">
      <alignment horizontal="center" vertical="center"/>
    </xf>
    <xf numFmtId="2" fontId="0" fillId="0" borderId="54" xfId="0" applyNumberFormat="1" applyFill="1" applyBorder="1" applyAlignment="1">
      <alignment horizontal="center" vertical="center"/>
    </xf>
    <xf numFmtId="2" fontId="16" fillId="0" borderId="54" xfId="0" applyNumberFormat="1" applyFont="1" applyFill="1" applyBorder="1" applyAlignment="1">
      <alignment horizontal="center" vertical="center" wrapText="1"/>
    </xf>
    <xf numFmtId="0" fontId="18" fillId="0" borderId="54" xfId="0" applyFont="1" applyFill="1" applyBorder="1" applyAlignment="1">
      <alignment horizontal="center" vertical="center"/>
    </xf>
    <xf numFmtId="2" fontId="18" fillId="0" borderId="54" xfId="0" applyNumberFormat="1" applyFont="1" applyFill="1" applyBorder="1" applyAlignment="1">
      <alignment horizontal="center" vertical="center"/>
    </xf>
    <xf numFmtId="169" fontId="0" fillId="0" borderId="54" xfId="0" applyNumberFormat="1" applyFill="1" applyBorder="1" applyAlignment="1">
      <alignment wrapText="1"/>
    </xf>
    <xf numFmtId="0" fontId="15" fillId="0" borderId="54" xfId="0" applyFont="1" applyBorder="1" applyAlignment="1">
      <alignment horizontal="left" vertical="center" wrapText="1"/>
    </xf>
    <xf numFmtId="0" fontId="16" fillId="0" borderId="54" xfId="0" applyFont="1" applyBorder="1" applyAlignment="1">
      <alignment horizontal="left" vertical="center" wrapText="1"/>
    </xf>
    <xf numFmtId="0" fontId="16" fillId="0" borderId="54" xfId="0" applyFont="1" applyBorder="1" applyAlignment="1">
      <alignment horizontal="center" vertical="center" wrapText="1"/>
    </xf>
    <xf numFmtId="44" fontId="16" fillId="0" borderId="54" xfId="1" applyFont="1" applyFill="1" applyBorder="1" applyAlignment="1">
      <alignment horizontal="center" vertical="center" wrapText="1"/>
    </xf>
    <xf numFmtId="0" fontId="0" fillId="0" borderId="54" xfId="0" applyBorder="1" applyAlignment="1">
      <alignment horizontal="left" vertical="center" wrapText="1"/>
    </xf>
    <xf numFmtId="42" fontId="0" fillId="0" borderId="54" xfId="2" applyFont="1" applyBorder="1" applyAlignment="1">
      <alignment vertical="center" wrapText="1"/>
    </xf>
    <xf numFmtId="0" fontId="17" fillId="0" borderId="54" xfId="0" applyFont="1" applyBorder="1" applyAlignment="1">
      <alignment horizontal="left" vertical="center" wrapText="1"/>
    </xf>
    <xf numFmtId="0" fontId="17" fillId="0" borderId="54" xfId="0" applyFont="1" applyBorder="1" applyAlignment="1">
      <alignment horizontal="center" vertical="center" wrapText="1"/>
    </xf>
    <xf numFmtId="0" fontId="4" fillId="0" borderId="54" xfId="0" applyFont="1" applyFill="1" applyBorder="1" applyAlignment="1">
      <alignment horizontal="left" wrapText="1"/>
    </xf>
    <xf numFmtId="0" fontId="19" fillId="0" borderId="54" xfId="0" applyFont="1" applyBorder="1" applyAlignment="1">
      <alignment horizontal="center" vertical="center"/>
    </xf>
    <xf numFmtId="42" fontId="20" fillId="0" borderId="54" xfId="2" applyNumberFormat="1" applyFont="1" applyFill="1" applyBorder="1" applyAlignment="1">
      <alignment horizontal="right" vertical="center"/>
    </xf>
    <xf numFmtId="44" fontId="0" fillId="0" borderId="54" xfId="0" applyNumberFormat="1" applyBorder="1" applyAlignment="1">
      <alignment vertical="center" wrapText="1"/>
    </xf>
    <xf numFmtId="2" fontId="0" fillId="0" borderId="54" xfId="0" applyNumberFormat="1" applyBorder="1" applyAlignment="1">
      <alignment horizontal="center" vertical="center" wrapText="1"/>
    </xf>
    <xf numFmtId="44" fontId="0" fillId="0" borderId="54" xfId="1" applyFont="1" applyBorder="1" applyAlignment="1">
      <alignment horizontal="right" vertical="center" wrapText="1"/>
    </xf>
    <xf numFmtId="42" fontId="0" fillId="0" borderId="54" xfId="2" applyFont="1" applyBorder="1" applyAlignment="1">
      <alignment horizontal="right" vertical="center" wrapText="1"/>
    </xf>
    <xf numFmtId="0" fontId="17" fillId="0" borderId="54" xfId="0" applyFont="1" applyFill="1" applyBorder="1" applyAlignment="1">
      <alignment horizontal="left" vertical="center" wrapText="1"/>
    </xf>
    <xf numFmtId="2" fontId="17" fillId="0" borderId="54" xfId="0" applyNumberFormat="1" applyFont="1" applyBorder="1" applyAlignment="1">
      <alignment horizontal="center" vertical="center" wrapText="1"/>
    </xf>
    <xf numFmtId="0" fontId="16" fillId="0" borderId="54" xfId="0" applyFont="1" applyBorder="1" applyAlignment="1">
      <alignment horizontal="right" vertical="center" wrapText="1"/>
    </xf>
    <xf numFmtId="169" fontId="15" fillId="0" borderId="54" xfId="0" applyNumberFormat="1" applyFont="1" applyBorder="1" applyAlignment="1">
      <alignment horizontal="left" vertical="center" wrapText="1"/>
    </xf>
    <xf numFmtId="0" fontId="4" fillId="0" borderId="54" xfId="0" applyFont="1" applyFill="1" applyBorder="1" applyAlignment="1">
      <alignment horizontal="left" vertical="center" wrapText="1"/>
    </xf>
    <xf numFmtId="0" fontId="18" fillId="0" borderId="54" xfId="0" applyFont="1" applyBorder="1" applyAlignment="1">
      <alignment horizontal="center" vertical="center"/>
    </xf>
    <xf numFmtId="2" fontId="18" fillId="0" borderId="54" xfId="0" applyNumberFormat="1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2" fontId="0" fillId="0" borderId="54" xfId="0" applyNumberFormat="1" applyBorder="1" applyAlignment="1">
      <alignment horizontal="center" vertical="center"/>
    </xf>
    <xf numFmtId="0" fontId="4" fillId="0" borderId="54" xfId="0" applyFont="1" applyBorder="1" applyAlignment="1">
      <alignment horizontal="center" vertical="center" wrapText="1"/>
    </xf>
    <xf numFmtId="2" fontId="20" fillId="0" borderId="54" xfId="0" applyNumberFormat="1" applyFont="1" applyBorder="1" applyAlignment="1">
      <alignment horizontal="center" vertical="center"/>
    </xf>
    <xf numFmtId="2" fontId="16" fillId="0" borderId="54" xfId="0" applyNumberFormat="1" applyFont="1" applyBorder="1" applyAlignment="1">
      <alignment horizontal="center" vertical="center" wrapText="1"/>
    </xf>
    <xf numFmtId="0" fontId="0" fillId="0" borderId="54" xfId="0" applyBorder="1"/>
    <xf numFmtId="0" fontId="21" fillId="0" borderId="54" xfId="0" applyFont="1" applyBorder="1" applyAlignment="1">
      <alignment wrapText="1"/>
    </xf>
    <xf numFmtId="0" fontId="18" fillId="0" borderId="54" xfId="0" applyFont="1" applyBorder="1"/>
    <xf numFmtId="0" fontId="18" fillId="0" borderId="54" xfId="0" applyFont="1" applyBorder="1" applyAlignment="1">
      <alignment horizontal="center"/>
    </xf>
    <xf numFmtId="44" fontId="18" fillId="0" borderId="54" xfId="0" applyNumberFormat="1" applyFont="1" applyBorder="1"/>
    <xf numFmtId="0" fontId="4" fillId="0" borderId="54" xfId="0" applyFont="1" applyFill="1" applyBorder="1" applyAlignment="1">
      <alignment wrapText="1"/>
    </xf>
    <xf numFmtId="44" fontId="0" fillId="0" borderId="54" xfId="0" applyNumberFormat="1" applyBorder="1"/>
    <xf numFmtId="44" fontId="0" fillId="0" borderId="54" xfId="2" applyNumberFormat="1" applyFont="1" applyFill="1" applyBorder="1" applyAlignment="1" applyProtection="1">
      <alignment horizontal="right" vertical="center" wrapText="1"/>
    </xf>
    <xf numFmtId="4" fontId="22" fillId="0" borderId="54" xfId="3" applyNumberFormat="1" applyFont="1" applyFill="1" applyBorder="1" applyAlignment="1" applyProtection="1">
      <alignment horizontal="right" vertical="center"/>
      <protection locked="0" hidden="1"/>
    </xf>
    <xf numFmtId="0" fontId="20" fillId="0" borderId="54" xfId="0" applyFont="1" applyBorder="1" applyAlignment="1">
      <alignment horizontal="center" vertical="center"/>
    </xf>
    <xf numFmtId="0" fontId="0" fillId="0" borderId="0" xfId="0"/>
    <xf numFmtId="0" fontId="23" fillId="0" borderId="0" xfId="0" applyFont="1" applyAlignment="1">
      <alignment wrapText="1"/>
    </xf>
    <xf numFmtId="0" fontId="18" fillId="0" borderId="0" xfId="0" applyFont="1"/>
    <xf numFmtId="0" fontId="18" fillId="0" borderId="0" xfId="0" applyFont="1" applyAlignment="1">
      <alignment horizontal="center"/>
    </xf>
    <xf numFmtId="44" fontId="18" fillId="0" borderId="0" xfId="0" applyNumberFormat="1" applyFont="1"/>
    <xf numFmtId="0" fontId="15" fillId="0" borderId="0" xfId="0" applyFont="1" applyAlignment="1">
      <alignment wrapText="1"/>
    </xf>
    <xf numFmtId="170" fontId="0" fillId="12" borderId="0" xfId="0" applyNumberFormat="1" applyFill="1" applyAlignment="1">
      <alignment wrapText="1"/>
    </xf>
    <xf numFmtId="10" fontId="15" fillId="0" borderId="54" xfId="0" applyNumberFormat="1" applyFont="1" applyBorder="1" applyAlignment="1">
      <alignment vertical="center" wrapText="1"/>
    </xf>
    <xf numFmtId="9" fontId="15" fillId="0" borderId="54" xfId="0" applyNumberFormat="1" applyFont="1" applyBorder="1" applyAlignment="1">
      <alignment vertical="center" wrapText="1"/>
    </xf>
    <xf numFmtId="172" fontId="0" fillId="0" borderId="13" xfId="0" applyNumberFormat="1" applyFont="1" applyBorder="1" applyAlignment="1">
      <alignment horizontal="right" vertical="center"/>
    </xf>
    <xf numFmtId="173" fontId="0" fillId="0" borderId="54" xfId="2" applyNumberFormat="1" applyFont="1" applyFill="1" applyBorder="1" applyAlignment="1" applyProtection="1">
      <alignment vertical="center" wrapText="1"/>
    </xf>
    <xf numFmtId="42" fontId="0" fillId="0" borderId="54" xfId="2" applyNumberFormat="1" applyFont="1" applyFill="1" applyBorder="1" applyAlignment="1" applyProtection="1">
      <alignment vertical="center" wrapText="1"/>
    </xf>
    <xf numFmtId="173" fontId="0" fillId="0" borderId="54" xfId="2" applyNumberFormat="1" applyFont="1" applyBorder="1" applyAlignment="1">
      <alignment vertical="center" wrapText="1"/>
    </xf>
    <xf numFmtId="42" fontId="0" fillId="0" borderId="54" xfId="2" applyNumberFormat="1" applyFont="1" applyFill="1" applyBorder="1" applyAlignment="1" applyProtection="1">
      <alignment horizontal="right" vertical="center" wrapText="1"/>
    </xf>
    <xf numFmtId="42" fontId="0" fillId="0" borderId="54" xfId="2" applyNumberFormat="1" applyFont="1" applyBorder="1" applyAlignment="1">
      <alignment vertical="center" wrapText="1"/>
    </xf>
    <xf numFmtId="174" fontId="18" fillId="0" borderId="54" xfId="0" applyNumberFormat="1" applyFont="1" applyBorder="1" applyAlignment="1">
      <alignment horizontal="right" vertical="center"/>
    </xf>
    <xf numFmtId="174" fontId="0" fillId="0" borderId="54" xfId="2" applyNumberFormat="1" applyFont="1" applyFill="1" applyBorder="1" applyAlignment="1" applyProtection="1">
      <alignment horizontal="right" vertical="center" wrapText="1"/>
    </xf>
    <xf numFmtId="44" fontId="1" fillId="0" borderId="50" xfId="0" applyNumberFormat="1" applyFont="1" applyBorder="1"/>
    <xf numFmtId="2" fontId="11" fillId="3" borderId="50" xfId="0" applyNumberFormat="1" applyFont="1" applyFill="1" applyBorder="1" applyAlignment="1">
      <alignment horizontal="center" vertical="center"/>
    </xf>
    <xf numFmtId="0" fontId="5" fillId="3" borderId="50" xfId="0" applyFont="1" applyFill="1" applyBorder="1" applyAlignment="1">
      <alignment horizontal="center" vertical="center" wrapText="1"/>
    </xf>
    <xf numFmtId="0" fontId="15" fillId="8" borderId="50" xfId="0" applyFont="1" applyFill="1" applyBorder="1" applyAlignment="1">
      <alignment horizontal="center" vertical="center" wrapText="1"/>
    </xf>
    <xf numFmtId="0" fontId="15" fillId="9" borderId="50" xfId="0" applyFont="1" applyFill="1" applyBorder="1" applyAlignment="1">
      <alignment horizontal="center" vertical="center" wrapText="1"/>
    </xf>
    <xf numFmtId="169" fontId="15" fillId="0" borderId="50" xfId="0" applyNumberFormat="1" applyFont="1" applyBorder="1" applyAlignment="1">
      <alignment horizontal="center" vertical="center" wrapText="1"/>
    </xf>
    <xf numFmtId="170" fontId="17" fillId="10" borderId="50" xfId="0" applyNumberFormat="1" applyFont="1" applyFill="1" applyBorder="1" applyAlignment="1">
      <alignment horizontal="right" vertical="center" wrapText="1"/>
    </xf>
    <xf numFmtId="44" fontId="0" fillId="0" borderId="50" xfId="0" applyNumberFormat="1" applyBorder="1" applyAlignment="1">
      <alignment horizontal="right" vertical="center" wrapText="1"/>
    </xf>
    <xf numFmtId="170" fontId="0" fillId="0" borderId="50" xfId="0" applyNumberFormat="1" applyBorder="1" applyAlignment="1">
      <alignment horizontal="right" vertical="center" wrapText="1"/>
    </xf>
    <xf numFmtId="171" fontId="0" fillId="11" borderId="50" xfId="0" applyNumberFormat="1" applyFill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9" fontId="15" fillId="0" borderId="54" xfId="0" applyNumberFormat="1" applyFont="1" applyBorder="1" applyAlignment="1">
      <alignment vertical="center" wrapText="1"/>
    </xf>
    <xf numFmtId="0" fontId="0" fillId="0" borderId="54" xfId="0" applyBorder="1" applyAlignment="1">
      <alignment vertical="center" wrapText="1"/>
    </xf>
    <xf numFmtId="10" fontId="15" fillId="0" borderId="54" xfId="0" applyNumberFormat="1" applyFont="1" applyBorder="1" applyAlignment="1">
      <alignment vertical="center" wrapText="1"/>
    </xf>
    <xf numFmtId="0" fontId="1" fillId="0" borderId="30" xfId="0" applyFont="1" applyBorder="1"/>
    <xf numFmtId="164" fontId="0" fillId="0" borderId="28" xfId="0" applyNumberFormat="1" applyFont="1" applyBorder="1" applyAlignment="1">
      <alignment horizontal="center" vertical="center"/>
    </xf>
    <xf numFmtId="0" fontId="0" fillId="0" borderId="0" xfId="0" applyFont="1" applyAlignment="1"/>
    <xf numFmtId="0" fontId="5" fillId="0" borderId="39" xfId="0" applyFont="1" applyBorder="1" applyAlignment="1">
      <alignment horizontal="left" wrapText="1"/>
    </xf>
    <xf numFmtId="0" fontId="0" fillId="0" borderId="0" xfId="0" applyFont="1" applyAlignment="1"/>
    <xf numFmtId="0" fontId="1" fillId="0" borderId="40" xfId="0" applyFont="1" applyBorder="1"/>
    <xf numFmtId="0" fontId="1" fillId="0" borderId="39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53" xfId="0" applyFont="1" applyBorder="1"/>
    <xf numFmtId="0" fontId="5" fillId="3" borderId="26" xfId="0" applyFont="1" applyFill="1" applyBorder="1" applyAlignment="1">
      <alignment horizontal="center" vertical="center" wrapText="1"/>
    </xf>
    <xf numFmtId="0" fontId="1" fillId="0" borderId="29" xfId="0" applyFont="1" applyBorder="1"/>
    <xf numFmtId="0" fontId="1" fillId="0" borderId="27" xfId="0" applyFont="1" applyBorder="1"/>
    <xf numFmtId="0" fontId="5" fillId="0" borderId="26" xfId="0" applyFont="1" applyBorder="1" applyAlignment="1">
      <alignment horizontal="left" vertical="center" wrapText="1"/>
    </xf>
    <xf numFmtId="10" fontId="5" fillId="0" borderId="28" xfId="0" applyNumberFormat="1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right" vertical="center" wrapText="1"/>
    </xf>
    <xf numFmtId="0" fontId="5" fillId="3" borderId="44" xfId="0" applyFont="1" applyFill="1" applyBorder="1" applyAlignment="1">
      <alignment horizontal="center" vertical="center" wrapText="1"/>
    </xf>
    <xf numFmtId="0" fontId="1" fillId="0" borderId="45" xfId="0" applyFont="1" applyBorder="1"/>
    <xf numFmtId="0" fontId="1" fillId="0" borderId="46" xfId="0" applyFont="1" applyBorder="1"/>
    <xf numFmtId="0" fontId="0" fillId="0" borderId="8" xfId="0" applyFont="1" applyBorder="1" applyAlignment="1">
      <alignment horizontal="left" wrapText="1"/>
    </xf>
    <xf numFmtId="0" fontId="1" fillId="0" borderId="9" xfId="0" applyFont="1" applyBorder="1"/>
    <xf numFmtId="0" fontId="1" fillId="0" borderId="8" xfId="0" applyFont="1" applyBorder="1"/>
    <xf numFmtId="0" fontId="1" fillId="0" borderId="15" xfId="0" applyFont="1" applyBorder="1"/>
    <xf numFmtId="0" fontId="1" fillId="0" borderId="16" xfId="0" applyFont="1" applyBorder="1"/>
    <xf numFmtId="0" fontId="5" fillId="3" borderId="35" xfId="0" applyFont="1" applyFill="1" applyBorder="1" applyAlignment="1">
      <alignment horizontal="center" vertical="center" wrapText="1"/>
    </xf>
    <xf numFmtId="0" fontId="1" fillId="0" borderId="37" xfId="0" applyFont="1" applyBorder="1"/>
    <xf numFmtId="0" fontId="1" fillId="0" borderId="41" xfId="0" applyFont="1" applyBorder="1"/>
    <xf numFmtId="0" fontId="5" fillId="3" borderId="36" xfId="0" applyFont="1" applyFill="1" applyBorder="1" applyAlignment="1">
      <alignment horizontal="center" vertical="center" wrapText="1"/>
    </xf>
    <xf numFmtId="0" fontId="1" fillId="0" borderId="38" xfId="0" applyFont="1" applyBorder="1"/>
    <xf numFmtId="0" fontId="1" fillId="0" borderId="42" xfId="0" applyFont="1" applyBorder="1"/>
    <xf numFmtId="0" fontId="5" fillId="3" borderId="28" xfId="0" applyFont="1" applyFill="1" applyBorder="1" applyAlignment="1">
      <alignment horizontal="center" vertical="center"/>
    </xf>
    <xf numFmtId="0" fontId="15" fillId="8" borderId="54" xfId="0" applyFont="1" applyFill="1" applyBorder="1" applyAlignment="1">
      <alignment horizontal="center" vertical="center" wrapText="1"/>
    </xf>
    <xf numFmtId="0" fontId="15" fillId="10" borderId="54" xfId="0" applyFont="1" applyFill="1" applyBorder="1" applyAlignment="1">
      <alignment vertical="center" wrapText="1"/>
    </xf>
    <xf numFmtId="0" fontId="0" fillId="0" borderId="54" xfId="0" applyBorder="1" applyAlignment="1">
      <alignment vertical="center" wrapText="1"/>
    </xf>
    <xf numFmtId="10" fontId="5" fillId="0" borderId="28" xfId="0" applyNumberFormat="1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 wrapText="1"/>
    </xf>
    <xf numFmtId="0" fontId="1" fillId="0" borderId="11" xfId="0" applyFont="1" applyBorder="1"/>
    <xf numFmtId="0" fontId="1" fillId="0" borderId="32" xfId="0" applyFont="1" applyBorder="1"/>
    <xf numFmtId="0" fontId="1" fillId="0" borderId="23" xfId="0" applyFont="1" applyBorder="1"/>
    <xf numFmtId="0" fontId="1" fillId="0" borderId="24" xfId="0" applyFont="1" applyBorder="1"/>
    <xf numFmtId="0" fontId="1" fillId="0" borderId="25" xfId="0" applyFont="1" applyBorder="1"/>
    <xf numFmtId="2" fontId="0" fillId="0" borderId="28" xfId="0" applyNumberFormat="1" applyFont="1" applyBorder="1" applyAlignment="1">
      <alignment horizontal="center" vertical="center"/>
    </xf>
    <xf numFmtId="0" fontId="1" fillId="0" borderId="30" xfId="0" applyFont="1" applyBorder="1"/>
    <xf numFmtId="2" fontId="0" fillId="3" borderId="28" xfId="0" applyNumberFormat="1" applyFont="1" applyFill="1" applyBorder="1" applyAlignment="1">
      <alignment horizontal="center" vertical="center"/>
    </xf>
    <xf numFmtId="168" fontId="5" fillId="3" borderId="52" xfId="0" applyNumberFormat="1" applyFont="1" applyFill="1" applyBorder="1" applyAlignment="1">
      <alignment horizontal="center" vertical="center"/>
    </xf>
    <xf numFmtId="0" fontId="1" fillId="0" borderId="48" xfId="0" applyFont="1" applyBorder="1"/>
    <xf numFmtId="164" fontId="0" fillId="0" borderId="28" xfId="0" applyNumberFormat="1" applyFont="1" applyBorder="1" applyAlignment="1">
      <alignment horizontal="center" vertical="center"/>
    </xf>
    <xf numFmtId="164" fontId="0" fillId="3" borderId="47" xfId="0" applyNumberFormat="1" applyFont="1" applyFill="1" applyBorder="1" applyAlignment="1">
      <alignment horizontal="center" vertical="center"/>
    </xf>
    <xf numFmtId="4" fontId="5" fillId="3" borderId="26" xfId="0" applyNumberFormat="1" applyFont="1" applyFill="1" applyBorder="1" applyAlignment="1">
      <alignment horizontal="center" wrapText="1"/>
    </xf>
    <xf numFmtId="0" fontId="5" fillId="0" borderId="26" xfId="0" applyFont="1" applyBorder="1" applyAlignment="1">
      <alignment wrapText="1"/>
    </xf>
    <xf numFmtId="4" fontId="5" fillId="3" borderId="26" xfId="0" applyNumberFormat="1" applyFont="1" applyFill="1" applyBorder="1" applyAlignment="1">
      <alignment horizontal="right" wrapText="1"/>
    </xf>
    <xf numFmtId="10" fontId="5" fillId="0" borderId="28" xfId="0" applyNumberFormat="1" applyFont="1" applyBorder="1" applyAlignment="1">
      <alignment horizontal="center"/>
    </xf>
    <xf numFmtId="10" fontId="5" fillId="0" borderId="28" xfId="0" applyNumberFormat="1" applyFont="1" applyBorder="1" applyAlignment="1">
      <alignment horizontal="center" wrapText="1"/>
    </xf>
    <xf numFmtId="164" fontId="0" fillId="3" borderId="28" xfId="0" applyNumberFormat="1" applyFont="1" applyFill="1" applyBorder="1" applyAlignment="1">
      <alignment horizontal="center" vertical="center"/>
    </xf>
    <xf numFmtId="164" fontId="0" fillId="0" borderId="28" xfId="0" applyNumberFormat="1" applyFont="1" applyBorder="1" applyAlignment="1">
      <alignment horizontal="center" vertical="center" wrapText="1"/>
    </xf>
    <xf numFmtId="0" fontId="5" fillId="3" borderId="44" xfId="0" applyFont="1" applyFill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164" fontId="5" fillId="0" borderId="28" xfId="0" applyNumberFormat="1" applyFont="1" applyBorder="1" applyAlignment="1">
      <alignment horizontal="center" vertical="center"/>
    </xf>
    <xf numFmtId="0" fontId="0" fillId="0" borderId="26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left" vertical="center" wrapText="1"/>
    </xf>
    <xf numFmtId="0" fontId="1" fillId="0" borderId="12" xfId="0" applyFont="1" applyBorder="1"/>
    <xf numFmtId="0" fontId="3" fillId="0" borderId="10" xfId="0" applyFont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34" xfId="0" applyFont="1" applyBorder="1"/>
    <xf numFmtId="0" fontId="12" fillId="3" borderId="28" xfId="0" applyFont="1" applyFill="1" applyBorder="1" applyAlignment="1">
      <alignment horizontal="center" vertical="center"/>
    </xf>
    <xf numFmtId="0" fontId="5" fillId="5" borderId="36" xfId="0" applyFont="1" applyFill="1" applyBorder="1" applyAlignment="1">
      <alignment horizontal="center" vertical="center" wrapText="1"/>
    </xf>
    <xf numFmtId="0" fontId="1" fillId="6" borderId="42" xfId="0" applyFont="1" applyFill="1" applyBorder="1"/>
    <xf numFmtId="0" fontId="5" fillId="5" borderId="28" xfId="0" applyFont="1" applyFill="1" applyBorder="1" applyAlignment="1">
      <alignment horizontal="center" vertical="center"/>
    </xf>
    <xf numFmtId="0" fontId="1" fillId="6" borderId="29" xfId="0" applyFont="1" applyFill="1" applyBorder="1"/>
    <xf numFmtId="0" fontId="1" fillId="6" borderId="27" xfId="0" applyFont="1" applyFill="1" applyBorder="1"/>
    <xf numFmtId="0" fontId="1" fillId="0" borderId="22" xfId="0" applyFont="1" applyBorder="1"/>
    <xf numFmtId="0" fontId="12" fillId="5" borderId="36" xfId="0" applyFont="1" applyFill="1" applyBorder="1" applyAlignment="1">
      <alignment horizontal="center" vertical="center" wrapText="1"/>
    </xf>
    <xf numFmtId="0" fontId="12" fillId="5" borderId="42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wrapText="1"/>
    </xf>
    <xf numFmtId="0" fontId="1" fillId="0" borderId="2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5" xfId="0" applyFont="1" applyBorder="1"/>
    <xf numFmtId="0" fontId="0" fillId="0" borderId="21" xfId="0" applyFont="1" applyBorder="1" applyAlignment="1">
      <alignment horizontal="left" vertical="center" wrapText="1"/>
    </xf>
    <xf numFmtId="14" fontId="3" fillId="0" borderId="23" xfId="0" applyNumberFormat="1" applyFont="1" applyBorder="1" applyAlignment="1">
      <alignment horizontal="center" vertical="center" wrapText="1"/>
    </xf>
    <xf numFmtId="10" fontId="15" fillId="0" borderId="54" xfId="0" applyNumberFormat="1" applyFont="1" applyBorder="1" applyAlignment="1">
      <alignment vertical="center" wrapText="1"/>
    </xf>
    <xf numFmtId="9" fontId="15" fillId="0" borderId="54" xfId="0" applyNumberFormat="1" applyFont="1" applyBorder="1" applyAlignment="1">
      <alignment vertical="center" wrapText="1"/>
    </xf>
    <xf numFmtId="0" fontId="5" fillId="3" borderId="55" xfId="0" applyFont="1" applyFill="1" applyBorder="1" applyAlignment="1">
      <alignment horizontal="center" vertical="center" wrapText="1"/>
    </xf>
    <xf numFmtId="0" fontId="5" fillId="3" borderId="56" xfId="0" applyFont="1" applyFill="1" applyBorder="1" applyAlignment="1">
      <alignment horizontal="center" vertical="center" wrapText="1"/>
    </xf>
  </cellXfs>
  <cellStyles count="4">
    <cellStyle name="Moneda" xfId="1" builtinId="4"/>
    <cellStyle name="Moneda [0]" xfId="2" builtinId="7"/>
    <cellStyle name="Normal" xfId="0" builtinId="0"/>
    <cellStyle name="Normal 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209550</xdr:colOff>
      <xdr:row>0</xdr:row>
      <xdr:rowOff>66675</xdr:rowOff>
    </xdr:from>
    <xdr:ext cx="933450" cy="7524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209550</xdr:colOff>
      <xdr:row>0</xdr:row>
      <xdr:rowOff>66675</xdr:rowOff>
    </xdr:from>
    <xdr:ext cx="933450" cy="752475"/>
    <xdr:pic>
      <xdr:nvPicPr>
        <xdr:cNvPr id="2" name="image1.png">
          <a:extLst>
            <a:ext uri="{FF2B5EF4-FFF2-40B4-BE49-F238E27FC236}">
              <a16:creationId xmlns:a16="http://schemas.microsoft.com/office/drawing/2014/main" id="{75BDAC83-9702-40ED-99E0-56A9BADDC6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6800" y="66675"/>
          <a:ext cx="933450" cy="7524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01"/>
  <sheetViews>
    <sheetView view="pageBreakPreview" zoomScale="80" zoomScaleNormal="100" zoomScaleSheetLayoutView="80" workbookViewId="0">
      <selection activeCell="C159" sqref="C159"/>
    </sheetView>
  </sheetViews>
  <sheetFormatPr baseColWidth="10" defaultColWidth="12.625" defaultRowHeight="15" customHeight="1"/>
  <cols>
    <col min="1" max="1" width="3.5" customWidth="1"/>
    <col min="2" max="2" width="7.75" customWidth="1"/>
    <col min="3" max="3" width="34.5" customWidth="1"/>
    <col min="4" max="4" width="8.875" customWidth="1"/>
    <col min="5" max="5" width="10.75" customWidth="1"/>
    <col min="6" max="6" width="16.75" bestFit="1" customWidth="1"/>
    <col min="7" max="7" width="20.625" customWidth="1"/>
    <col min="8" max="9" width="20.625" style="94" customWidth="1"/>
    <col min="10" max="10" width="16.375" customWidth="1"/>
    <col min="11" max="11" width="24.375" customWidth="1"/>
    <col min="12" max="13" width="13.25" customWidth="1"/>
    <col min="14" max="14" width="16.375" customWidth="1"/>
    <col min="15" max="15" width="19" customWidth="1"/>
    <col min="16" max="16" width="4.125" customWidth="1"/>
    <col min="17" max="28" width="9.375" customWidth="1"/>
  </cols>
  <sheetData>
    <row r="1" spans="1:28" ht="31.5" customHeight="1">
      <c r="B1" s="279"/>
      <c r="C1" s="280"/>
      <c r="D1" s="281"/>
      <c r="E1" s="268"/>
      <c r="F1" s="268"/>
      <c r="G1" s="268"/>
      <c r="H1" s="268"/>
      <c r="I1" s="268"/>
      <c r="J1" s="268"/>
      <c r="K1" s="268"/>
      <c r="L1" s="268"/>
      <c r="M1" s="282"/>
      <c r="N1" s="1" t="s">
        <v>0</v>
      </c>
      <c r="O1" s="2" t="s">
        <v>1</v>
      </c>
    </row>
    <row r="2" spans="1:28" ht="24.75" customHeight="1">
      <c r="B2" s="225"/>
      <c r="C2" s="224"/>
      <c r="D2" s="266"/>
      <c r="E2" s="240"/>
      <c r="F2" s="240"/>
      <c r="G2" s="240"/>
      <c r="H2" s="240"/>
      <c r="I2" s="240"/>
      <c r="J2" s="240"/>
      <c r="K2" s="240"/>
      <c r="L2" s="240"/>
      <c r="M2" s="265"/>
      <c r="N2" s="3" t="s">
        <v>2</v>
      </c>
      <c r="O2" s="4">
        <v>2</v>
      </c>
    </row>
    <row r="3" spans="1:28" ht="24.75" customHeight="1">
      <c r="B3" s="226"/>
      <c r="C3" s="227"/>
      <c r="D3" s="211"/>
      <c r="E3" s="212"/>
      <c r="F3" s="212"/>
      <c r="G3" s="212"/>
      <c r="H3" s="212"/>
      <c r="I3" s="212"/>
      <c r="J3" s="212"/>
      <c r="K3" s="212"/>
      <c r="L3" s="212"/>
      <c r="M3" s="227"/>
      <c r="N3" s="5" t="s">
        <v>3</v>
      </c>
      <c r="O3" s="6">
        <v>43628</v>
      </c>
    </row>
    <row r="4" spans="1:28">
      <c r="B4" s="283" t="s">
        <v>4</v>
      </c>
      <c r="C4" s="276"/>
      <c r="D4" s="284" t="s">
        <v>284</v>
      </c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4"/>
      <c r="P4" s="7"/>
    </row>
    <row r="5" spans="1:28" ht="15.75" customHeight="1">
      <c r="B5" s="262" t="s">
        <v>5</v>
      </c>
      <c r="C5" s="216"/>
      <c r="D5" s="263" t="s">
        <v>6</v>
      </c>
      <c r="E5" s="215"/>
      <c r="F5" s="215"/>
      <c r="G5" s="215"/>
      <c r="H5" s="215"/>
      <c r="I5" s="215"/>
      <c r="J5" s="215"/>
      <c r="K5" s="215"/>
      <c r="L5" s="215"/>
      <c r="M5" s="215"/>
      <c r="N5" s="215"/>
      <c r="O5" s="246"/>
      <c r="P5" s="7"/>
    </row>
    <row r="6" spans="1:28" ht="30.75" customHeight="1">
      <c r="B6" s="262" t="s">
        <v>7</v>
      </c>
      <c r="C6" s="216"/>
      <c r="D6" s="263" t="s">
        <v>8</v>
      </c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46"/>
      <c r="P6" s="7"/>
    </row>
    <row r="7" spans="1:28" ht="15.75" customHeight="1">
      <c r="B7" s="262" t="s">
        <v>9</v>
      </c>
      <c r="C7" s="216"/>
      <c r="D7" s="263" t="s">
        <v>10</v>
      </c>
      <c r="E7" s="215"/>
      <c r="F7" s="215"/>
      <c r="G7" s="215"/>
      <c r="H7" s="215"/>
      <c r="I7" s="215"/>
      <c r="J7" s="215"/>
      <c r="K7" s="215"/>
      <c r="L7" s="215"/>
      <c r="M7" s="215"/>
      <c r="N7" s="215"/>
      <c r="O7" s="246"/>
      <c r="P7" s="7"/>
    </row>
    <row r="8" spans="1:28" ht="15.75" customHeight="1">
      <c r="B8" s="264" t="s">
        <v>11</v>
      </c>
      <c r="C8" s="265"/>
      <c r="D8" s="266" t="s">
        <v>280</v>
      </c>
      <c r="E8" s="240"/>
      <c r="F8" s="240"/>
      <c r="G8" s="240"/>
      <c r="H8" s="240"/>
      <c r="I8" s="240"/>
      <c r="J8" s="240"/>
      <c r="K8" s="240"/>
      <c r="L8" s="240"/>
      <c r="M8" s="240"/>
      <c r="N8" s="240"/>
      <c r="O8" s="241"/>
      <c r="P8" s="7"/>
    </row>
    <row r="9" spans="1:28">
      <c r="B9" s="267" t="s">
        <v>12</v>
      </c>
      <c r="C9" s="268"/>
      <c r="D9" s="268"/>
      <c r="E9" s="268"/>
      <c r="F9" s="268"/>
      <c r="G9" s="268"/>
      <c r="H9" s="268"/>
      <c r="I9" s="268"/>
      <c r="J9" s="268"/>
      <c r="K9" s="268"/>
      <c r="L9" s="268"/>
      <c r="M9" s="268"/>
      <c r="N9" s="268"/>
      <c r="O9" s="269"/>
      <c r="P9" s="7"/>
    </row>
    <row r="10" spans="1:28">
      <c r="B10" s="228" t="s">
        <v>13</v>
      </c>
      <c r="C10" s="231" t="s">
        <v>14</v>
      </c>
      <c r="D10" s="231" t="s">
        <v>15</v>
      </c>
      <c r="E10" s="273" t="s">
        <v>16</v>
      </c>
      <c r="F10" s="274"/>
      <c r="G10" s="275"/>
      <c r="H10" s="74"/>
      <c r="I10" s="74"/>
      <c r="J10" s="270" t="s">
        <v>281</v>
      </c>
      <c r="K10" s="215"/>
      <c r="L10" s="215"/>
      <c r="M10" s="216"/>
      <c r="N10" s="239" t="s">
        <v>17</v>
      </c>
      <c r="O10" s="241"/>
    </row>
    <row r="11" spans="1:28" ht="15" customHeight="1">
      <c r="B11" s="229"/>
      <c r="C11" s="232"/>
      <c r="D11" s="232"/>
      <c r="E11" s="271" t="s">
        <v>18</v>
      </c>
      <c r="F11" s="271" t="s">
        <v>19</v>
      </c>
      <c r="G11" s="271" t="s">
        <v>20</v>
      </c>
      <c r="H11" s="277" t="s">
        <v>282</v>
      </c>
      <c r="I11" s="271" t="s">
        <v>327</v>
      </c>
      <c r="J11" s="231" t="s">
        <v>21</v>
      </c>
      <c r="K11" s="231" t="s">
        <v>22</v>
      </c>
      <c r="L11" s="239" t="s">
        <v>23</v>
      </c>
      <c r="M11" s="265"/>
      <c r="N11" s="210"/>
      <c r="O11" s="209"/>
    </row>
    <row r="12" spans="1:28" ht="14.25">
      <c r="B12" s="230"/>
      <c r="C12" s="233"/>
      <c r="D12" s="233"/>
      <c r="E12" s="272"/>
      <c r="F12" s="272"/>
      <c r="G12" s="272"/>
      <c r="H12" s="278"/>
      <c r="I12" s="278"/>
      <c r="J12" s="233"/>
      <c r="K12" s="233"/>
      <c r="L12" s="242"/>
      <c r="M12" s="276"/>
      <c r="N12" s="242"/>
      <c r="O12" s="244"/>
    </row>
    <row r="13" spans="1:28" ht="30">
      <c r="A13" s="8"/>
      <c r="B13" s="9" t="s">
        <v>24</v>
      </c>
      <c r="C13" s="10" t="s">
        <v>25</v>
      </c>
      <c r="D13" s="11"/>
      <c r="E13" s="12"/>
      <c r="F13" s="13"/>
      <c r="G13" s="14"/>
      <c r="H13" s="75"/>
      <c r="I13" s="75"/>
      <c r="J13" s="12"/>
      <c r="K13" s="14"/>
      <c r="L13" s="15"/>
      <c r="M13" s="16"/>
      <c r="N13" s="261"/>
      <c r="O13" s="246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</row>
    <row r="14" spans="1:28">
      <c r="A14" s="8"/>
      <c r="B14" s="9">
        <v>1</v>
      </c>
      <c r="C14" s="17" t="s">
        <v>26</v>
      </c>
      <c r="D14" s="11"/>
      <c r="E14" s="12"/>
      <c r="F14" s="14"/>
      <c r="G14" s="14"/>
      <c r="H14" s="75"/>
      <c r="I14" s="75"/>
      <c r="J14" s="18"/>
      <c r="K14" s="14"/>
      <c r="L14" s="15"/>
      <c r="M14" s="16"/>
      <c r="N14" s="261"/>
      <c r="O14" s="246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</row>
    <row r="15" spans="1:28">
      <c r="B15" s="19" t="s">
        <v>27</v>
      </c>
      <c r="C15" s="20" t="s">
        <v>28</v>
      </c>
      <c r="D15" s="21" t="s">
        <v>29</v>
      </c>
      <c r="E15" s="22">
        <v>1</v>
      </c>
      <c r="F15" s="23">
        <v>1761214</v>
      </c>
      <c r="G15" s="24">
        <f t="shared" ref="G15:G23" si="0">ROUND(E15*F15,0)</f>
        <v>1761214</v>
      </c>
      <c r="H15" s="76">
        <v>1</v>
      </c>
      <c r="I15" s="27">
        <v>1</v>
      </c>
      <c r="J15" s="22">
        <v>1</v>
      </c>
      <c r="K15" s="24">
        <f t="shared" ref="K15:K23" si="1">ROUND(F15*J15,0)</f>
        <v>1761214</v>
      </c>
      <c r="L15" s="25">
        <f t="shared" ref="L15:L23" si="2">J15-E15</f>
        <v>0</v>
      </c>
      <c r="M15" s="26" t="str">
        <f t="shared" ref="M15:M23" si="3">IF(L15&gt;0,"MAYOR","MENOR")</f>
        <v>MENOR</v>
      </c>
      <c r="N15" s="250"/>
      <c r="O15" s="246"/>
    </row>
    <row r="16" spans="1:28" ht="28.5">
      <c r="B16" s="19" t="s">
        <v>30</v>
      </c>
      <c r="C16" s="20" t="s">
        <v>31</v>
      </c>
      <c r="D16" s="21" t="s">
        <v>32</v>
      </c>
      <c r="E16" s="22">
        <v>90</v>
      </c>
      <c r="F16" s="23">
        <v>9920</v>
      </c>
      <c r="G16" s="24">
        <f t="shared" si="0"/>
        <v>892800</v>
      </c>
      <c r="H16" s="76">
        <v>90</v>
      </c>
      <c r="I16" s="27">
        <v>68.900000000000006</v>
      </c>
      <c r="J16" s="27">
        <v>68.900000000000006</v>
      </c>
      <c r="K16" s="24">
        <f t="shared" si="1"/>
        <v>683488</v>
      </c>
      <c r="L16" s="25">
        <f t="shared" si="2"/>
        <v>-21.099999999999994</v>
      </c>
      <c r="M16" s="26" t="str">
        <f t="shared" si="3"/>
        <v>MENOR</v>
      </c>
      <c r="N16" s="250"/>
      <c r="O16" s="246"/>
    </row>
    <row r="17" spans="1:28">
      <c r="B17" s="19" t="s">
        <v>33</v>
      </c>
      <c r="C17" s="20" t="s">
        <v>34</v>
      </c>
      <c r="D17" s="21" t="s">
        <v>32</v>
      </c>
      <c r="E17" s="22">
        <v>20</v>
      </c>
      <c r="F17" s="23">
        <v>9045</v>
      </c>
      <c r="G17" s="24">
        <f t="shared" si="0"/>
        <v>180900</v>
      </c>
      <c r="H17" s="76">
        <v>86</v>
      </c>
      <c r="I17" s="27">
        <v>95.36</v>
      </c>
      <c r="J17" s="27">
        <v>95.36</v>
      </c>
      <c r="K17" s="24">
        <f t="shared" si="1"/>
        <v>862531</v>
      </c>
      <c r="L17" s="25">
        <f t="shared" si="2"/>
        <v>75.36</v>
      </c>
      <c r="M17" s="26" t="str">
        <f t="shared" si="3"/>
        <v>MAYOR</v>
      </c>
      <c r="N17" s="250"/>
      <c r="O17" s="246"/>
    </row>
    <row r="18" spans="1:28" ht="28.5">
      <c r="B18" s="19" t="s">
        <v>35</v>
      </c>
      <c r="C18" s="20" t="s">
        <v>36</v>
      </c>
      <c r="D18" s="21" t="s">
        <v>32</v>
      </c>
      <c r="E18" s="22">
        <v>12</v>
      </c>
      <c r="F18" s="23">
        <v>50442</v>
      </c>
      <c r="G18" s="24">
        <f t="shared" si="0"/>
        <v>605304</v>
      </c>
      <c r="H18" s="76">
        <v>12</v>
      </c>
      <c r="I18" s="27">
        <v>12</v>
      </c>
      <c r="J18" s="27">
        <v>12</v>
      </c>
      <c r="K18" s="24">
        <f t="shared" si="1"/>
        <v>605304</v>
      </c>
      <c r="L18" s="25">
        <f t="shared" si="2"/>
        <v>0</v>
      </c>
      <c r="M18" s="26" t="str">
        <f t="shared" si="3"/>
        <v>MENOR</v>
      </c>
      <c r="N18" s="250"/>
      <c r="O18" s="246"/>
    </row>
    <row r="19" spans="1:28" ht="28.5">
      <c r="B19" s="19" t="s">
        <v>37</v>
      </c>
      <c r="C19" s="20" t="s">
        <v>38</v>
      </c>
      <c r="D19" s="21" t="s">
        <v>29</v>
      </c>
      <c r="E19" s="22">
        <v>2</v>
      </c>
      <c r="F19" s="23">
        <v>16085</v>
      </c>
      <c r="G19" s="24">
        <f t="shared" si="0"/>
        <v>32170</v>
      </c>
      <c r="H19" s="76">
        <v>3</v>
      </c>
      <c r="I19" s="27">
        <v>4</v>
      </c>
      <c r="J19" s="27">
        <v>4</v>
      </c>
      <c r="K19" s="24">
        <f t="shared" si="1"/>
        <v>64340</v>
      </c>
      <c r="L19" s="25">
        <f t="shared" si="2"/>
        <v>2</v>
      </c>
      <c r="M19" s="26" t="str">
        <f t="shared" si="3"/>
        <v>MAYOR</v>
      </c>
      <c r="N19" s="250"/>
      <c r="O19" s="246"/>
    </row>
    <row r="20" spans="1:28" ht="28.5">
      <c r="B20" s="19" t="s">
        <v>39</v>
      </c>
      <c r="C20" s="20" t="s">
        <v>40</v>
      </c>
      <c r="D20" s="21" t="s">
        <v>29</v>
      </c>
      <c r="E20" s="22">
        <v>5</v>
      </c>
      <c r="F20" s="23">
        <v>14710</v>
      </c>
      <c r="G20" s="24">
        <f t="shared" si="0"/>
        <v>73550</v>
      </c>
      <c r="H20" s="76">
        <v>5</v>
      </c>
      <c r="I20" s="27">
        <v>5</v>
      </c>
      <c r="J20" s="22">
        <v>5</v>
      </c>
      <c r="K20" s="24">
        <f t="shared" si="1"/>
        <v>73550</v>
      </c>
      <c r="L20" s="25">
        <f t="shared" si="2"/>
        <v>0</v>
      </c>
      <c r="M20" s="26" t="str">
        <f t="shared" si="3"/>
        <v>MENOR</v>
      </c>
      <c r="N20" s="250"/>
      <c r="O20" s="246"/>
    </row>
    <row r="21" spans="1:28" ht="28.5">
      <c r="B21" s="19" t="s">
        <v>41</v>
      </c>
      <c r="C21" s="20" t="s">
        <v>42</v>
      </c>
      <c r="D21" s="21" t="s">
        <v>32</v>
      </c>
      <c r="E21" s="22">
        <v>170</v>
      </c>
      <c r="F21" s="23">
        <v>6890</v>
      </c>
      <c r="G21" s="24">
        <f t="shared" si="0"/>
        <v>1171300</v>
      </c>
      <c r="H21" s="76">
        <v>170</v>
      </c>
      <c r="I21" s="27">
        <v>49.65</v>
      </c>
      <c r="J21" s="27">
        <v>49.65</v>
      </c>
      <c r="K21" s="24">
        <f t="shared" si="1"/>
        <v>342089</v>
      </c>
      <c r="L21" s="25">
        <f t="shared" si="2"/>
        <v>-120.35</v>
      </c>
      <c r="M21" s="26" t="str">
        <f t="shared" si="3"/>
        <v>MENOR</v>
      </c>
      <c r="N21" s="250"/>
      <c r="O21" s="246"/>
    </row>
    <row r="22" spans="1:28" ht="28.5">
      <c r="B22" s="19" t="s">
        <v>43</v>
      </c>
      <c r="C22" s="20" t="s">
        <v>44</v>
      </c>
      <c r="D22" s="21" t="s">
        <v>29</v>
      </c>
      <c r="E22" s="22">
        <v>1</v>
      </c>
      <c r="F22" s="23">
        <v>7757</v>
      </c>
      <c r="G22" s="24">
        <f t="shared" si="0"/>
        <v>7757</v>
      </c>
      <c r="H22" s="76">
        <v>1</v>
      </c>
      <c r="I22" s="27">
        <v>1</v>
      </c>
      <c r="J22" s="22">
        <v>1</v>
      </c>
      <c r="K22" s="24">
        <f t="shared" si="1"/>
        <v>7757</v>
      </c>
      <c r="L22" s="25">
        <f t="shared" si="2"/>
        <v>0</v>
      </c>
      <c r="M22" s="26" t="str">
        <f t="shared" si="3"/>
        <v>MENOR</v>
      </c>
      <c r="N22" s="250"/>
      <c r="O22" s="246"/>
    </row>
    <row r="23" spans="1:28" ht="42.75">
      <c r="B23" s="19" t="s">
        <v>45</v>
      </c>
      <c r="C23" s="20" t="s">
        <v>46</v>
      </c>
      <c r="D23" s="21" t="s">
        <v>32</v>
      </c>
      <c r="E23" s="22">
        <v>20</v>
      </c>
      <c r="F23" s="23">
        <v>19982</v>
      </c>
      <c r="G23" s="24">
        <f t="shared" si="0"/>
        <v>399640</v>
      </c>
      <c r="H23" s="76">
        <v>20</v>
      </c>
      <c r="I23" s="27">
        <v>19.260000000000002</v>
      </c>
      <c r="J23" s="27">
        <v>19.260000000000002</v>
      </c>
      <c r="K23" s="24">
        <f t="shared" si="1"/>
        <v>384853</v>
      </c>
      <c r="L23" s="25">
        <f t="shared" si="2"/>
        <v>-0.73999999999999844</v>
      </c>
      <c r="M23" s="26" t="str">
        <f t="shared" si="3"/>
        <v>MENOR</v>
      </c>
      <c r="N23" s="250"/>
      <c r="O23" s="246"/>
    </row>
    <row r="24" spans="1:28">
      <c r="A24" s="8"/>
      <c r="B24" s="9">
        <v>2</v>
      </c>
      <c r="C24" s="28" t="s">
        <v>47</v>
      </c>
      <c r="D24" s="11"/>
      <c r="E24" s="12"/>
      <c r="F24" s="13"/>
      <c r="G24" s="14"/>
      <c r="H24" s="77"/>
      <c r="I24" s="12"/>
      <c r="J24" s="12"/>
      <c r="K24" s="14"/>
      <c r="L24" s="15"/>
      <c r="M24" s="16"/>
      <c r="N24" s="261"/>
      <c r="O24" s="246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</row>
    <row r="25" spans="1:28" ht="71.25">
      <c r="B25" s="19" t="s">
        <v>48</v>
      </c>
      <c r="C25" s="29" t="s">
        <v>49</v>
      </c>
      <c r="D25" s="21" t="s">
        <v>50</v>
      </c>
      <c r="E25" s="22">
        <v>0.8</v>
      </c>
      <c r="F25" s="23">
        <v>743153</v>
      </c>
      <c r="G25" s="24">
        <f t="shared" ref="G25:G28" si="4">ROUND(E25*F25,0)</f>
        <v>594522</v>
      </c>
      <c r="H25" s="76">
        <v>0.46</v>
      </c>
      <c r="I25" s="27">
        <v>0.46</v>
      </c>
      <c r="J25" s="27">
        <v>0.46</v>
      </c>
      <c r="K25" s="24">
        <f>ROUND(F25*J25,0)</f>
        <v>341850</v>
      </c>
      <c r="L25" s="25">
        <f>J25-E25</f>
        <v>-0.34</v>
      </c>
      <c r="M25" s="26" t="str">
        <f t="shared" ref="M25:M28" si="5">IF(L25&gt;0,"MAYOR","MENOR")</f>
        <v>MENOR</v>
      </c>
      <c r="N25" s="250"/>
      <c r="O25" s="246"/>
    </row>
    <row r="26" spans="1:28" ht="71.25">
      <c r="B26" s="19" t="s">
        <v>51</v>
      </c>
      <c r="C26" s="29" t="s">
        <v>52</v>
      </c>
      <c r="D26" s="21" t="s">
        <v>50</v>
      </c>
      <c r="E26" s="22">
        <v>4.5</v>
      </c>
      <c r="F26" s="23">
        <v>367422</v>
      </c>
      <c r="G26" s="24">
        <f t="shared" si="4"/>
        <v>1653399</v>
      </c>
      <c r="H26" s="76">
        <v>0</v>
      </c>
      <c r="I26" s="27">
        <v>0</v>
      </c>
      <c r="J26" s="27">
        <v>0</v>
      </c>
      <c r="K26" s="24">
        <f>ROUND(F26*J26,0)</f>
        <v>0</v>
      </c>
      <c r="L26" s="25">
        <f>J26-E26</f>
        <v>-4.5</v>
      </c>
      <c r="M26" s="26" t="str">
        <f t="shared" si="5"/>
        <v>MENOR</v>
      </c>
      <c r="N26" s="250"/>
      <c r="O26" s="246"/>
    </row>
    <row r="27" spans="1:28" ht="42.75">
      <c r="B27" s="19" t="s">
        <v>53</v>
      </c>
      <c r="C27" s="29" t="s">
        <v>54</v>
      </c>
      <c r="D27" s="21" t="s">
        <v>50</v>
      </c>
      <c r="E27" s="22">
        <v>0.5</v>
      </c>
      <c r="F27" s="23">
        <v>88584</v>
      </c>
      <c r="G27" s="24">
        <f t="shared" si="4"/>
        <v>44292</v>
      </c>
      <c r="H27" s="76">
        <v>0.5</v>
      </c>
      <c r="I27" s="27">
        <v>0.5</v>
      </c>
      <c r="J27" s="27">
        <v>0.5</v>
      </c>
      <c r="K27" s="24">
        <f>ROUND(F27*J27,0)</f>
        <v>44292</v>
      </c>
      <c r="L27" s="25">
        <f>J27-E27</f>
        <v>0</v>
      </c>
      <c r="M27" s="26" t="str">
        <f t="shared" si="5"/>
        <v>MENOR</v>
      </c>
      <c r="N27" s="250"/>
      <c r="O27" s="246"/>
    </row>
    <row r="28" spans="1:28" ht="57">
      <c r="B28" s="19" t="s">
        <v>55</v>
      </c>
      <c r="C28" s="29" t="s">
        <v>56</v>
      </c>
      <c r="D28" s="21" t="s">
        <v>57</v>
      </c>
      <c r="E28" s="22">
        <v>100</v>
      </c>
      <c r="F28" s="23">
        <v>6869</v>
      </c>
      <c r="G28" s="24">
        <f t="shared" si="4"/>
        <v>686900</v>
      </c>
      <c r="H28" s="76">
        <v>51.6</v>
      </c>
      <c r="I28" s="27">
        <v>51.6</v>
      </c>
      <c r="J28" s="27">
        <v>51.6</v>
      </c>
      <c r="K28" s="24">
        <f>ROUND(F28*J28,0)</f>
        <v>354440</v>
      </c>
      <c r="L28" s="25">
        <f>J28-E28</f>
        <v>-48.4</v>
      </c>
      <c r="M28" s="26" t="str">
        <f t="shared" si="5"/>
        <v>MENOR</v>
      </c>
      <c r="N28" s="250"/>
      <c r="O28" s="246"/>
    </row>
    <row r="29" spans="1:28">
      <c r="B29" s="9">
        <v>3</v>
      </c>
      <c r="C29" s="28" t="s">
        <v>58</v>
      </c>
      <c r="D29" s="21"/>
      <c r="E29" s="22"/>
      <c r="F29" s="23"/>
      <c r="G29" s="24"/>
      <c r="H29" s="76"/>
      <c r="I29" s="27"/>
      <c r="J29" s="22"/>
      <c r="K29" s="24"/>
      <c r="L29" s="25"/>
      <c r="M29" s="26"/>
      <c r="N29" s="250"/>
      <c r="O29" s="246"/>
    </row>
    <row r="30" spans="1:28" ht="87" customHeight="1">
      <c r="B30" s="19" t="s">
        <v>59</v>
      </c>
      <c r="C30" s="20" t="s">
        <v>60</v>
      </c>
      <c r="D30" s="21" t="s">
        <v>50</v>
      </c>
      <c r="E30" s="22">
        <v>0.8</v>
      </c>
      <c r="F30" s="23">
        <v>800879</v>
      </c>
      <c r="G30" s="24">
        <f t="shared" ref="G30:G34" si="6">ROUND(E30*F30,0)</f>
        <v>640703</v>
      </c>
      <c r="H30" s="76">
        <v>0.32</v>
      </c>
      <c r="I30" s="27">
        <v>0.32</v>
      </c>
      <c r="J30" s="22">
        <v>0.32</v>
      </c>
      <c r="K30" s="24">
        <f>ROUND(F30*J30,0)</f>
        <v>256281</v>
      </c>
      <c r="L30" s="25">
        <f>J30-E30</f>
        <v>-0.48000000000000004</v>
      </c>
      <c r="M30" s="26" t="str">
        <f t="shared" ref="M30:M34" si="7">IF(L30&gt;0,"MAYOR","MENOR")</f>
        <v>MENOR</v>
      </c>
      <c r="N30" s="250"/>
      <c r="O30" s="246"/>
    </row>
    <row r="31" spans="1:28" ht="56.25" customHeight="1">
      <c r="B31" s="19" t="s">
        <v>61</v>
      </c>
      <c r="C31" s="20" t="s">
        <v>62</v>
      </c>
      <c r="D31" s="21" t="s">
        <v>32</v>
      </c>
      <c r="E31" s="22">
        <v>65</v>
      </c>
      <c r="F31" s="23">
        <v>36849</v>
      </c>
      <c r="G31" s="24">
        <f t="shared" si="6"/>
        <v>2395185</v>
      </c>
      <c r="H31" s="76">
        <v>65</v>
      </c>
      <c r="I31" s="27">
        <v>37.21</v>
      </c>
      <c r="J31" s="27">
        <v>37.21</v>
      </c>
      <c r="K31" s="24">
        <f>ROUND(F31*J31,0)</f>
        <v>1371151</v>
      </c>
      <c r="L31" s="25">
        <f>J31-E31</f>
        <v>-27.79</v>
      </c>
      <c r="M31" s="26" t="str">
        <f t="shared" si="7"/>
        <v>MENOR</v>
      </c>
      <c r="N31" s="250"/>
      <c r="O31" s="246"/>
    </row>
    <row r="32" spans="1:28" ht="71.25">
      <c r="B32" s="19" t="s">
        <v>63</v>
      </c>
      <c r="C32" s="20" t="s">
        <v>64</v>
      </c>
      <c r="D32" s="21" t="s">
        <v>50</v>
      </c>
      <c r="E32" s="22">
        <v>0.5</v>
      </c>
      <c r="F32" s="23">
        <v>998953</v>
      </c>
      <c r="G32" s="24">
        <f t="shared" si="6"/>
        <v>499477</v>
      </c>
      <c r="H32" s="76">
        <v>0.5</v>
      </c>
      <c r="I32" s="27">
        <v>0.49</v>
      </c>
      <c r="J32" s="27">
        <v>0.49</v>
      </c>
      <c r="K32" s="24">
        <f>ROUND(F32*J32,0)</f>
        <v>489487</v>
      </c>
      <c r="L32" s="25">
        <f>J32-E32</f>
        <v>-1.0000000000000009E-2</v>
      </c>
      <c r="M32" s="26" t="str">
        <f t="shared" si="7"/>
        <v>MENOR</v>
      </c>
      <c r="N32" s="250"/>
      <c r="O32" s="246"/>
    </row>
    <row r="33" spans="1:15" ht="57">
      <c r="B33" s="19" t="s">
        <v>65</v>
      </c>
      <c r="C33" s="20" t="s">
        <v>56</v>
      </c>
      <c r="D33" s="21" t="s">
        <v>57</v>
      </c>
      <c r="E33" s="22">
        <v>180</v>
      </c>
      <c r="F33" s="23">
        <v>6869</v>
      </c>
      <c r="G33" s="24">
        <f t="shared" si="6"/>
        <v>1236420</v>
      </c>
      <c r="H33" s="76">
        <v>100.27</v>
      </c>
      <c r="I33" s="27">
        <v>100.27</v>
      </c>
      <c r="J33" s="22">
        <v>100.27</v>
      </c>
      <c r="K33" s="24">
        <f>ROUND(F33*J33,0)</f>
        <v>688755</v>
      </c>
      <c r="L33" s="25">
        <f>J33-E33</f>
        <v>-79.73</v>
      </c>
      <c r="M33" s="26" t="str">
        <f t="shared" si="7"/>
        <v>MENOR</v>
      </c>
      <c r="N33" s="250"/>
      <c r="O33" s="246"/>
    </row>
    <row r="34" spans="1:15">
      <c r="A34" s="30" t="s">
        <v>66</v>
      </c>
      <c r="B34" s="19" t="s">
        <v>67</v>
      </c>
      <c r="C34" s="20" t="s">
        <v>68</v>
      </c>
      <c r="D34" s="21" t="s">
        <v>69</v>
      </c>
      <c r="E34" s="22">
        <v>2</v>
      </c>
      <c r="F34" s="23">
        <v>49318</v>
      </c>
      <c r="G34" s="24">
        <f t="shared" si="6"/>
        <v>98636</v>
      </c>
      <c r="H34" s="76">
        <v>0.86</v>
      </c>
      <c r="I34" s="27">
        <v>0.86</v>
      </c>
      <c r="J34" s="22">
        <v>0.86</v>
      </c>
      <c r="K34" s="24">
        <f>ROUND(F34*J34,0)</f>
        <v>42413</v>
      </c>
      <c r="L34" s="25">
        <f>J34-E34</f>
        <v>-1.1400000000000001</v>
      </c>
      <c r="M34" s="26" t="str">
        <f t="shared" si="7"/>
        <v>MENOR</v>
      </c>
      <c r="N34" s="250"/>
      <c r="O34" s="246"/>
    </row>
    <row r="35" spans="1:15">
      <c r="B35" s="9">
        <v>4</v>
      </c>
      <c r="C35" s="28" t="s">
        <v>70</v>
      </c>
      <c r="D35" s="21"/>
      <c r="E35" s="22"/>
      <c r="F35" s="23"/>
      <c r="G35" s="24"/>
      <c r="H35" s="76"/>
      <c r="I35" s="27"/>
      <c r="J35" s="22"/>
      <c r="K35" s="24"/>
      <c r="L35" s="25"/>
      <c r="M35" s="26"/>
      <c r="N35" s="250"/>
      <c r="O35" s="246"/>
    </row>
    <row r="36" spans="1:15" ht="120">
      <c r="B36" s="9" t="s">
        <v>71</v>
      </c>
      <c r="C36" s="28" t="s">
        <v>72</v>
      </c>
      <c r="D36" s="21"/>
      <c r="E36" s="22"/>
      <c r="F36" s="23"/>
      <c r="G36" s="24"/>
      <c r="H36" s="76"/>
      <c r="I36" s="27"/>
      <c r="J36" s="22"/>
      <c r="K36" s="24"/>
      <c r="L36" s="25"/>
      <c r="M36" s="26"/>
      <c r="N36" s="250"/>
      <c r="O36" s="246"/>
    </row>
    <row r="37" spans="1:15" ht="198" customHeight="1">
      <c r="B37" s="19" t="s">
        <v>73</v>
      </c>
      <c r="C37" s="29" t="s">
        <v>74</v>
      </c>
      <c r="D37" s="21" t="s">
        <v>29</v>
      </c>
      <c r="E37" s="22">
        <v>3</v>
      </c>
      <c r="F37" s="23">
        <v>85496</v>
      </c>
      <c r="G37" s="24">
        <f t="shared" ref="G37:G43" si="8">ROUND(E37*F37,0)</f>
        <v>256488</v>
      </c>
      <c r="H37" s="76">
        <v>4</v>
      </c>
      <c r="I37" s="27">
        <v>4</v>
      </c>
      <c r="J37" s="27">
        <v>4</v>
      </c>
      <c r="K37" s="24">
        <f t="shared" ref="K37:K43" si="9">ROUND(F37*J37,0)</f>
        <v>341984</v>
      </c>
      <c r="L37" s="25">
        <f t="shared" ref="L37:L43" si="10">J37-E37</f>
        <v>1</v>
      </c>
      <c r="M37" s="26" t="str">
        <f t="shared" ref="M37:M43" si="11">IF(L37&gt;0,"MAYOR","MENOR")</f>
        <v>MAYOR</v>
      </c>
      <c r="N37" s="250"/>
      <c r="O37" s="246"/>
    </row>
    <row r="38" spans="1:15" ht="228" customHeight="1">
      <c r="B38" s="19" t="s">
        <v>75</v>
      </c>
      <c r="C38" s="29" t="s">
        <v>76</v>
      </c>
      <c r="D38" s="21" t="s">
        <v>29</v>
      </c>
      <c r="E38" s="22">
        <v>3</v>
      </c>
      <c r="F38" s="23">
        <v>153569</v>
      </c>
      <c r="G38" s="24">
        <f t="shared" si="8"/>
        <v>460707</v>
      </c>
      <c r="H38" s="76">
        <v>3</v>
      </c>
      <c r="I38" s="27">
        <v>5</v>
      </c>
      <c r="J38" s="27">
        <v>5</v>
      </c>
      <c r="K38" s="24">
        <f t="shared" si="9"/>
        <v>767845</v>
      </c>
      <c r="L38" s="25">
        <f t="shared" si="10"/>
        <v>2</v>
      </c>
      <c r="M38" s="26" t="str">
        <f t="shared" si="11"/>
        <v>MAYOR</v>
      </c>
      <c r="N38" s="250"/>
      <c r="O38" s="246"/>
    </row>
    <row r="39" spans="1:15" ht="156.75">
      <c r="B39" s="19" t="s">
        <v>77</v>
      </c>
      <c r="C39" s="29" t="s">
        <v>78</v>
      </c>
      <c r="D39" s="21" t="s">
        <v>29</v>
      </c>
      <c r="E39" s="22">
        <v>2</v>
      </c>
      <c r="F39" s="23">
        <v>176527</v>
      </c>
      <c r="G39" s="24">
        <f t="shared" si="8"/>
        <v>353054</v>
      </c>
      <c r="H39" s="76">
        <v>4</v>
      </c>
      <c r="I39" s="27">
        <v>4</v>
      </c>
      <c r="J39" s="27">
        <v>4</v>
      </c>
      <c r="K39" s="24">
        <f t="shared" si="9"/>
        <v>706108</v>
      </c>
      <c r="L39" s="25">
        <f t="shared" si="10"/>
        <v>2</v>
      </c>
      <c r="M39" s="26" t="str">
        <f t="shared" si="11"/>
        <v>MAYOR</v>
      </c>
      <c r="N39" s="250"/>
      <c r="O39" s="246"/>
    </row>
    <row r="40" spans="1:15" ht="204" customHeight="1">
      <c r="B40" s="19" t="s">
        <v>79</v>
      </c>
      <c r="C40" s="29" t="s">
        <v>80</v>
      </c>
      <c r="D40" s="21" t="s">
        <v>29</v>
      </c>
      <c r="E40" s="22">
        <v>6</v>
      </c>
      <c r="F40" s="23">
        <v>131608</v>
      </c>
      <c r="G40" s="24">
        <f t="shared" si="8"/>
        <v>789648</v>
      </c>
      <c r="H40" s="76">
        <v>6</v>
      </c>
      <c r="I40" s="27">
        <v>6</v>
      </c>
      <c r="J40" s="27">
        <v>6</v>
      </c>
      <c r="K40" s="24">
        <f t="shared" si="9"/>
        <v>789648</v>
      </c>
      <c r="L40" s="25">
        <f t="shared" si="10"/>
        <v>0</v>
      </c>
      <c r="M40" s="26" t="str">
        <f t="shared" si="11"/>
        <v>MENOR</v>
      </c>
      <c r="N40" s="250"/>
      <c r="O40" s="246"/>
    </row>
    <row r="41" spans="1:15" ht="110.25" customHeight="1">
      <c r="B41" s="19" t="s">
        <v>81</v>
      </c>
      <c r="C41" s="29" t="s">
        <v>82</v>
      </c>
      <c r="D41" s="21" t="s">
        <v>69</v>
      </c>
      <c r="E41" s="22">
        <v>50</v>
      </c>
      <c r="F41" s="23">
        <v>30348</v>
      </c>
      <c r="G41" s="24">
        <f t="shared" si="8"/>
        <v>1517400</v>
      </c>
      <c r="H41" s="76">
        <v>50</v>
      </c>
      <c r="I41" s="27">
        <v>50</v>
      </c>
      <c r="J41" s="27">
        <v>50</v>
      </c>
      <c r="K41" s="24">
        <f t="shared" si="9"/>
        <v>1517400</v>
      </c>
      <c r="L41" s="25">
        <f t="shared" si="10"/>
        <v>0</v>
      </c>
      <c r="M41" s="26" t="str">
        <f t="shared" si="11"/>
        <v>MENOR</v>
      </c>
      <c r="N41" s="250"/>
      <c r="O41" s="246"/>
    </row>
    <row r="42" spans="1:15" ht="185.25" customHeight="1">
      <c r="B42" s="19" t="s">
        <v>83</v>
      </c>
      <c r="C42" s="29" t="s">
        <v>84</v>
      </c>
      <c r="D42" s="21" t="s">
        <v>29</v>
      </c>
      <c r="E42" s="22">
        <v>1</v>
      </c>
      <c r="F42" s="23">
        <v>900459</v>
      </c>
      <c r="G42" s="24">
        <f t="shared" si="8"/>
        <v>900459</v>
      </c>
      <c r="H42" s="76">
        <v>1</v>
      </c>
      <c r="I42" s="27">
        <v>1</v>
      </c>
      <c r="J42" s="27">
        <v>1</v>
      </c>
      <c r="K42" s="24">
        <f t="shared" si="9"/>
        <v>900459</v>
      </c>
      <c r="L42" s="25">
        <f t="shared" si="10"/>
        <v>0</v>
      </c>
      <c r="M42" s="26" t="str">
        <f t="shared" si="11"/>
        <v>MENOR</v>
      </c>
      <c r="N42" s="250"/>
      <c r="O42" s="246"/>
    </row>
    <row r="43" spans="1:15" ht="195.75" customHeight="1">
      <c r="B43" s="19" t="s">
        <v>85</v>
      </c>
      <c r="C43" s="29" t="s">
        <v>86</v>
      </c>
      <c r="D43" s="21" t="s">
        <v>29</v>
      </c>
      <c r="E43" s="22">
        <v>1</v>
      </c>
      <c r="F43" s="23">
        <v>112341</v>
      </c>
      <c r="G43" s="24">
        <f t="shared" si="8"/>
        <v>112341</v>
      </c>
      <c r="H43" s="76">
        <v>2</v>
      </c>
      <c r="I43" s="27">
        <v>2</v>
      </c>
      <c r="J43" s="27">
        <v>2</v>
      </c>
      <c r="K43" s="24">
        <f t="shared" si="9"/>
        <v>224682</v>
      </c>
      <c r="L43" s="25">
        <f t="shared" si="10"/>
        <v>1</v>
      </c>
      <c r="M43" s="26" t="str">
        <f t="shared" si="11"/>
        <v>MAYOR</v>
      </c>
      <c r="N43" s="250"/>
      <c r="O43" s="246"/>
    </row>
    <row r="44" spans="1:15">
      <c r="B44" s="9">
        <v>5</v>
      </c>
      <c r="C44" s="28" t="s">
        <v>87</v>
      </c>
      <c r="D44" s="21"/>
      <c r="E44" s="22"/>
      <c r="F44" s="23"/>
      <c r="G44" s="24"/>
      <c r="H44" s="76"/>
      <c r="I44" s="27"/>
      <c r="J44" s="22"/>
      <c r="K44" s="24"/>
      <c r="L44" s="25"/>
      <c r="M44" s="26"/>
      <c r="N44" s="250"/>
      <c r="O44" s="246"/>
    </row>
    <row r="45" spans="1:15" ht="42.75">
      <c r="B45" s="19" t="s">
        <v>88</v>
      </c>
      <c r="C45" s="20" t="s">
        <v>89</v>
      </c>
      <c r="D45" s="21" t="s">
        <v>32</v>
      </c>
      <c r="E45" s="22">
        <v>21</v>
      </c>
      <c r="F45" s="23">
        <v>75247</v>
      </c>
      <c r="G45" s="24">
        <f>ROUND(E45*F45,0)</f>
        <v>1580187</v>
      </c>
      <c r="H45" s="76">
        <v>23</v>
      </c>
      <c r="I45" s="27">
        <v>23.26</v>
      </c>
      <c r="J45" s="27">
        <v>23.26</v>
      </c>
      <c r="K45" s="24">
        <f>ROUND(F45*J45,0)</f>
        <v>1750245</v>
      </c>
      <c r="L45" s="25">
        <f>J45-E45</f>
        <v>2.2600000000000016</v>
      </c>
      <c r="M45" s="26" t="str">
        <f>IF(L45&gt;0,"MAYOR","MENOR")</f>
        <v>MAYOR</v>
      </c>
      <c r="N45" s="250"/>
      <c r="O45" s="246"/>
    </row>
    <row r="46" spans="1:15" ht="30">
      <c r="B46" s="9">
        <v>6</v>
      </c>
      <c r="C46" s="28" t="s">
        <v>90</v>
      </c>
      <c r="D46" s="21"/>
      <c r="E46" s="22"/>
      <c r="F46" s="23"/>
      <c r="G46" s="24"/>
      <c r="H46" s="76"/>
      <c r="I46" s="27"/>
      <c r="J46" s="22"/>
      <c r="K46" s="24"/>
      <c r="L46" s="25"/>
      <c r="M46" s="26"/>
      <c r="N46" s="250"/>
      <c r="O46" s="246"/>
    </row>
    <row r="47" spans="1:15" ht="57">
      <c r="B47" s="19" t="s">
        <v>91</v>
      </c>
      <c r="C47" s="20" t="s">
        <v>92</v>
      </c>
      <c r="D47" s="21" t="s">
        <v>32</v>
      </c>
      <c r="E47" s="22">
        <v>80</v>
      </c>
      <c r="F47" s="23">
        <v>27011</v>
      </c>
      <c r="G47" s="24">
        <f t="shared" ref="G47:G49" si="12">ROUND(E47*F47,0)</f>
        <v>2160880</v>
      </c>
      <c r="H47" s="76">
        <v>80</v>
      </c>
      <c r="I47" s="27">
        <v>69.12</v>
      </c>
      <c r="J47" s="27">
        <v>69.12</v>
      </c>
      <c r="K47" s="24">
        <f>ROUND(F47*J47,0)</f>
        <v>1867000</v>
      </c>
      <c r="L47" s="25">
        <f>J47-E47</f>
        <v>-10.879999999999995</v>
      </c>
      <c r="M47" s="26" t="str">
        <f t="shared" ref="M47:M49" si="13">IF(L47&gt;0,"MAYOR","MENOR")</f>
        <v>MENOR</v>
      </c>
      <c r="N47" s="250"/>
      <c r="O47" s="246"/>
    </row>
    <row r="48" spans="1:15" ht="71.25">
      <c r="B48" s="19" t="s">
        <v>93</v>
      </c>
      <c r="C48" s="20" t="s">
        <v>94</v>
      </c>
      <c r="D48" s="21" t="s">
        <v>69</v>
      </c>
      <c r="E48" s="22">
        <v>58</v>
      </c>
      <c r="F48" s="23">
        <v>51851</v>
      </c>
      <c r="G48" s="24">
        <f t="shared" si="12"/>
        <v>3007358</v>
      </c>
      <c r="H48" s="76">
        <v>66.519229999999993</v>
      </c>
      <c r="I48" s="27">
        <v>2.72</v>
      </c>
      <c r="J48" s="27">
        <v>2.72</v>
      </c>
      <c r="K48" s="24">
        <f>ROUND(F48*J48,0)</f>
        <v>141035</v>
      </c>
      <c r="L48" s="25">
        <f>J48-E48</f>
        <v>-55.28</v>
      </c>
      <c r="M48" s="26" t="str">
        <f t="shared" si="13"/>
        <v>MENOR</v>
      </c>
      <c r="N48" s="250"/>
      <c r="O48" s="246"/>
    </row>
    <row r="49" spans="2:15" ht="57">
      <c r="B49" s="19" t="s">
        <v>95</v>
      </c>
      <c r="C49" s="20" t="s">
        <v>96</v>
      </c>
      <c r="D49" s="21" t="s">
        <v>32</v>
      </c>
      <c r="E49" s="22">
        <v>80</v>
      </c>
      <c r="F49" s="23">
        <v>130312</v>
      </c>
      <c r="G49" s="24">
        <f t="shared" si="12"/>
        <v>10424960</v>
      </c>
      <c r="H49" s="78">
        <f>80+19.05833</f>
        <v>99.058329999999998</v>
      </c>
      <c r="I49" s="27">
        <v>71.81</v>
      </c>
      <c r="J49" s="27">
        <v>71.81</v>
      </c>
      <c r="K49" s="24">
        <f>ROUND(F49*J49,0)</f>
        <v>9357705</v>
      </c>
      <c r="L49" s="25">
        <f>J49-E49</f>
        <v>-8.1899999999999977</v>
      </c>
      <c r="M49" s="26" t="str">
        <f t="shared" si="13"/>
        <v>MENOR</v>
      </c>
      <c r="N49" s="250"/>
      <c r="O49" s="246"/>
    </row>
    <row r="50" spans="2:15">
      <c r="B50" s="9">
        <v>7</v>
      </c>
      <c r="C50" s="28" t="s">
        <v>97</v>
      </c>
      <c r="D50" s="21"/>
      <c r="E50" s="22"/>
      <c r="F50" s="23"/>
      <c r="G50" s="24"/>
      <c r="H50" s="76"/>
      <c r="I50" s="27"/>
      <c r="J50" s="22"/>
      <c r="K50" s="24"/>
      <c r="L50" s="25"/>
      <c r="M50" s="26"/>
      <c r="N50" s="250"/>
      <c r="O50" s="246"/>
    </row>
    <row r="51" spans="2:15" ht="57">
      <c r="B51" s="19" t="s">
        <v>98</v>
      </c>
      <c r="C51" s="20" t="s">
        <v>99</v>
      </c>
      <c r="D51" s="21" t="s">
        <v>32</v>
      </c>
      <c r="E51" s="22">
        <v>170</v>
      </c>
      <c r="F51" s="23">
        <v>24547</v>
      </c>
      <c r="G51" s="24">
        <f>ROUND(E51*F51,0)</f>
        <v>4172990</v>
      </c>
      <c r="H51" s="76">
        <v>187.54</v>
      </c>
      <c r="I51" s="27">
        <v>157.9</v>
      </c>
      <c r="J51" s="27">
        <v>157.9</v>
      </c>
      <c r="K51" s="24">
        <f>ROUND(F51*J51,0)</f>
        <v>3875971</v>
      </c>
      <c r="L51" s="25">
        <f>J51-E51</f>
        <v>-12.099999999999994</v>
      </c>
      <c r="M51" s="26" t="str">
        <f>IF(L51&gt;0,"MAYOR","MENOR")</f>
        <v>MENOR</v>
      </c>
      <c r="N51" s="250"/>
      <c r="O51" s="246"/>
    </row>
    <row r="52" spans="2:15">
      <c r="B52" s="9">
        <v>8</v>
      </c>
      <c r="C52" s="28" t="s">
        <v>100</v>
      </c>
      <c r="D52" s="21"/>
      <c r="E52" s="22"/>
      <c r="F52" s="23"/>
      <c r="G52" s="24"/>
      <c r="H52" s="76"/>
      <c r="I52" s="27"/>
      <c r="J52" s="22"/>
      <c r="K52" s="24"/>
      <c r="L52" s="25"/>
      <c r="M52" s="26"/>
      <c r="N52" s="250"/>
      <c r="O52" s="246"/>
    </row>
    <row r="53" spans="2:15" ht="42.75">
      <c r="B53" s="19" t="s">
        <v>101</v>
      </c>
      <c r="C53" s="20" t="s">
        <v>102</v>
      </c>
      <c r="D53" s="21" t="s">
        <v>69</v>
      </c>
      <c r="E53" s="22">
        <v>30</v>
      </c>
      <c r="F53" s="23">
        <v>16630</v>
      </c>
      <c r="G53" s="24">
        <f t="shared" ref="G53:G58" si="14">ROUND(E53*F53,0)</f>
        <v>498900</v>
      </c>
      <c r="H53" s="76">
        <v>30</v>
      </c>
      <c r="I53" s="27">
        <v>30</v>
      </c>
      <c r="J53" s="27">
        <v>30</v>
      </c>
      <c r="K53" s="24">
        <f t="shared" ref="K53:K58" si="15">ROUND(F53*J53,0)</f>
        <v>498900</v>
      </c>
      <c r="L53" s="25">
        <f t="shared" ref="L53:L58" si="16">J53-E53</f>
        <v>0</v>
      </c>
      <c r="M53" s="26" t="str">
        <f t="shared" ref="M53:M58" si="17">IF(L53&gt;0,"MAYOR","MENOR")</f>
        <v>MENOR</v>
      </c>
      <c r="N53" s="250"/>
      <c r="O53" s="246"/>
    </row>
    <row r="54" spans="2:15" ht="28.5">
      <c r="B54" s="19" t="s">
        <v>103</v>
      </c>
      <c r="C54" s="20" t="s">
        <v>104</v>
      </c>
      <c r="D54" s="21" t="s">
        <v>29</v>
      </c>
      <c r="E54" s="22">
        <v>1</v>
      </c>
      <c r="F54" s="23">
        <v>171613</v>
      </c>
      <c r="G54" s="24">
        <f t="shared" si="14"/>
        <v>171613</v>
      </c>
      <c r="H54" s="76">
        <v>1</v>
      </c>
      <c r="I54" s="27">
        <v>1</v>
      </c>
      <c r="J54" s="22">
        <v>1</v>
      </c>
      <c r="K54" s="24">
        <f t="shared" si="15"/>
        <v>171613</v>
      </c>
      <c r="L54" s="25">
        <f t="shared" si="16"/>
        <v>0</v>
      </c>
      <c r="M54" s="26" t="str">
        <f t="shared" si="17"/>
        <v>MENOR</v>
      </c>
      <c r="N54" s="250"/>
      <c r="O54" s="246"/>
    </row>
    <row r="55" spans="2:15">
      <c r="B55" s="19" t="s">
        <v>105</v>
      </c>
      <c r="C55" s="20" t="s">
        <v>106</v>
      </c>
      <c r="D55" s="21" t="s">
        <v>29</v>
      </c>
      <c r="E55" s="22">
        <v>1</v>
      </c>
      <c r="F55" s="23">
        <v>70528</v>
      </c>
      <c r="G55" s="24">
        <f t="shared" si="14"/>
        <v>70528</v>
      </c>
      <c r="H55" s="76">
        <v>1</v>
      </c>
      <c r="I55" s="27">
        <v>1</v>
      </c>
      <c r="J55" s="22">
        <v>1</v>
      </c>
      <c r="K55" s="24">
        <f t="shared" si="15"/>
        <v>70528</v>
      </c>
      <c r="L55" s="25">
        <f t="shared" si="16"/>
        <v>0</v>
      </c>
      <c r="M55" s="26" t="str">
        <f t="shared" si="17"/>
        <v>MENOR</v>
      </c>
      <c r="N55" s="250"/>
      <c r="O55" s="246"/>
    </row>
    <row r="56" spans="2:15" ht="28.5">
      <c r="B56" s="19" t="s">
        <v>107</v>
      </c>
      <c r="C56" s="20" t="s">
        <v>108</v>
      </c>
      <c r="D56" s="21" t="s">
        <v>29</v>
      </c>
      <c r="E56" s="22">
        <v>1</v>
      </c>
      <c r="F56" s="23">
        <v>62909</v>
      </c>
      <c r="G56" s="24">
        <f t="shared" si="14"/>
        <v>62909</v>
      </c>
      <c r="H56" s="76">
        <v>1</v>
      </c>
      <c r="I56" s="27">
        <v>1</v>
      </c>
      <c r="J56" s="22">
        <v>1</v>
      </c>
      <c r="K56" s="24">
        <f t="shared" si="15"/>
        <v>62909</v>
      </c>
      <c r="L56" s="25">
        <f t="shared" si="16"/>
        <v>0</v>
      </c>
      <c r="M56" s="26" t="str">
        <f t="shared" si="17"/>
        <v>MENOR</v>
      </c>
      <c r="N56" s="250"/>
      <c r="O56" s="246"/>
    </row>
    <row r="57" spans="2:15" ht="28.5">
      <c r="B57" s="19" t="s">
        <v>109</v>
      </c>
      <c r="C57" s="20" t="s">
        <v>110</v>
      </c>
      <c r="D57" s="21" t="s">
        <v>29</v>
      </c>
      <c r="E57" s="22">
        <v>2</v>
      </c>
      <c r="F57" s="23">
        <v>83678</v>
      </c>
      <c r="G57" s="24">
        <f t="shared" si="14"/>
        <v>167356</v>
      </c>
      <c r="H57" s="76">
        <v>2</v>
      </c>
      <c r="I57" s="27">
        <v>0</v>
      </c>
      <c r="J57" s="27">
        <v>0</v>
      </c>
      <c r="K57" s="24">
        <f t="shared" si="15"/>
        <v>0</v>
      </c>
      <c r="L57" s="25">
        <f t="shared" si="16"/>
        <v>-2</v>
      </c>
      <c r="M57" s="26" t="str">
        <f t="shared" si="17"/>
        <v>MENOR</v>
      </c>
      <c r="N57" s="250"/>
      <c r="O57" s="246"/>
    </row>
    <row r="58" spans="2:15">
      <c r="B58" s="19" t="s">
        <v>111</v>
      </c>
      <c r="C58" s="20" t="s">
        <v>112</v>
      </c>
      <c r="D58" s="21" t="s">
        <v>29</v>
      </c>
      <c r="E58" s="22">
        <v>1</v>
      </c>
      <c r="F58" s="23">
        <v>35942</v>
      </c>
      <c r="G58" s="24">
        <f t="shared" si="14"/>
        <v>35942</v>
      </c>
      <c r="H58" s="76">
        <v>1</v>
      </c>
      <c r="I58" s="27">
        <v>1</v>
      </c>
      <c r="J58" s="22">
        <v>1</v>
      </c>
      <c r="K58" s="24">
        <f t="shared" si="15"/>
        <v>35942</v>
      </c>
      <c r="L58" s="25">
        <f t="shared" si="16"/>
        <v>0</v>
      </c>
      <c r="M58" s="26" t="str">
        <f t="shared" si="17"/>
        <v>MENOR</v>
      </c>
      <c r="N58" s="250"/>
      <c r="O58" s="246"/>
    </row>
    <row r="59" spans="2:15">
      <c r="B59" s="9">
        <v>9</v>
      </c>
      <c r="C59" s="28" t="s">
        <v>113</v>
      </c>
      <c r="D59" s="21"/>
      <c r="E59" s="22"/>
      <c r="F59" s="23"/>
      <c r="G59" s="24"/>
      <c r="H59" s="76"/>
      <c r="I59" s="27"/>
      <c r="J59" s="22"/>
      <c r="K59" s="24"/>
      <c r="L59" s="25"/>
      <c r="M59" s="26"/>
      <c r="N59" s="250"/>
      <c r="O59" s="246"/>
    </row>
    <row r="60" spans="2:15" ht="42.75">
      <c r="B60" s="19" t="s">
        <v>114</v>
      </c>
      <c r="C60" s="20" t="s">
        <v>115</v>
      </c>
      <c r="D60" s="21" t="s">
        <v>32</v>
      </c>
      <c r="E60" s="22">
        <v>245</v>
      </c>
      <c r="F60" s="23">
        <v>35180</v>
      </c>
      <c r="G60" s="24">
        <f>ROUND(E60*F60,0)</f>
        <v>8619100</v>
      </c>
      <c r="H60" s="76">
        <v>187.54</v>
      </c>
      <c r="I60" s="27">
        <v>194.94</v>
      </c>
      <c r="J60" s="27">
        <v>194.94</v>
      </c>
      <c r="K60" s="24">
        <f>ROUND(F60*J60,0)</f>
        <v>6857989</v>
      </c>
      <c r="L60" s="25">
        <f>J60-E60</f>
        <v>-50.06</v>
      </c>
      <c r="M60" s="26" t="str">
        <f>IF(L60&gt;0,"MAYOR","MENOR")</f>
        <v>MENOR</v>
      </c>
      <c r="N60" s="250"/>
      <c r="O60" s="246"/>
    </row>
    <row r="61" spans="2:15">
      <c r="B61" s="9">
        <v>10</v>
      </c>
      <c r="C61" s="28" t="s">
        <v>116</v>
      </c>
      <c r="D61" s="21"/>
      <c r="E61" s="22"/>
      <c r="F61" s="23"/>
      <c r="G61" s="24"/>
      <c r="H61" s="76"/>
      <c r="I61" s="76"/>
      <c r="J61" s="22"/>
      <c r="K61" s="24"/>
      <c r="L61" s="25"/>
      <c r="M61" s="26"/>
      <c r="N61" s="250"/>
      <c r="O61" s="246"/>
    </row>
    <row r="62" spans="2:15" ht="71.25">
      <c r="B62" s="19" t="s">
        <v>117</v>
      </c>
      <c r="C62" s="20" t="s">
        <v>118</v>
      </c>
      <c r="D62" s="21" t="s">
        <v>32</v>
      </c>
      <c r="E62" s="22">
        <v>0</v>
      </c>
      <c r="F62" s="23">
        <v>415367</v>
      </c>
      <c r="G62" s="24">
        <f t="shared" ref="G62:G63" si="18">ROUND(E62*F62,0)</f>
        <v>0</v>
      </c>
      <c r="H62" s="76">
        <v>8.98</v>
      </c>
      <c r="I62" s="27">
        <v>8.98</v>
      </c>
      <c r="J62" s="22">
        <v>0</v>
      </c>
      <c r="K62" s="24">
        <f>ROUND(F62*J62,0)</f>
        <v>0</v>
      </c>
      <c r="L62" s="25">
        <f>J62-E62</f>
        <v>0</v>
      </c>
      <c r="M62" s="26" t="str">
        <f t="shared" ref="M62:M63" si="19">IF(L62&gt;0,"MAYOR","MENOR")</f>
        <v>MENOR</v>
      </c>
      <c r="N62" s="250"/>
      <c r="O62" s="246"/>
    </row>
    <row r="63" spans="2:15" ht="71.25">
      <c r="B63" s="19" t="s">
        <v>119</v>
      </c>
      <c r="C63" s="20" t="s">
        <v>120</v>
      </c>
      <c r="D63" s="21" t="s">
        <v>32</v>
      </c>
      <c r="E63" s="22">
        <v>0</v>
      </c>
      <c r="F63" s="23">
        <v>447044</v>
      </c>
      <c r="G63" s="24">
        <f t="shared" si="18"/>
        <v>0</v>
      </c>
      <c r="H63" s="76">
        <v>5</v>
      </c>
      <c r="I63" s="27">
        <v>5</v>
      </c>
      <c r="J63" s="27">
        <v>0</v>
      </c>
      <c r="K63" s="24">
        <f>ROUND(F63*J63,0)</f>
        <v>0</v>
      </c>
      <c r="L63" s="25">
        <f>J63-E63</f>
        <v>0</v>
      </c>
      <c r="M63" s="26" t="str">
        <f t="shared" si="19"/>
        <v>MENOR</v>
      </c>
      <c r="N63" s="250"/>
      <c r="O63" s="246"/>
    </row>
    <row r="64" spans="2:15" s="71" customFormat="1" ht="71.25">
      <c r="B64" s="42"/>
      <c r="C64" s="97" t="s">
        <v>285</v>
      </c>
      <c r="D64" s="44" t="s">
        <v>32</v>
      </c>
      <c r="E64" s="27">
        <v>18</v>
      </c>
      <c r="F64" s="45">
        <v>415367</v>
      </c>
      <c r="G64" s="24">
        <f t="shared" ref="G64:G65" si="20">ROUND(E64*F64,0)</f>
        <v>7476606</v>
      </c>
      <c r="H64" s="76">
        <v>8.98</v>
      </c>
      <c r="I64" s="76"/>
      <c r="J64" s="27">
        <v>8.98</v>
      </c>
      <c r="K64" s="24">
        <f>ROUND(F64*J64,0)</f>
        <v>3729996</v>
      </c>
      <c r="L64" s="25">
        <f>J64-E64</f>
        <v>-9.02</v>
      </c>
      <c r="M64" s="26" t="str">
        <f t="shared" ref="M64:M65" si="21">IF(L64&gt;0,"MAYOR","MENOR")</f>
        <v>MENOR</v>
      </c>
      <c r="N64" s="73"/>
      <c r="O64" s="72"/>
    </row>
    <row r="65" spans="1:28" s="71" customFormat="1" ht="120.75" customHeight="1">
      <c r="B65" s="42"/>
      <c r="C65" s="50" t="s">
        <v>286</v>
      </c>
      <c r="D65" s="44" t="s">
        <v>32</v>
      </c>
      <c r="E65" s="27">
        <v>7.5</v>
      </c>
      <c r="F65" s="45">
        <v>447044</v>
      </c>
      <c r="G65" s="24">
        <f t="shared" si="20"/>
        <v>3352830</v>
      </c>
      <c r="H65" s="76">
        <v>5</v>
      </c>
      <c r="I65" s="76"/>
      <c r="J65" s="27">
        <v>5</v>
      </c>
      <c r="K65" s="24">
        <f>ROUND(F65*J65,0)</f>
        <v>2235220</v>
      </c>
      <c r="L65" s="25">
        <f>J65-E65</f>
        <v>-2.5</v>
      </c>
      <c r="M65" s="26" t="str">
        <f t="shared" si="21"/>
        <v>MENOR</v>
      </c>
      <c r="N65" s="73"/>
      <c r="O65" s="72"/>
    </row>
    <row r="66" spans="1:28">
      <c r="B66" s="9">
        <v>11</v>
      </c>
      <c r="C66" s="28" t="s">
        <v>121</v>
      </c>
      <c r="D66" s="21"/>
      <c r="E66" s="22"/>
      <c r="F66" s="23"/>
      <c r="G66" s="24"/>
      <c r="H66" s="76"/>
      <c r="I66" s="76"/>
      <c r="J66" s="22"/>
      <c r="K66" s="24"/>
      <c r="L66" s="25"/>
      <c r="M66" s="26"/>
      <c r="N66" s="250"/>
      <c r="O66" s="246"/>
    </row>
    <row r="67" spans="1:28" ht="171.75" customHeight="1">
      <c r="B67" s="19" t="s">
        <v>122</v>
      </c>
      <c r="C67" s="20" t="s">
        <v>123</v>
      </c>
      <c r="D67" s="21" t="s">
        <v>32</v>
      </c>
      <c r="E67" s="22">
        <v>37</v>
      </c>
      <c r="F67" s="23">
        <v>60487</v>
      </c>
      <c r="G67" s="24">
        <f t="shared" ref="G67:G70" si="22">ROUND(E67*F67,0)</f>
        <v>2238019</v>
      </c>
      <c r="H67" s="76">
        <v>29.14</v>
      </c>
      <c r="I67" s="27">
        <v>29.35</v>
      </c>
      <c r="J67" s="27">
        <v>29.35</v>
      </c>
      <c r="K67" s="24">
        <f>ROUND(F67*J67,0)</f>
        <v>1775293</v>
      </c>
      <c r="L67" s="25">
        <f>J67-E67</f>
        <v>-7.6499999999999986</v>
      </c>
      <c r="M67" s="26" t="str">
        <f t="shared" ref="M67:M70" si="23">IF(L67&gt;0,"MAYOR","MENOR")</f>
        <v>MENOR</v>
      </c>
      <c r="N67" s="250"/>
      <c r="O67" s="246"/>
    </row>
    <row r="68" spans="1:28" ht="162" customHeight="1">
      <c r="B68" s="19" t="s">
        <v>124</v>
      </c>
      <c r="C68" s="20" t="s">
        <v>125</v>
      </c>
      <c r="D68" s="21" t="s">
        <v>32</v>
      </c>
      <c r="E68" s="22">
        <v>37</v>
      </c>
      <c r="F68" s="23">
        <v>88525</v>
      </c>
      <c r="G68" s="24">
        <f t="shared" si="22"/>
        <v>3275425</v>
      </c>
      <c r="H68" s="76">
        <v>29.14</v>
      </c>
      <c r="I68" s="27">
        <v>29.35</v>
      </c>
      <c r="J68" s="27">
        <v>29.35</v>
      </c>
      <c r="K68" s="24">
        <f>ROUND(F68*J68,0)</f>
        <v>2598209</v>
      </c>
      <c r="L68" s="25">
        <f>J68-E68</f>
        <v>-7.6499999999999986</v>
      </c>
      <c r="M68" s="26" t="str">
        <f t="shared" si="23"/>
        <v>MENOR</v>
      </c>
      <c r="N68" s="250"/>
      <c r="O68" s="246"/>
    </row>
    <row r="69" spans="1:28" ht="91.5" customHeight="1">
      <c r="B69" s="19" t="s">
        <v>126</v>
      </c>
      <c r="C69" s="20" t="s">
        <v>127</v>
      </c>
      <c r="D69" s="21" t="s">
        <v>69</v>
      </c>
      <c r="E69" s="22">
        <v>30</v>
      </c>
      <c r="F69" s="23">
        <v>48086</v>
      </c>
      <c r="G69" s="24">
        <f t="shared" si="22"/>
        <v>1442580</v>
      </c>
      <c r="H69" s="76">
        <v>16.670000000000002</v>
      </c>
      <c r="I69" s="27">
        <v>19.010000000000002</v>
      </c>
      <c r="J69" s="27">
        <v>19.010000000000002</v>
      </c>
      <c r="K69" s="24">
        <f>ROUND(F69*J69,0)</f>
        <v>914115</v>
      </c>
      <c r="L69" s="25">
        <f>J69-E69</f>
        <v>-10.989999999999998</v>
      </c>
      <c r="M69" s="26" t="str">
        <f t="shared" si="23"/>
        <v>MENOR</v>
      </c>
      <c r="N69" s="250"/>
      <c r="O69" s="246"/>
    </row>
    <row r="70" spans="1:28" ht="123.75" customHeight="1">
      <c r="B70" s="19" t="s">
        <v>128</v>
      </c>
      <c r="C70" s="20" t="s">
        <v>129</v>
      </c>
      <c r="D70" s="21" t="s">
        <v>69</v>
      </c>
      <c r="E70" s="22">
        <v>30</v>
      </c>
      <c r="F70" s="23">
        <v>78250</v>
      </c>
      <c r="G70" s="24">
        <f t="shared" si="22"/>
        <v>2347500</v>
      </c>
      <c r="H70" s="76">
        <v>8.9700000000000006</v>
      </c>
      <c r="I70" s="27">
        <v>9.17</v>
      </c>
      <c r="J70" s="27">
        <v>9.17</v>
      </c>
      <c r="K70" s="24">
        <f>ROUND(F70*J70,0)</f>
        <v>717553</v>
      </c>
      <c r="L70" s="25">
        <f>J70-E70</f>
        <v>-20.83</v>
      </c>
      <c r="M70" s="26" t="str">
        <f t="shared" si="23"/>
        <v>MENOR</v>
      </c>
      <c r="N70" s="250"/>
      <c r="O70" s="246"/>
    </row>
    <row r="71" spans="1:28">
      <c r="B71" s="9">
        <v>12</v>
      </c>
      <c r="C71" s="28" t="s">
        <v>130</v>
      </c>
      <c r="D71" s="21"/>
      <c r="E71" s="22"/>
      <c r="F71" s="23"/>
      <c r="G71" s="24"/>
      <c r="H71" s="76"/>
      <c r="I71" s="27"/>
      <c r="J71" s="22"/>
      <c r="K71" s="24"/>
      <c r="L71" s="25"/>
      <c r="M71" s="26"/>
      <c r="N71" s="250"/>
      <c r="O71" s="246"/>
    </row>
    <row r="72" spans="1:28" ht="28.5">
      <c r="B72" s="19" t="s">
        <v>131</v>
      </c>
      <c r="C72" s="20" t="s">
        <v>132</v>
      </c>
      <c r="D72" s="21" t="s">
        <v>32</v>
      </c>
      <c r="E72" s="22">
        <v>80</v>
      </c>
      <c r="F72" s="23">
        <v>5214</v>
      </c>
      <c r="G72" s="24">
        <f t="shared" ref="G72:G73" si="24">ROUND(E72*F72,0)</f>
        <v>417120</v>
      </c>
      <c r="H72" s="76">
        <v>80</v>
      </c>
      <c r="I72" s="27">
        <v>71.81</v>
      </c>
      <c r="J72" s="27">
        <v>71.81</v>
      </c>
      <c r="K72" s="24">
        <f>ROUND(F72*J72,0)</f>
        <v>374417</v>
      </c>
      <c r="L72" s="25">
        <f>J72-E72</f>
        <v>-8.1899999999999977</v>
      </c>
      <c r="M72" s="26" t="str">
        <f t="shared" ref="M72:M73" si="25">IF(L72&gt;0,"MAYOR","MENOR")</f>
        <v>MENOR</v>
      </c>
      <c r="N72" s="250"/>
      <c r="O72" s="246"/>
    </row>
    <row r="73" spans="1:28" ht="28.5">
      <c r="B73" s="19" t="s">
        <v>133</v>
      </c>
      <c r="C73" s="20" t="s">
        <v>134</v>
      </c>
      <c r="D73" s="21" t="s">
        <v>50</v>
      </c>
      <c r="E73" s="22">
        <v>70</v>
      </c>
      <c r="F73" s="23">
        <v>57439</v>
      </c>
      <c r="G73" s="24">
        <f t="shared" si="24"/>
        <v>4020730</v>
      </c>
      <c r="H73" s="76">
        <v>60</v>
      </c>
      <c r="I73" s="27">
        <v>35</v>
      </c>
      <c r="J73" s="27">
        <v>35</v>
      </c>
      <c r="K73" s="24">
        <f>ROUND(F73*J73,0)</f>
        <v>2010365</v>
      </c>
      <c r="L73" s="25">
        <f>J73-E73</f>
        <v>-35</v>
      </c>
      <c r="M73" s="26" t="str">
        <f t="shared" si="25"/>
        <v>MENOR</v>
      </c>
      <c r="N73" s="250"/>
      <c r="O73" s="246"/>
    </row>
    <row r="74" spans="1:28">
      <c r="A74" s="31"/>
      <c r="B74" s="252" t="s">
        <v>135</v>
      </c>
      <c r="C74" s="215"/>
      <c r="D74" s="215"/>
      <c r="E74" s="215"/>
      <c r="F74" s="216"/>
      <c r="G74" s="32">
        <f>SUM(G15:G73)</f>
        <v>72907799</v>
      </c>
      <c r="H74" s="79"/>
      <c r="I74" s="79"/>
      <c r="J74" s="33"/>
      <c r="K74" s="32">
        <f>SUM(K15:K73)</f>
        <v>52666926</v>
      </c>
      <c r="L74" s="34"/>
      <c r="M74" s="34"/>
      <c r="N74" s="250"/>
      <c r="O74" s="246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</row>
    <row r="75" spans="1:28">
      <c r="A75" s="31"/>
      <c r="B75" s="253" t="s">
        <v>136</v>
      </c>
      <c r="C75" s="216"/>
      <c r="D75" s="256">
        <v>0.27229999999999999</v>
      </c>
      <c r="E75" s="215"/>
      <c r="F75" s="216"/>
      <c r="G75" s="35">
        <f t="shared" ref="G75:G77" si="26">$G$74*D75</f>
        <v>19852793.6677</v>
      </c>
      <c r="H75" s="80"/>
      <c r="I75" s="80"/>
      <c r="J75" s="36"/>
      <c r="K75" s="35">
        <f>$K$74*D75</f>
        <v>14341203.9498</v>
      </c>
      <c r="L75" s="37"/>
      <c r="M75" s="38"/>
      <c r="N75" s="250"/>
      <c r="O75" s="246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</row>
    <row r="76" spans="1:28">
      <c r="A76" s="31"/>
      <c r="B76" s="253" t="s">
        <v>137</v>
      </c>
      <c r="C76" s="216"/>
      <c r="D76" s="255">
        <v>0.01</v>
      </c>
      <c r="E76" s="215"/>
      <c r="F76" s="216"/>
      <c r="G76" s="35">
        <f t="shared" si="26"/>
        <v>729077.99</v>
      </c>
      <c r="H76" s="80"/>
      <c r="I76" s="80"/>
      <c r="J76" s="36"/>
      <c r="K76" s="35">
        <f>$K$74*D76</f>
        <v>526669.26</v>
      </c>
      <c r="L76" s="37"/>
      <c r="M76" s="38"/>
      <c r="N76" s="250"/>
      <c r="O76" s="246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</row>
    <row r="77" spans="1:28">
      <c r="A77" s="31"/>
      <c r="B77" s="253" t="s">
        <v>138</v>
      </c>
      <c r="C77" s="216"/>
      <c r="D77" s="255">
        <v>0.04</v>
      </c>
      <c r="E77" s="215"/>
      <c r="F77" s="216"/>
      <c r="G77" s="35">
        <f t="shared" si="26"/>
        <v>2916311.96</v>
      </c>
      <c r="H77" s="80"/>
      <c r="I77" s="80"/>
      <c r="J77" s="36"/>
      <c r="K77" s="35">
        <f>$K$74*D77</f>
        <v>2106677.04</v>
      </c>
      <c r="L77" s="37"/>
      <c r="M77" s="38"/>
      <c r="N77" s="250"/>
      <c r="O77" s="246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</row>
    <row r="78" spans="1:28">
      <c r="A78" s="31"/>
      <c r="B78" s="253" t="s">
        <v>139</v>
      </c>
      <c r="C78" s="216"/>
      <c r="D78" s="255">
        <v>0.19</v>
      </c>
      <c r="E78" s="215"/>
      <c r="F78" s="216"/>
      <c r="G78" s="35">
        <f>$G$77*D78</f>
        <v>554099.27240000002</v>
      </c>
      <c r="H78" s="80"/>
      <c r="I78" s="80"/>
      <c r="J78" s="36"/>
      <c r="K78" s="35">
        <f>$K$77*D78</f>
        <v>400268.63760000002</v>
      </c>
      <c r="L78" s="37"/>
      <c r="M78" s="38"/>
      <c r="N78" s="250"/>
      <c r="O78" s="246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</row>
    <row r="79" spans="1:28">
      <c r="A79" s="31"/>
      <c r="B79" s="254" t="s">
        <v>140</v>
      </c>
      <c r="C79" s="215"/>
      <c r="D79" s="215"/>
      <c r="E79" s="215"/>
      <c r="F79" s="216"/>
      <c r="G79" s="32">
        <f>SUM(G74:G78)</f>
        <v>96960081.890099987</v>
      </c>
      <c r="H79" s="79"/>
      <c r="I79" s="79"/>
      <c r="J79" s="39" t="s">
        <v>140</v>
      </c>
      <c r="K79" s="32">
        <f>SUM(K74:K78)</f>
        <v>70041744.887400016</v>
      </c>
      <c r="L79" s="33"/>
      <c r="M79" s="33"/>
      <c r="N79" s="250"/>
      <c r="O79" s="246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</row>
    <row r="80" spans="1:28">
      <c r="B80" s="40" t="s">
        <v>141</v>
      </c>
      <c r="C80" s="41" t="s">
        <v>142</v>
      </c>
      <c r="D80" s="21"/>
      <c r="E80" s="22"/>
      <c r="F80" s="23"/>
      <c r="G80" s="24"/>
      <c r="H80" s="81"/>
      <c r="I80" s="81"/>
      <c r="J80" s="22"/>
      <c r="K80" s="24"/>
      <c r="L80" s="25"/>
      <c r="M80" s="26"/>
      <c r="N80" s="250"/>
      <c r="O80" s="246"/>
    </row>
    <row r="81" spans="2:15" ht="28.5">
      <c r="B81" s="42" t="s">
        <v>143</v>
      </c>
      <c r="C81" s="43" t="s">
        <v>144</v>
      </c>
      <c r="D81" s="44" t="s">
        <v>50</v>
      </c>
      <c r="E81" s="27">
        <v>0</v>
      </c>
      <c r="F81" s="45">
        <v>204958</v>
      </c>
      <c r="G81" s="24">
        <f t="shared" ref="G81:G96" si="27">ROUND(E81*F81,0)</f>
        <v>0</v>
      </c>
      <c r="H81" s="81"/>
      <c r="I81" s="46">
        <v>0.95</v>
      </c>
      <c r="J81" s="46">
        <v>0.95</v>
      </c>
      <c r="K81" s="24">
        <f t="shared" ref="K81:K96" si="28">ROUND(F81*J81,0)</f>
        <v>194710</v>
      </c>
      <c r="L81" s="25">
        <f t="shared" ref="L81:L96" si="29">J81-E81</f>
        <v>0.95</v>
      </c>
      <c r="M81" s="26" t="str">
        <f t="shared" ref="M81:M96" si="30">IF(L81&gt;0,"MAYOR","MENOR")</f>
        <v>MAYOR</v>
      </c>
      <c r="N81" s="250"/>
      <c r="O81" s="246"/>
    </row>
    <row r="82" spans="2:15">
      <c r="B82" s="42" t="s">
        <v>145</v>
      </c>
      <c r="C82" s="47" t="s">
        <v>146</v>
      </c>
      <c r="D82" s="44" t="s">
        <v>32</v>
      </c>
      <c r="E82" s="27">
        <v>0</v>
      </c>
      <c r="F82" s="45">
        <v>16327</v>
      </c>
      <c r="G82" s="24">
        <f t="shared" si="27"/>
        <v>0</v>
      </c>
      <c r="H82" s="81"/>
      <c r="I82" s="46">
        <v>4</v>
      </c>
      <c r="J82" s="46">
        <v>4</v>
      </c>
      <c r="K82" s="24">
        <f t="shared" si="28"/>
        <v>65308</v>
      </c>
      <c r="L82" s="25">
        <f t="shared" si="29"/>
        <v>4</v>
      </c>
      <c r="M82" s="26" t="str">
        <f t="shared" si="30"/>
        <v>MAYOR</v>
      </c>
      <c r="N82" s="250"/>
      <c r="O82" s="246"/>
    </row>
    <row r="83" spans="2:15">
      <c r="B83" s="42" t="s">
        <v>147</v>
      </c>
      <c r="C83" s="43" t="s">
        <v>148</v>
      </c>
      <c r="D83" s="44" t="s">
        <v>69</v>
      </c>
      <c r="E83" s="27">
        <v>0</v>
      </c>
      <c r="F83" s="45">
        <v>9384</v>
      </c>
      <c r="G83" s="24">
        <f t="shared" si="27"/>
        <v>0</v>
      </c>
      <c r="H83" s="81"/>
      <c r="I83" s="46">
        <v>6.8</v>
      </c>
      <c r="J83" s="46">
        <v>6.8</v>
      </c>
      <c r="K83" s="24">
        <f t="shared" si="28"/>
        <v>63811</v>
      </c>
      <c r="L83" s="25">
        <f t="shared" si="29"/>
        <v>6.8</v>
      </c>
      <c r="M83" s="26" t="str">
        <f t="shared" si="30"/>
        <v>MAYOR</v>
      </c>
      <c r="N83" s="250"/>
      <c r="O83" s="246"/>
    </row>
    <row r="84" spans="2:15" ht="57">
      <c r="B84" s="42" t="s">
        <v>149</v>
      </c>
      <c r="C84" s="43" t="s">
        <v>150</v>
      </c>
      <c r="D84" s="44" t="s">
        <v>32</v>
      </c>
      <c r="E84" s="27">
        <v>0</v>
      </c>
      <c r="F84" s="45">
        <v>177095</v>
      </c>
      <c r="G84" s="24">
        <f t="shared" si="27"/>
        <v>0</v>
      </c>
      <c r="H84" s="81"/>
      <c r="I84" s="46">
        <v>6.54</v>
      </c>
      <c r="J84" s="46">
        <v>6.54</v>
      </c>
      <c r="K84" s="24">
        <f t="shared" si="28"/>
        <v>1158201</v>
      </c>
      <c r="L84" s="25">
        <f t="shared" si="29"/>
        <v>6.54</v>
      </c>
      <c r="M84" s="26" t="str">
        <f t="shared" si="30"/>
        <v>MAYOR</v>
      </c>
      <c r="N84" s="250"/>
      <c r="O84" s="246"/>
    </row>
    <row r="85" spans="2:15" ht="28.5">
      <c r="B85" s="42" t="s">
        <v>151</v>
      </c>
      <c r="C85" s="43" t="s">
        <v>152</v>
      </c>
      <c r="D85" s="44" t="s">
        <v>69</v>
      </c>
      <c r="E85" s="27">
        <v>0</v>
      </c>
      <c r="F85" s="45">
        <v>9899</v>
      </c>
      <c r="G85" s="24">
        <f t="shared" si="27"/>
        <v>0</v>
      </c>
      <c r="H85" s="81"/>
      <c r="I85" s="46">
        <v>3</v>
      </c>
      <c r="J85" s="46">
        <v>3</v>
      </c>
      <c r="K85" s="24">
        <f t="shared" si="28"/>
        <v>29697</v>
      </c>
      <c r="L85" s="25">
        <f t="shared" si="29"/>
        <v>3</v>
      </c>
      <c r="M85" s="26" t="str">
        <f t="shared" si="30"/>
        <v>MAYOR</v>
      </c>
      <c r="N85" s="250"/>
      <c r="O85" s="246"/>
    </row>
    <row r="86" spans="2:15" ht="71.25">
      <c r="B86" s="42" t="s">
        <v>153</v>
      </c>
      <c r="C86" s="43" t="s">
        <v>154</v>
      </c>
      <c r="D86" s="44" t="s">
        <v>29</v>
      </c>
      <c r="E86" s="27">
        <v>0</v>
      </c>
      <c r="F86" s="45">
        <v>113639</v>
      </c>
      <c r="G86" s="24">
        <f t="shared" si="27"/>
        <v>0</v>
      </c>
      <c r="H86" s="81"/>
      <c r="I86" s="46">
        <v>2</v>
      </c>
      <c r="J86" s="46">
        <v>2</v>
      </c>
      <c r="K86" s="24">
        <f t="shared" si="28"/>
        <v>227278</v>
      </c>
      <c r="L86" s="25">
        <f t="shared" si="29"/>
        <v>2</v>
      </c>
      <c r="M86" s="26" t="str">
        <f t="shared" si="30"/>
        <v>MAYOR</v>
      </c>
      <c r="N86" s="250"/>
      <c r="O86" s="246"/>
    </row>
    <row r="87" spans="2:15" ht="105" customHeight="1">
      <c r="B87" s="42" t="s">
        <v>155</v>
      </c>
      <c r="C87" s="43" t="s">
        <v>156</v>
      </c>
      <c r="D87" s="44" t="s">
        <v>29</v>
      </c>
      <c r="E87" s="27">
        <v>0</v>
      </c>
      <c r="F87" s="45">
        <v>2106299</v>
      </c>
      <c r="G87" s="24">
        <f t="shared" si="27"/>
        <v>0</v>
      </c>
      <c r="H87" s="81"/>
      <c r="I87" s="46">
        <v>1</v>
      </c>
      <c r="J87" s="46">
        <v>1</v>
      </c>
      <c r="K87" s="24">
        <f t="shared" si="28"/>
        <v>2106299</v>
      </c>
      <c r="L87" s="25">
        <f t="shared" si="29"/>
        <v>1</v>
      </c>
      <c r="M87" s="26" t="str">
        <f t="shared" si="30"/>
        <v>MAYOR</v>
      </c>
      <c r="N87" s="250"/>
      <c r="O87" s="246"/>
    </row>
    <row r="88" spans="2:15" ht="28.5">
      <c r="B88" s="42" t="s">
        <v>157</v>
      </c>
      <c r="C88" s="48" t="s">
        <v>158</v>
      </c>
      <c r="D88" s="21" t="s">
        <v>29</v>
      </c>
      <c r="E88" s="27">
        <v>0</v>
      </c>
      <c r="F88" s="45">
        <v>6962</v>
      </c>
      <c r="G88" s="24">
        <f t="shared" si="27"/>
        <v>0</v>
      </c>
      <c r="H88" s="81"/>
      <c r="I88" s="46">
        <v>3</v>
      </c>
      <c r="J88" s="46">
        <v>3</v>
      </c>
      <c r="K88" s="24">
        <f t="shared" si="28"/>
        <v>20886</v>
      </c>
      <c r="L88" s="25">
        <f t="shared" si="29"/>
        <v>3</v>
      </c>
      <c r="M88" s="26" t="str">
        <f t="shared" si="30"/>
        <v>MAYOR</v>
      </c>
      <c r="N88" s="250"/>
      <c r="O88" s="246"/>
    </row>
    <row r="89" spans="2:15" ht="28.5">
      <c r="B89" s="42" t="s">
        <v>159</v>
      </c>
      <c r="C89" s="49" t="s">
        <v>160</v>
      </c>
      <c r="D89" s="44" t="s">
        <v>69</v>
      </c>
      <c r="E89" s="27">
        <v>0</v>
      </c>
      <c r="F89" s="45">
        <v>50207</v>
      </c>
      <c r="G89" s="24">
        <f t="shared" si="27"/>
        <v>0</v>
      </c>
      <c r="H89" s="81"/>
      <c r="I89" s="46">
        <v>57.75</v>
      </c>
      <c r="J89" s="46">
        <v>57.75</v>
      </c>
      <c r="K89" s="24">
        <f t="shared" si="28"/>
        <v>2899454</v>
      </c>
      <c r="L89" s="25">
        <f t="shared" si="29"/>
        <v>57.75</v>
      </c>
      <c r="M89" s="26" t="str">
        <f t="shared" si="30"/>
        <v>MAYOR</v>
      </c>
      <c r="N89" s="250"/>
      <c r="O89" s="246"/>
    </row>
    <row r="90" spans="2:15" ht="28.5">
      <c r="B90" s="42" t="s">
        <v>161</v>
      </c>
      <c r="C90" s="50" t="s">
        <v>162</v>
      </c>
      <c r="D90" s="44" t="s">
        <v>32</v>
      </c>
      <c r="E90" s="27">
        <v>0</v>
      </c>
      <c r="F90" s="45">
        <v>414588</v>
      </c>
      <c r="G90" s="24">
        <f t="shared" si="27"/>
        <v>0</v>
      </c>
      <c r="H90" s="81"/>
      <c r="I90" s="46">
        <v>4.74</v>
      </c>
      <c r="J90" s="46">
        <v>4.74</v>
      </c>
      <c r="K90" s="24">
        <f t="shared" si="28"/>
        <v>1965147</v>
      </c>
      <c r="L90" s="25">
        <f t="shared" si="29"/>
        <v>4.74</v>
      </c>
      <c r="M90" s="26" t="str">
        <f t="shared" si="30"/>
        <v>MAYOR</v>
      </c>
      <c r="N90" s="250"/>
      <c r="O90" s="246"/>
    </row>
    <row r="91" spans="2:15" ht="92.25" customHeight="1">
      <c r="B91" s="42" t="s">
        <v>163</v>
      </c>
      <c r="C91" s="50" t="s">
        <v>164</v>
      </c>
      <c r="D91" s="44" t="s">
        <v>29</v>
      </c>
      <c r="E91" s="27">
        <v>0</v>
      </c>
      <c r="F91" s="45">
        <v>402215</v>
      </c>
      <c r="G91" s="24">
        <f t="shared" si="27"/>
        <v>0</v>
      </c>
      <c r="H91" s="81"/>
      <c r="I91" s="46">
        <v>2</v>
      </c>
      <c r="J91" s="46">
        <v>2</v>
      </c>
      <c r="K91" s="24">
        <f t="shared" si="28"/>
        <v>804430</v>
      </c>
      <c r="L91" s="25">
        <f t="shared" si="29"/>
        <v>2</v>
      </c>
      <c r="M91" s="26" t="str">
        <f t="shared" si="30"/>
        <v>MAYOR</v>
      </c>
      <c r="N91" s="250"/>
      <c r="O91" s="246"/>
    </row>
    <row r="92" spans="2:15" ht="28.5">
      <c r="B92" s="42" t="s">
        <v>165</v>
      </c>
      <c r="C92" s="48" t="s">
        <v>166</v>
      </c>
      <c r="D92" s="44" t="s">
        <v>29</v>
      </c>
      <c r="E92" s="27">
        <v>0</v>
      </c>
      <c r="F92" s="45">
        <v>11715</v>
      </c>
      <c r="G92" s="24">
        <f t="shared" si="27"/>
        <v>0</v>
      </c>
      <c r="H92" s="81"/>
      <c r="I92" s="46">
        <v>1</v>
      </c>
      <c r="J92" s="46">
        <v>1</v>
      </c>
      <c r="K92" s="24">
        <f t="shared" si="28"/>
        <v>11715</v>
      </c>
      <c r="L92" s="25">
        <f t="shared" si="29"/>
        <v>1</v>
      </c>
      <c r="M92" s="26" t="str">
        <f t="shared" si="30"/>
        <v>MAYOR</v>
      </c>
      <c r="N92" s="250"/>
      <c r="O92" s="246"/>
    </row>
    <row r="93" spans="2:15" ht="42.75">
      <c r="B93" s="42" t="s">
        <v>167</v>
      </c>
      <c r="C93" s="48" t="s">
        <v>168</v>
      </c>
      <c r="D93" s="21" t="s">
        <v>69</v>
      </c>
      <c r="E93" s="27">
        <v>0</v>
      </c>
      <c r="F93" s="23">
        <v>16800</v>
      </c>
      <c r="G93" s="24">
        <f t="shared" si="27"/>
        <v>0</v>
      </c>
      <c r="H93" s="81"/>
      <c r="I93" s="46">
        <f>4.35+3.05</f>
        <v>7.3999999999999995</v>
      </c>
      <c r="J93" s="46">
        <f>4.35+3.05</f>
        <v>7.3999999999999995</v>
      </c>
      <c r="K93" s="24">
        <f t="shared" si="28"/>
        <v>124320</v>
      </c>
      <c r="L93" s="25">
        <f t="shared" si="29"/>
        <v>7.3999999999999995</v>
      </c>
      <c r="M93" s="26" t="str">
        <f t="shared" si="30"/>
        <v>MAYOR</v>
      </c>
      <c r="N93" s="250"/>
      <c r="O93" s="246"/>
    </row>
    <row r="94" spans="2:15" ht="83.25" customHeight="1">
      <c r="B94" s="42" t="s">
        <v>169</v>
      </c>
      <c r="C94" s="48" t="s">
        <v>170</v>
      </c>
      <c r="D94" s="21" t="s">
        <v>32</v>
      </c>
      <c r="E94" s="27">
        <v>0</v>
      </c>
      <c r="F94" s="23">
        <v>56000</v>
      </c>
      <c r="G94" s="24">
        <f t="shared" si="27"/>
        <v>0</v>
      </c>
      <c r="H94" s="81"/>
      <c r="I94" s="46">
        <v>6.54</v>
      </c>
      <c r="J94" s="46">
        <v>6.54</v>
      </c>
      <c r="K94" s="24">
        <f t="shared" si="28"/>
        <v>366240</v>
      </c>
      <c r="L94" s="25">
        <f t="shared" si="29"/>
        <v>6.54</v>
      </c>
      <c r="M94" s="26" t="str">
        <f t="shared" si="30"/>
        <v>MAYOR</v>
      </c>
      <c r="N94" s="250"/>
      <c r="O94" s="246"/>
    </row>
    <row r="95" spans="2:15" ht="42.75">
      <c r="B95" s="42" t="s">
        <v>171</v>
      </c>
      <c r="C95" s="48" t="s">
        <v>172</v>
      </c>
      <c r="D95" s="21" t="s">
        <v>69</v>
      </c>
      <c r="E95" s="27">
        <v>0</v>
      </c>
      <c r="F95" s="23">
        <v>5666</v>
      </c>
      <c r="G95" s="24">
        <f t="shared" si="27"/>
        <v>0</v>
      </c>
      <c r="H95" s="81"/>
      <c r="I95" s="46">
        <v>15</v>
      </c>
      <c r="J95" s="46">
        <v>15</v>
      </c>
      <c r="K95" s="24">
        <f t="shared" si="28"/>
        <v>84990</v>
      </c>
      <c r="L95" s="25">
        <f t="shared" si="29"/>
        <v>15</v>
      </c>
      <c r="M95" s="26" t="str">
        <f t="shared" si="30"/>
        <v>MAYOR</v>
      </c>
      <c r="N95" s="250"/>
      <c r="O95" s="246"/>
    </row>
    <row r="96" spans="2:15" ht="42.75">
      <c r="B96" s="42"/>
      <c r="C96" s="50" t="s">
        <v>283</v>
      </c>
      <c r="D96" s="44" t="s">
        <v>69</v>
      </c>
      <c r="E96" s="27">
        <v>0</v>
      </c>
      <c r="F96" s="23">
        <v>702099</v>
      </c>
      <c r="G96" s="24">
        <f t="shared" si="27"/>
        <v>0</v>
      </c>
      <c r="H96" s="81"/>
      <c r="I96" s="81"/>
      <c r="J96" s="46">
        <v>2.8</v>
      </c>
      <c r="K96" s="24">
        <f t="shared" si="28"/>
        <v>1965877</v>
      </c>
      <c r="L96" s="25">
        <f t="shared" si="29"/>
        <v>2.8</v>
      </c>
      <c r="M96" s="26" t="str">
        <f t="shared" si="30"/>
        <v>MAYOR</v>
      </c>
      <c r="N96" s="250"/>
      <c r="O96" s="246"/>
    </row>
    <row r="97" spans="1:28">
      <c r="A97" s="31"/>
      <c r="B97" s="252" t="s">
        <v>173</v>
      </c>
      <c r="C97" s="215"/>
      <c r="D97" s="215"/>
      <c r="E97" s="215"/>
      <c r="F97" s="216"/>
      <c r="G97" s="32">
        <f>SUM(G81:G96)</f>
        <v>0</v>
      </c>
      <c r="H97" s="79"/>
      <c r="I97" s="79"/>
      <c r="J97" s="33"/>
      <c r="K97" s="32">
        <f>SUM(K81:K96)</f>
        <v>12088363</v>
      </c>
      <c r="L97" s="34"/>
      <c r="M97" s="34"/>
      <c r="N97" s="250"/>
      <c r="O97" s="246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</row>
    <row r="98" spans="1:28">
      <c r="A98" s="31"/>
      <c r="B98" s="253" t="s">
        <v>136</v>
      </c>
      <c r="C98" s="216"/>
      <c r="D98" s="256">
        <v>0.27229999999999999</v>
      </c>
      <c r="E98" s="215"/>
      <c r="F98" s="216"/>
      <c r="G98" s="35">
        <f t="shared" ref="G98:G100" si="31">$G$97*D98</f>
        <v>0</v>
      </c>
      <c r="H98" s="80"/>
      <c r="I98" s="80"/>
      <c r="J98" s="36"/>
      <c r="K98" s="35">
        <f>$K$97*D98</f>
        <v>3291661.2448999998</v>
      </c>
      <c r="L98" s="37"/>
      <c r="M98" s="38"/>
      <c r="N98" s="250"/>
      <c r="O98" s="246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</row>
    <row r="99" spans="1:28">
      <c r="A99" s="31"/>
      <c r="B99" s="253" t="s">
        <v>137</v>
      </c>
      <c r="C99" s="216"/>
      <c r="D99" s="255">
        <v>0.01</v>
      </c>
      <c r="E99" s="215"/>
      <c r="F99" s="216"/>
      <c r="G99" s="35">
        <f t="shared" si="31"/>
        <v>0</v>
      </c>
      <c r="H99" s="80"/>
      <c r="I99" s="80"/>
      <c r="J99" s="36"/>
      <c r="K99" s="35">
        <f>$K$97*D99</f>
        <v>120883.63</v>
      </c>
      <c r="L99" s="37"/>
      <c r="M99" s="38"/>
      <c r="N99" s="250"/>
      <c r="O99" s="246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</row>
    <row r="100" spans="1:28">
      <c r="A100" s="31"/>
      <c r="B100" s="253" t="s">
        <v>138</v>
      </c>
      <c r="C100" s="216"/>
      <c r="D100" s="255">
        <v>0.04</v>
      </c>
      <c r="E100" s="215"/>
      <c r="F100" s="216"/>
      <c r="G100" s="35">
        <f t="shared" si="31"/>
        <v>0</v>
      </c>
      <c r="H100" s="80"/>
      <c r="I100" s="80"/>
      <c r="J100" s="36"/>
      <c r="K100" s="35">
        <f>$K$97*D100</f>
        <v>483534.52</v>
      </c>
      <c r="L100" s="37"/>
      <c r="M100" s="38"/>
      <c r="N100" s="250"/>
      <c r="O100" s="246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</row>
    <row r="101" spans="1:28">
      <c r="A101" s="31"/>
      <c r="B101" s="253" t="s">
        <v>139</v>
      </c>
      <c r="C101" s="216"/>
      <c r="D101" s="255">
        <v>0.19</v>
      </c>
      <c r="E101" s="215"/>
      <c r="F101" s="216"/>
      <c r="G101" s="35">
        <f>$G$100*D101</f>
        <v>0</v>
      </c>
      <c r="H101" s="80"/>
      <c r="I101" s="80"/>
      <c r="J101" s="36"/>
      <c r="K101" s="35">
        <f>$K$100*D101</f>
        <v>91871.558799999999</v>
      </c>
      <c r="L101" s="37"/>
      <c r="M101" s="38"/>
      <c r="N101" s="250"/>
      <c r="O101" s="246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</row>
    <row r="102" spans="1:28">
      <c r="A102" s="31"/>
      <c r="B102" s="254" t="s">
        <v>174</v>
      </c>
      <c r="C102" s="215"/>
      <c r="D102" s="215"/>
      <c r="E102" s="215"/>
      <c r="F102" s="216"/>
      <c r="G102" s="32">
        <f>SUM(G97:G101)</f>
        <v>0</v>
      </c>
      <c r="H102" s="79"/>
      <c r="I102" s="79"/>
      <c r="J102" s="39" t="s">
        <v>140</v>
      </c>
      <c r="K102" s="32">
        <f>SUM(K97:K101)</f>
        <v>16076313.9537</v>
      </c>
      <c r="L102" s="33"/>
      <c r="M102" s="33"/>
      <c r="N102" s="250"/>
      <c r="O102" s="246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</row>
    <row r="103" spans="1:28">
      <c r="A103" s="31"/>
      <c r="B103" s="254" t="s">
        <v>175</v>
      </c>
      <c r="C103" s="215"/>
      <c r="D103" s="215"/>
      <c r="E103" s="215"/>
      <c r="F103" s="216"/>
      <c r="G103" s="32">
        <f>G79+G102</f>
        <v>96960081.890099987</v>
      </c>
      <c r="H103" s="79"/>
      <c r="I103" s="79"/>
      <c r="J103" s="39"/>
      <c r="K103" s="32">
        <f>K79+K102</f>
        <v>86118058.841100022</v>
      </c>
      <c r="L103" s="33"/>
      <c r="M103" s="33"/>
      <c r="N103" s="250"/>
      <c r="O103" s="246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</row>
    <row r="104" spans="1:28" ht="30">
      <c r="B104" s="9" t="s">
        <v>24</v>
      </c>
      <c r="C104" s="10" t="s">
        <v>176</v>
      </c>
      <c r="D104" s="21"/>
      <c r="E104" s="22"/>
      <c r="F104" s="23"/>
      <c r="G104" s="24"/>
      <c r="H104" s="81"/>
      <c r="I104" s="81"/>
      <c r="J104" s="22"/>
      <c r="K104" s="24"/>
      <c r="L104" s="25"/>
      <c r="M104" s="26"/>
      <c r="N104" s="250"/>
      <c r="O104" s="246"/>
    </row>
    <row r="105" spans="1:28">
      <c r="B105" s="9">
        <v>1</v>
      </c>
      <c r="C105" s="28" t="s">
        <v>177</v>
      </c>
      <c r="D105" s="21"/>
      <c r="E105" s="22"/>
      <c r="F105" s="23"/>
      <c r="G105" s="24"/>
      <c r="H105" s="81"/>
      <c r="I105" s="81"/>
      <c r="J105" s="22"/>
      <c r="K105" s="24"/>
      <c r="L105" s="25"/>
      <c r="M105" s="26"/>
      <c r="N105" s="250"/>
      <c r="O105" s="246"/>
    </row>
    <row r="106" spans="1:28" ht="71.25">
      <c r="B106" s="19" t="s">
        <v>27</v>
      </c>
      <c r="C106" s="20" t="s">
        <v>178</v>
      </c>
      <c r="D106" s="21" t="s">
        <v>29</v>
      </c>
      <c r="E106" s="22">
        <v>1</v>
      </c>
      <c r="F106" s="23">
        <v>2636755</v>
      </c>
      <c r="G106" s="24">
        <f>ROUND(E106*F106,0)</f>
        <v>2636755</v>
      </c>
      <c r="H106" s="76">
        <v>1</v>
      </c>
      <c r="I106" s="27">
        <v>1</v>
      </c>
      <c r="J106" s="22">
        <v>1</v>
      </c>
      <c r="K106" s="24">
        <f>ROUND(F106*J106,0)</f>
        <v>2636755</v>
      </c>
      <c r="L106" s="25">
        <f>J106-E106</f>
        <v>0</v>
      </c>
      <c r="M106" s="26" t="str">
        <f>IF(L106&gt;0,"MAYOR","MENOR")</f>
        <v>MENOR</v>
      </c>
      <c r="N106" s="250"/>
      <c r="O106" s="246"/>
    </row>
    <row r="107" spans="1:28">
      <c r="B107" s="9">
        <v>2</v>
      </c>
      <c r="C107" s="28" t="s">
        <v>179</v>
      </c>
      <c r="D107" s="21"/>
      <c r="E107" s="22"/>
      <c r="F107" s="23"/>
      <c r="G107" s="24"/>
      <c r="H107" s="76"/>
      <c r="I107" s="27"/>
      <c r="J107" s="22"/>
      <c r="K107" s="24"/>
      <c r="L107" s="25"/>
      <c r="M107" s="26"/>
      <c r="N107" s="250"/>
      <c r="O107" s="246"/>
    </row>
    <row r="108" spans="1:28" ht="28.5">
      <c r="B108" s="19" t="s">
        <v>48</v>
      </c>
      <c r="C108" s="20" t="s">
        <v>36</v>
      </c>
      <c r="D108" s="21" t="s">
        <v>32</v>
      </c>
      <c r="E108" s="22">
        <v>5</v>
      </c>
      <c r="F108" s="23">
        <v>10132</v>
      </c>
      <c r="G108" s="24">
        <f t="shared" ref="G108:G111" si="32">ROUND(E108*F108,0)</f>
        <v>50660</v>
      </c>
      <c r="H108" s="76">
        <v>5</v>
      </c>
      <c r="I108" s="27">
        <v>5</v>
      </c>
      <c r="J108" s="27">
        <v>5</v>
      </c>
      <c r="K108" s="24">
        <f>ROUND(F108*J108,0)</f>
        <v>50660</v>
      </c>
      <c r="L108" s="25">
        <f>J108-E108</f>
        <v>0</v>
      </c>
      <c r="M108" s="26" t="str">
        <f t="shared" ref="M108:M111" si="33">IF(L108&gt;0,"MAYOR","MENOR")</f>
        <v>MENOR</v>
      </c>
      <c r="N108" s="250"/>
      <c r="O108" s="246"/>
    </row>
    <row r="109" spans="1:28" ht="78" customHeight="1">
      <c r="B109" s="19" t="s">
        <v>51</v>
      </c>
      <c r="C109" s="20" t="s">
        <v>180</v>
      </c>
      <c r="D109" s="21" t="s">
        <v>32</v>
      </c>
      <c r="E109" s="22">
        <v>43</v>
      </c>
      <c r="F109" s="23">
        <v>356724</v>
      </c>
      <c r="G109" s="24">
        <f t="shared" si="32"/>
        <v>15339132</v>
      </c>
      <c r="H109" s="76">
        <v>43</v>
      </c>
      <c r="I109" s="27">
        <v>43</v>
      </c>
      <c r="J109" s="27">
        <v>37.489080000000001</v>
      </c>
      <c r="K109" s="24">
        <f>ROUND(F109*J109,0)</f>
        <v>13373255</v>
      </c>
      <c r="L109" s="25">
        <f>J109-E109</f>
        <v>-5.5109199999999987</v>
      </c>
      <c r="M109" s="26" t="str">
        <f t="shared" si="33"/>
        <v>MENOR</v>
      </c>
      <c r="N109" s="250"/>
      <c r="O109" s="246"/>
    </row>
    <row r="110" spans="1:28" ht="181.5" customHeight="1">
      <c r="B110" s="19" t="s">
        <v>53</v>
      </c>
      <c r="C110" s="20" t="s">
        <v>181</v>
      </c>
      <c r="D110" s="21" t="s">
        <v>29</v>
      </c>
      <c r="E110" s="22">
        <v>2</v>
      </c>
      <c r="F110" s="23">
        <v>3447091</v>
      </c>
      <c r="G110" s="24">
        <f t="shared" si="32"/>
        <v>6894182</v>
      </c>
      <c r="H110" s="76">
        <v>2</v>
      </c>
      <c r="I110" s="27">
        <v>2</v>
      </c>
      <c r="J110" s="22">
        <v>2</v>
      </c>
      <c r="K110" s="24">
        <f>ROUND(F110*J110,0)</f>
        <v>6894182</v>
      </c>
      <c r="L110" s="25">
        <f>J110-E110</f>
        <v>0</v>
      </c>
      <c r="M110" s="26" t="str">
        <f t="shared" si="33"/>
        <v>MENOR</v>
      </c>
      <c r="N110" s="250"/>
      <c r="O110" s="246"/>
    </row>
    <row r="111" spans="1:28" ht="99.75" customHeight="1">
      <c r="B111" s="19" t="s">
        <v>55</v>
      </c>
      <c r="C111" s="20" t="s">
        <v>182</v>
      </c>
      <c r="D111" s="21" t="s">
        <v>29</v>
      </c>
      <c r="E111" s="22">
        <v>1</v>
      </c>
      <c r="F111" s="23">
        <v>194383</v>
      </c>
      <c r="G111" s="24">
        <f t="shared" si="32"/>
        <v>194383</v>
      </c>
      <c r="H111" s="76">
        <v>1</v>
      </c>
      <c r="I111" s="27">
        <v>1</v>
      </c>
      <c r="J111" s="22">
        <v>1</v>
      </c>
      <c r="K111" s="24">
        <f>ROUND(F111*J111,0)</f>
        <v>194383</v>
      </c>
      <c r="L111" s="25">
        <f>J111-E111</f>
        <v>0</v>
      </c>
      <c r="M111" s="26" t="str">
        <f t="shared" si="33"/>
        <v>MENOR</v>
      </c>
      <c r="N111" s="250"/>
      <c r="O111" s="246"/>
    </row>
    <row r="112" spans="1:28">
      <c r="B112" s="9">
        <v>3</v>
      </c>
      <c r="C112" s="28" t="s">
        <v>130</v>
      </c>
      <c r="D112" s="21"/>
      <c r="E112" s="22"/>
      <c r="F112" s="23"/>
      <c r="G112" s="24"/>
      <c r="H112" s="76"/>
      <c r="I112" s="27"/>
      <c r="J112" s="22"/>
      <c r="K112" s="24"/>
      <c r="L112" s="25"/>
      <c r="M112" s="26"/>
      <c r="N112" s="250"/>
      <c r="O112" s="246"/>
    </row>
    <row r="113" spans="2:21" ht="28.5">
      <c r="B113" s="19" t="s">
        <v>59</v>
      </c>
      <c r="C113" s="20" t="s">
        <v>132</v>
      </c>
      <c r="D113" s="21" t="s">
        <v>32</v>
      </c>
      <c r="E113" s="22">
        <v>18</v>
      </c>
      <c r="F113" s="23">
        <v>5214</v>
      </c>
      <c r="G113" s="24">
        <f t="shared" ref="G113:G114" si="34">ROUND(E113*F113,0)</f>
        <v>93852</v>
      </c>
      <c r="H113" s="76">
        <v>18</v>
      </c>
      <c r="I113" s="27">
        <v>18</v>
      </c>
      <c r="J113" s="22">
        <v>18</v>
      </c>
      <c r="K113" s="24">
        <f>ROUND(F113*J113,0)</f>
        <v>93852</v>
      </c>
      <c r="L113" s="25">
        <f>J113-E113</f>
        <v>0</v>
      </c>
      <c r="M113" s="26" t="str">
        <f t="shared" ref="M113:M114" si="35">IF(L113&gt;0,"MAYOR","MENOR")</f>
        <v>MENOR</v>
      </c>
      <c r="N113" s="250"/>
      <c r="O113" s="246"/>
    </row>
    <row r="114" spans="2:21" ht="28.5">
      <c r="B114" s="19" t="s">
        <v>61</v>
      </c>
      <c r="C114" s="20" t="s">
        <v>134</v>
      </c>
      <c r="D114" s="21" t="s">
        <v>50</v>
      </c>
      <c r="E114" s="22">
        <v>11</v>
      </c>
      <c r="F114" s="23">
        <v>57439</v>
      </c>
      <c r="G114" s="24">
        <f t="shared" si="34"/>
        <v>631829</v>
      </c>
      <c r="H114" s="76">
        <v>11</v>
      </c>
      <c r="I114" s="27">
        <v>11</v>
      </c>
      <c r="J114" s="22">
        <v>11</v>
      </c>
      <c r="K114" s="24">
        <f>ROUND(F114*J114,0)</f>
        <v>631829</v>
      </c>
      <c r="L114" s="25">
        <f>J114-E114</f>
        <v>0</v>
      </c>
      <c r="M114" s="26" t="str">
        <f t="shared" si="35"/>
        <v>MENOR</v>
      </c>
      <c r="N114" s="250"/>
      <c r="O114" s="246"/>
    </row>
    <row r="115" spans="2:21">
      <c r="B115" s="214" t="s">
        <v>183</v>
      </c>
      <c r="C115" s="215"/>
      <c r="D115" s="215"/>
      <c r="E115" s="215"/>
      <c r="F115" s="216"/>
      <c r="G115" s="51">
        <f>SUM(G106:G114)</f>
        <v>25840793</v>
      </c>
      <c r="H115" s="82"/>
      <c r="I115" s="82"/>
      <c r="J115" s="52"/>
      <c r="K115" s="51">
        <f>SUM(K106:K114)</f>
        <v>23874916</v>
      </c>
      <c r="L115" s="53"/>
      <c r="M115" s="53"/>
      <c r="N115" s="257"/>
      <c r="O115" s="246"/>
    </row>
    <row r="116" spans="2:21">
      <c r="B116" s="217" t="s">
        <v>136</v>
      </c>
      <c r="C116" s="216"/>
      <c r="D116" s="218">
        <v>0.27229999999999999</v>
      </c>
      <c r="E116" s="215"/>
      <c r="F116" s="216"/>
      <c r="G116" s="54">
        <f t="shared" ref="G116:G118" si="36">$G$115*D116</f>
        <v>7036447.9338999996</v>
      </c>
      <c r="H116" s="83"/>
      <c r="I116" s="83"/>
      <c r="J116" s="55"/>
      <c r="K116" s="54">
        <f>$K$115*D116</f>
        <v>6501139.6267999997</v>
      </c>
      <c r="L116" s="24"/>
      <c r="M116" s="56"/>
      <c r="N116" s="250"/>
      <c r="O116" s="246"/>
    </row>
    <row r="117" spans="2:21">
      <c r="B117" s="217" t="s">
        <v>137</v>
      </c>
      <c r="C117" s="216"/>
      <c r="D117" s="238">
        <v>0.01</v>
      </c>
      <c r="E117" s="215"/>
      <c r="F117" s="216"/>
      <c r="G117" s="54">
        <f t="shared" si="36"/>
        <v>258407.93</v>
      </c>
      <c r="H117" s="83"/>
      <c r="I117" s="83"/>
      <c r="J117" s="55"/>
      <c r="K117" s="54">
        <f>$K$115*D117</f>
        <v>238749.16</v>
      </c>
      <c r="L117" s="24"/>
      <c r="M117" s="56"/>
      <c r="N117" s="250"/>
      <c r="O117" s="246"/>
    </row>
    <row r="118" spans="2:21">
      <c r="B118" s="217" t="s">
        <v>138</v>
      </c>
      <c r="C118" s="216"/>
      <c r="D118" s="238">
        <v>0.04</v>
      </c>
      <c r="E118" s="215"/>
      <c r="F118" s="216"/>
      <c r="G118" s="54">
        <f t="shared" si="36"/>
        <v>1033631.72</v>
      </c>
      <c r="H118" s="83"/>
      <c r="I118" s="83"/>
      <c r="J118" s="55"/>
      <c r="K118" s="54">
        <f>$K$115*D118</f>
        <v>954996.64</v>
      </c>
      <c r="L118" s="24"/>
      <c r="M118" s="56"/>
      <c r="N118" s="250"/>
      <c r="O118" s="246"/>
    </row>
    <row r="119" spans="2:21">
      <c r="B119" s="217" t="s">
        <v>139</v>
      </c>
      <c r="C119" s="216"/>
      <c r="D119" s="238">
        <v>0.19</v>
      </c>
      <c r="E119" s="215"/>
      <c r="F119" s="216"/>
      <c r="G119" s="54">
        <f>$G$118*D119</f>
        <v>196390.02679999999</v>
      </c>
      <c r="H119" s="83"/>
      <c r="I119" s="83"/>
      <c r="J119" s="55"/>
      <c r="K119" s="54">
        <f>$K$118*D119</f>
        <v>181449.3616</v>
      </c>
      <c r="L119" s="24"/>
      <c r="M119" s="56"/>
      <c r="N119" s="250"/>
      <c r="O119" s="246"/>
    </row>
    <row r="120" spans="2:21">
      <c r="B120" s="219" t="s">
        <v>140</v>
      </c>
      <c r="C120" s="215"/>
      <c r="D120" s="215"/>
      <c r="E120" s="215"/>
      <c r="F120" s="216"/>
      <c r="G120" s="51">
        <f>SUM(G115:G119)</f>
        <v>34365670.610699996</v>
      </c>
      <c r="H120" s="82"/>
      <c r="I120" s="82"/>
      <c r="J120" s="57" t="s">
        <v>140</v>
      </c>
      <c r="K120" s="51">
        <f>SUM(K115:K119)</f>
        <v>31751250.788400002</v>
      </c>
      <c r="L120" s="52"/>
      <c r="M120" s="52"/>
      <c r="N120" s="257"/>
      <c r="O120" s="246"/>
    </row>
    <row r="121" spans="2:21" ht="30">
      <c r="B121" s="9" t="s">
        <v>24</v>
      </c>
      <c r="C121" s="10" t="s">
        <v>184</v>
      </c>
      <c r="D121" s="21"/>
      <c r="E121" s="22"/>
      <c r="F121" s="23"/>
      <c r="G121" s="24"/>
      <c r="H121" s="81"/>
      <c r="I121" s="81"/>
      <c r="J121" s="22"/>
      <c r="K121" s="24"/>
      <c r="L121" s="25"/>
      <c r="M121" s="26"/>
      <c r="N121" s="258"/>
      <c r="O121" s="246"/>
    </row>
    <row r="122" spans="2:21">
      <c r="B122" s="9">
        <v>1</v>
      </c>
      <c r="C122" s="28" t="s">
        <v>26</v>
      </c>
      <c r="D122" s="21"/>
      <c r="E122" s="22"/>
      <c r="F122" s="23"/>
      <c r="G122" s="24"/>
      <c r="H122" s="81"/>
      <c r="I122" s="81"/>
      <c r="J122" s="22"/>
      <c r="K122" s="24"/>
      <c r="L122" s="25"/>
      <c r="M122" s="26"/>
      <c r="N122" s="250"/>
      <c r="O122" s="246"/>
      <c r="U122" s="58"/>
    </row>
    <row r="123" spans="2:21" ht="28.5">
      <c r="B123" s="42" t="s">
        <v>27</v>
      </c>
      <c r="C123" s="20" t="s">
        <v>31</v>
      </c>
      <c r="D123" s="21" t="s">
        <v>32</v>
      </c>
      <c r="E123" s="22">
        <v>90</v>
      </c>
      <c r="F123" s="23">
        <v>9920</v>
      </c>
      <c r="G123" s="24">
        <f t="shared" ref="G123:G129" si="37">ROUND(E123*F123,0)</f>
        <v>892800</v>
      </c>
      <c r="H123" s="76">
        <v>139.47999999999999</v>
      </c>
      <c r="I123" s="27">
        <v>188.32</v>
      </c>
      <c r="J123" s="27">
        <v>188.32</v>
      </c>
      <c r="K123" s="24">
        <f t="shared" ref="K123:K129" si="38">ROUND(F123*J123,0)</f>
        <v>1868134</v>
      </c>
      <c r="L123" s="25">
        <f t="shared" ref="L123:L129" si="39">J123-E123</f>
        <v>98.32</v>
      </c>
      <c r="M123" s="26" t="str">
        <f t="shared" ref="M123:M129" si="40">IF(L123&gt;0,"MAYOR","MENOR")</f>
        <v>MAYOR</v>
      </c>
      <c r="N123" s="250"/>
      <c r="O123" s="246"/>
      <c r="U123" s="58"/>
    </row>
    <row r="124" spans="2:21" ht="28.5">
      <c r="B124" s="42" t="s">
        <v>30</v>
      </c>
      <c r="C124" s="20" t="s">
        <v>36</v>
      </c>
      <c r="D124" s="21" t="s">
        <v>32</v>
      </c>
      <c r="E124" s="22">
        <v>2</v>
      </c>
      <c r="F124" s="23">
        <v>50442</v>
      </c>
      <c r="G124" s="24">
        <f t="shared" si="37"/>
        <v>100884</v>
      </c>
      <c r="H124" s="76">
        <v>7.79</v>
      </c>
      <c r="I124" s="27">
        <v>7.96</v>
      </c>
      <c r="J124" s="27">
        <v>7.96</v>
      </c>
      <c r="K124" s="24">
        <f t="shared" si="38"/>
        <v>401518</v>
      </c>
      <c r="L124" s="25">
        <f t="shared" si="39"/>
        <v>5.96</v>
      </c>
      <c r="M124" s="26" t="str">
        <f t="shared" si="40"/>
        <v>MAYOR</v>
      </c>
      <c r="N124" s="250"/>
      <c r="O124" s="246"/>
      <c r="U124" s="58"/>
    </row>
    <row r="125" spans="2:21" ht="28.5">
      <c r="B125" s="42" t="s">
        <v>33</v>
      </c>
      <c r="C125" s="20" t="s">
        <v>42</v>
      </c>
      <c r="D125" s="21" t="s">
        <v>32</v>
      </c>
      <c r="E125" s="22">
        <v>180</v>
      </c>
      <c r="F125" s="23">
        <v>6890</v>
      </c>
      <c r="G125" s="24">
        <f t="shared" si="37"/>
        <v>1240200</v>
      </c>
      <c r="H125" s="76">
        <v>132.238</v>
      </c>
      <c r="I125" s="27">
        <v>152.38</v>
      </c>
      <c r="J125" s="27">
        <v>152.38</v>
      </c>
      <c r="K125" s="24">
        <f t="shared" si="38"/>
        <v>1049898</v>
      </c>
      <c r="L125" s="25">
        <f t="shared" si="39"/>
        <v>-27.620000000000005</v>
      </c>
      <c r="M125" s="26" t="str">
        <f t="shared" si="40"/>
        <v>MENOR</v>
      </c>
      <c r="N125" s="258"/>
      <c r="O125" s="246"/>
      <c r="U125" s="58"/>
    </row>
    <row r="126" spans="2:21" ht="28.5">
      <c r="B126" s="42" t="s">
        <v>35</v>
      </c>
      <c r="C126" s="20" t="s">
        <v>44</v>
      </c>
      <c r="D126" s="21" t="s">
        <v>29</v>
      </c>
      <c r="E126" s="22">
        <v>1</v>
      </c>
      <c r="F126" s="23">
        <v>7757</v>
      </c>
      <c r="G126" s="24">
        <f t="shared" si="37"/>
        <v>7757</v>
      </c>
      <c r="H126" s="76">
        <v>1</v>
      </c>
      <c r="I126" s="27">
        <v>1</v>
      </c>
      <c r="J126" s="22">
        <v>1</v>
      </c>
      <c r="K126" s="24">
        <f t="shared" si="38"/>
        <v>7757</v>
      </c>
      <c r="L126" s="25">
        <f t="shared" si="39"/>
        <v>0</v>
      </c>
      <c r="M126" s="26" t="str">
        <f t="shared" si="40"/>
        <v>MENOR</v>
      </c>
      <c r="N126" s="250"/>
      <c r="O126" s="246"/>
    </row>
    <row r="127" spans="2:21" ht="35.25" customHeight="1">
      <c r="B127" s="42" t="s">
        <v>37</v>
      </c>
      <c r="C127" s="20" t="s">
        <v>185</v>
      </c>
      <c r="D127" s="21" t="s">
        <v>29</v>
      </c>
      <c r="E127" s="22">
        <v>10</v>
      </c>
      <c r="F127" s="23">
        <v>17887</v>
      </c>
      <c r="G127" s="24">
        <f t="shared" si="37"/>
        <v>178870</v>
      </c>
      <c r="H127" s="76">
        <v>10</v>
      </c>
      <c r="I127" s="27">
        <v>10</v>
      </c>
      <c r="J127" s="22">
        <v>10</v>
      </c>
      <c r="K127" s="24">
        <f t="shared" si="38"/>
        <v>178870</v>
      </c>
      <c r="L127" s="25">
        <f t="shared" si="39"/>
        <v>0</v>
      </c>
      <c r="M127" s="26" t="str">
        <f t="shared" si="40"/>
        <v>MENOR</v>
      </c>
      <c r="N127" s="250"/>
      <c r="O127" s="246"/>
    </row>
    <row r="128" spans="2:21" ht="28.5">
      <c r="B128" s="42" t="s">
        <v>39</v>
      </c>
      <c r="C128" s="20" t="s">
        <v>186</v>
      </c>
      <c r="D128" s="21" t="s">
        <v>29</v>
      </c>
      <c r="E128" s="22">
        <v>10</v>
      </c>
      <c r="F128" s="23">
        <v>72188</v>
      </c>
      <c r="G128" s="24">
        <f t="shared" si="37"/>
        <v>721880</v>
      </c>
      <c r="H128" s="76">
        <v>12</v>
      </c>
      <c r="I128" s="27">
        <v>12</v>
      </c>
      <c r="J128" s="27">
        <v>12</v>
      </c>
      <c r="K128" s="24">
        <f t="shared" si="38"/>
        <v>866256</v>
      </c>
      <c r="L128" s="25">
        <f t="shared" si="39"/>
        <v>2</v>
      </c>
      <c r="M128" s="26" t="str">
        <f t="shared" si="40"/>
        <v>MAYOR</v>
      </c>
      <c r="N128" s="250"/>
      <c r="O128" s="246"/>
    </row>
    <row r="129" spans="2:15">
      <c r="B129" s="42" t="s">
        <v>41</v>
      </c>
      <c r="C129" s="20" t="s">
        <v>187</v>
      </c>
      <c r="D129" s="21" t="s">
        <v>29</v>
      </c>
      <c r="E129" s="22">
        <v>1</v>
      </c>
      <c r="F129" s="23">
        <v>9814</v>
      </c>
      <c r="G129" s="24">
        <f t="shared" si="37"/>
        <v>9814</v>
      </c>
      <c r="H129" s="76">
        <v>12</v>
      </c>
      <c r="I129" s="27">
        <v>12</v>
      </c>
      <c r="J129" s="27">
        <v>12</v>
      </c>
      <c r="K129" s="24">
        <f t="shared" si="38"/>
        <v>117768</v>
      </c>
      <c r="L129" s="25">
        <f t="shared" si="39"/>
        <v>11</v>
      </c>
      <c r="M129" s="26" t="str">
        <f t="shared" si="40"/>
        <v>MAYOR</v>
      </c>
      <c r="N129" s="250"/>
      <c r="O129" s="246"/>
    </row>
    <row r="130" spans="2:15">
      <c r="B130" s="9">
        <v>2</v>
      </c>
      <c r="C130" s="28" t="s">
        <v>70</v>
      </c>
      <c r="D130" s="21"/>
      <c r="E130" s="22"/>
      <c r="F130" s="23"/>
      <c r="G130" s="24"/>
      <c r="H130" s="76"/>
      <c r="I130" s="27"/>
      <c r="J130" s="22"/>
      <c r="K130" s="24"/>
      <c r="L130" s="25"/>
      <c r="M130" s="26"/>
      <c r="N130" s="250"/>
      <c r="O130" s="246"/>
    </row>
    <row r="131" spans="2:15" ht="120">
      <c r="B131" s="9" t="s">
        <v>48</v>
      </c>
      <c r="C131" s="28" t="s">
        <v>72</v>
      </c>
      <c r="D131" s="21"/>
      <c r="E131" s="22"/>
      <c r="F131" s="23"/>
      <c r="G131" s="24"/>
      <c r="H131" s="76"/>
      <c r="I131" s="27"/>
      <c r="J131" s="22"/>
      <c r="K131" s="24"/>
      <c r="L131" s="25"/>
      <c r="M131" s="26"/>
      <c r="N131" s="250"/>
      <c r="O131" s="246"/>
    </row>
    <row r="132" spans="2:15" ht="185.25" customHeight="1">
      <c r="B132" s="42" t="s">
        <v>188</v>
      </c>
      <c r="C132" s="29" t="s">
        <v>74</v>
      </c>
      <c r="D132" s="21" t="s">
        <v>29</v>
      </c>
      <c r="E132" s="22">
        <v>3</v>
      </c>
      <c r="F132" s="23">
        <v>85496</v>
      </c>
      <c r="G132" s="24">
        <f t="shared" ref="G132:G136" si="41">ROUND(E132*F132,0)</f>
        <v>256488</v>
      </c>
      <c r="H132" s="76">
        <v>3</v>
      </c>
      <c r="I132" s="27">
        <v>3</v>
      </c>
      <c r="J132" s="27">
        <v>3</v>
      </c>
      <c r="K132" s="24">
        <f>ROUND(F132*J132,0)</f>
        <v>256488</v>
      </c>
      <c r="L132" s="25">
        <f>J132-E132</f>
        <v>0</v>
      </c>
      <c r="M132" s="26" t="str">
        <f t="shared" ref="M132:M136" si="42">IF(L132&gt;0,"MAYOR","MENOR")</f>
        <v>MENOR</v>
      </c>
      <c r="N132" s="250"/>
      <c r="O132" s="246"/>
    </row>
    <row r="133" spans="2:15" ht="218.25" customHeight="1">
      <c r="B133" s="42" t="s">
        <v>189</v>
      </c>
      <c r="C133" s="29" t="s">
        <v>76</v>
      </c>
      <c r="D133" s="21" t="s">
        <v>29</v>
      </c>
      <c r="E133" s="22">
        <v>8</v>
      </c>
      <c r="F133" s="23">
        <v>153569</v>
      </c>
      <c r="G133" s="24">
        <f t="shared" si="41"/>
        <v>1228552</v>
      </c>
      <c r="H133" s="76">
        <v>8</v>
      </c>
      <c r="I133" s="27">
        <v>8</v>
      </c>
      <c r="J133" s="27">
        <v>8</v>
      </c>
      <c r="K133" s="24">
        <f>ROUND(F133*J133,0)</f>
        <v>1228552</v>
      </c>
      <c r="L133" s="25">
        <f>J133-E133</f>
        <v>0</v>
      </c>
      <c r="M133" s="26" t="str">
        <f t="shared" si="42"/>
        <v>MENOR</v>
      </c>
      <c r="N133" s="250"/>
      <c r="O133" s="246"/>
    </row>
    <row r="134" spans="2:15" ht="156.75">
      <c r="B134" s="42" t="s">
        <v>190</v>
      </c>
      <c r="C134" s="29" t="s">
        <v>78</v>
      </c>
      <c r="D134" s="21" t="s">
        <v>29</v>
      </c>
      <c r="E134" s="22">
        <v>8</v>
      </c>
      <c r="F134" s="23">
        <v>176527</v>
      </c>
      <c r="G134" s="24">
        <f t="shared" si="41"/>
        <v>1412216</v>
      </c>
      <c r="H134" s="76">
        <v>8</v>
      </c>
      <c r="I134" s="27">
        <v>14</v>
      </c>
      <c r="J134" s="27">
        <v>14</v>
      </c>
      <c r="K134" s="24">
        <f>ROUND(F134*J134,0)</f>
        <v>2471378</v>
      </c>
      <c r="L134" s="25">
        <f>J134-E134</f>
        <v>6</v>
      </c>
      <c r="M134" s="26" t="str">
        <f t="shared" si="42"/>
        <v>MAYOR</v>
      </c>
      <c r="N134" s="250"/>
      <c r="O134" s="246"/>
    </row>
    <row r="135" spans="2:15" ht="51.75" customHeight="1">
      <c r="B135" s="42" t="s">
        <v>191</v>
      </c>
      <c r="C135" s="29" t="s">
        <v>192</v>
      </c>
      <c r="D135" s="21" t="s">
        <v>69</v>
      </c>
      <c r="E135" s="22">
        <v>50</v>
      </c>
      <c r="F135" s="23">
        <v>5666</v>
      </c>
      <c r="G135" s="24">
        <f t="shared" si="41"/>
        <v>283300</v>
      </c>
      <c r="H135" s="76">
        <v>50</v>
      </c>
      <c r="I135" s="27">
        <v>46.249899999999997</v>
      </c>
      <c r="J135" s="27">
        <v>46.249899999999997</v>
      </c>
      <c r="K135" s="24">
        <f>ROUND(F135*J135,0)</f>
        <v>262052</v>
      </c>
      <c r="L135" s="25">
        <f>J135-E135</f>
        <v>-3.7501000000000033</v>
      </c>
      <c r="M135" s="26" t="str">
        <f t="shared" si="42"/>
        <v>MENOR</v>
      </c>
      <c r="N135" s="250"/>
      <c r="O135" s="246"/>
    </row>
    <row r="136" spans="2:15" ht="186.75" customHeight="1">
      <c r="B136" s="42" t="s">
        <v>193</v>
      </c>
      <c r="C136" s="29" t="s">
        <v>86</v>
      </c>
      <c r="D136" s="21" t="s">
        <v>29</v>
      </c>
      <c r="E136" s="22">
        <v>2</v>
      </c>
      <c r="F136" s="23">
        <v>112341</v>
      </c>
      <c r="G136" s="24">
        <f t="shared" si="41"/>
        <v>224682</v>
      </c>
      <c r="H136" s="76">
        <v>2</v>
      </c>
      <c r="I136" s="27">
        <v>2</v>
      </c>
      <c r="J136" s="27">
        <v>2</v>
      </c>
      <c r="K136" s="24">
        <f>ROUND(F136*J136,0)</f>
        <v>224682</v>
      </c>
      <c r="L136" s="25">
        <f>J136-E136</f>
        <v>0</v>
      </c>
      <c r="M136" s="26" t="str">
        <f t="shared" si="42"/>
        <v>MENOR</v>
      </c>
      <c r="N136" s="250"/>
      <c r="O136" s="246"/>
    </row>
    <row r="137" spans="2:15">
      <c r="B137" s="9">
        <v>3</v>
      </c>
      <c r="C137" s="28" t="s">
        <v>87</v>
      </c>
      <c r="D137" s="21"/>
      <c r="E137" s="22"/>
      <c r="F137" s="23"/>
      <c r="G137" s="24"/>
      <c r="H137" s="76"/>
      <c r="I137" s="27"/>
      <c r="J137" s="22"/>
      <c r="K137" s="24"/>
      <c r="L137" s="25"/>
      <c r="M137" s="26"/>
      <c r="N137" s="250"/>
      <c r="O137" s="246"/>
    </row>
    <row r="138" spans="2:15" ht="42.75">
      <c r="B138" s="42" t="s">
        <v>59</v>
      </c>
      <c r="C138" s="20" t="s">
        <v>194</v>
      </c>
      <c r="D138" s="21" t="s">
        <v>32</v>
      </c>
      <c r="E138" s="22">
        <v>30</v>
      </c>
      <c r="F138" s="23">
        <v>75247</v>
      </c>
      <c r="G138" s="24">
        <f>ROUND(E138*F138,0)</f>
        <v>2257410</v>
      </c>
      <c r="H138" s="76">
        <v>78</v>
      </c>
      <c r="I138" s="27">
        <v>80.069999999999993</v>
      </c>
      <c r="J138" s="27">
        <v>80.069999999999993</v>
      </c>
      <c r="K138" s="24">
        <f>ROUND(F138*J138,0)</f>
        <v>6025027</v>
      </c>
      <c r="L138" s="25">
        <f>J138-E138</f>
        <v>50.069999999999993</v>
      </c>
      <c r="M138" s="26" t="str">
        <f>IF(L138&gt;0,"MAYOR","MENOR")</f>
        <v>MAYOR</v>
      </c>
      <c r="N138" s="250"/>
      <c r="O138" s="246"/>
    </row>
    <row r="139" spans="2:15" ht="30">
      <c r="B139" s="9">
        <v>4</v>
      </c>
      <c r="C139" s="28" t="s">
        <v>90</v>
      </c>
      <c r="D139" s="21"/>
      <c r="E139" s="22"/>
      <c r="F139" s="23"/>
      <c r="G139" s="24"/>
      <c r="H139" s="76"/>
      <c r="I139" s="27"/>
      <c r="J139" s="22"/>
      <c r="K139" s="24"/>
      <c r="L139" s="25"/>
      <c r="M139" s="26"/>
      <c r="N139" s="250"/>
      <c r="O139" s="246"/>
    </row>
    <row r="140" spans="2:15" ht="57">
      <c r="B140" s="42" t="s">
        <v>71</v>
      </c>
      <c r="C140" s="20" t="s">
        <v>92</v>
      </c>
      <c r="D140" s="21" t="s">
        <v>32</v>
      </c>
      <c r="E140" s="22">
        <v>90</v>
      </c>
      <c r="F140" s="23">
        <v>27011</v>
      </c>
      <c r="G140" s="24">
        <f t="shared" ref="G140:G143" si="43">ROUND(E140*F140,0)</f>
        <v>2430990</v>
      </c>
      <c r="H140" s="76">
        <v>114.5</v>
      </c>
      <c r="I140" s="46">
        <v>112.86</v>
      </c>
      <c r="J140" s="46">
        <v>112.86</v>
      </c>
      <c r="K140" s="24">
        <f>ROUND(F140*J140,0)</f>
        <v>3048461</v>
      </c>
      <c r="L140" s="25">
        <f>J140-E140</f>
        <v>22.86</v>
      </c>
      <c r="M140" s="26" t="str">
        <f t="shared" ref="M140:M143" si="44">IF(L140&gt;0,"MAYOR","MENOR")</f>
        <v>MAYOR</v>
      </c>
      <c r="N140" s="250"/>
      <c r="O140" s="246"/>
    </row>
    <row r="141" spans="2:15" ht="71.25">
      <c r="B141" s="42" t="s">
        <v>195</v>
      </c>
      <c r="C141" s="20" t="s">
        <v>94</v>
      </c>
      <c r="D141" s="21" t="s">
        <v>69</v>
      </c>
      <c r="E141" s="22">
        <v>70</v>
      </c>
      <c r="F141" s="23">
        <v>51851</v>
      </c>
      <c r="G141" s="24">
        <f t="shared" si="43"/>
        <v>3629570</v>
      </c>
      <c r="H141" s="76">
        <v>71.44</v>
      </c>
      <c r="I141" s="27">
        <v>0</v>
      </c>
      <c r="J141" s="27">
        <v>0</v>
      </c>
      <c r="K141" s="24">
        <f>ROUND(F141*J141,0)</f>
        <v>0</v>
      </c>
      <c r="L141" s="25">
        <f>J141-E141</f>
        <v>-70</v>
      </c>
      <c r="M141" s="26" t="str">
        <f t="shared" si="44"/>
        <v>MENOR</v>
      </c>
      <c r="N141" s="250"/>
      <c r="O141" s="246"/>
    </row>
    <row r="142" spans="2:15" ht="57">
      <c r="B142" s="42" t="s">
        <v>196</v>
      </c>
      <c r="C142" s="20" t="s">
        <v>96</v>
      </c>
      <c r="D142" s="21" t="s">
        <v>32</v>
      </c>
      <c r="E142" s="22">
        <v>90</v>
      </c>
      <c r="F142" s="23">
        <v>130312</v>
      </c>
      <c r="G142" s="24">
        <f t="shared" si="43"/>
        <v>11728080</v>
      </c>
      <c r="H142" s="76">
        <v>114.5</v>
      </c>
      <c r="I142" s="46">
        <v>112.86</v>
      </c>
      <c r="J142" s="46">
        <v>112.86</v>
      </c>
      <c r="K142" s="24">
        <f>ROUND(F142*J142,0)</f>
        <v>14707012</v>
      </c>
      <c r="L142" s="25">
        <f>J142-E142</f>
        <v>22.86</v>
      </c>
      <c r="M142" s="26" t="str">
        <f t="shared" si="44"/>
        <v>MAYOR</v>
      </c>
      <c r="N142" s="250"/>
      <c r="O142" s="246"/>
    </row>
    <row r="143" spans="2:15" ht="71.25">
      <c r="B143" s="42" t="s">
        <v>197</v>
      </c>
      <c r="C143" s="20" t="s">
        <v>198</v>
      </c>
      <c r="D143" s="21" t="s">
        <v>32</v>
      </c>
      <c r="E143" s="22">
        <v>170</v>
      </c>
      <c r="F143" s="23">
        <v>68461</v>
      </c>
      <c r="G143" s="24">
        <f t="shared" si="43"/>
        <v>11638370</v>
      </c>
      <c r="H143" s="76">
        <v>150</v>
      </c>
      <c r="I143" s="27">
        <v>0</v>
      </c>
      <c r="J143" s="27">
        <v>0</v>
      </c>
      <c r="K143" s="24">
        <f>ROUND(F143*J143,0)</f>
        <v>0</v>
      </c>
      <c r="L143" s="25">
        <f>J143-E143</f>
        <v>-170</v>
      </c>
      <c r="M143" s="26" t="str">
        <f t="shared" si="44"/>
        <v>MENOR</v>
      </c>
      <c r="N143" s="250"/>
      <c r="O143" s="246"/>
    </row>
    <row r="144" spans="2:15">
      <c r="B144" s="9">
        <v>5</v>
      </c>
      <c r="C144" s="28" t="s">
        <v>97</v>
      </c>
      <c r="D144" s="21"/>
      <c r="E144" s="22"/>
      <c r="F144" s="23"/>
      <c r="G144" s="24"/>
      <c r="H144" s="76"/>
      <c r="I144" s="27"/>
      <c r="J144" s="22"/>
      <c r="K144" s="24"/>
      <c r="L144" s="25"/>
      <c r="M144" s="26"/>
      <c r="N144" s="250"/>
      <c r="O144" s="246"/>
    </row>
    <row r="145" spans="2:15" ht="57">
      <c r="B145" s="42" t="s">
        <v>88</v>
      </c>
      <c r="C145" s="20" t="s">
        <v>99</v>
      </c>
      <c r="D145" s="21" t="s">
        <v>32</v>
      </c>
      <c r="E145" s="22">
        <v>170</v>
      </c>
      <c r="F145" s="23">
        <v>24547</v>
      </c>
      <c r="G145" s="24">
        <f>ROUND(E145*F145,0)</f>
        <v>4172990</v>
      </c>
      <c r="H145" s="76">
        <v>170</v>
      </c>
      <c r="I145" s="27">
        <v>220.84</v>
      </c>
      <c r="J145" s="27">
        <v>220.84</v>
      </c>
      <c r="K145" s="24">
        <f>ROUND(F145*J145,0)</f>
        <v>5420959</v>
      </c>
      <c r="L145" s="25">
        <f>J145-E145</f>
        <v>50.84</v>
      </c>
      <c r="M145" s="26" t="str">
        <f>IF(L145&gt;0,"MAYOR","MENOR")</f>
        <v>MAYOR</v>
      </c>
      <c r="N145" s="258"/>
      <c r="O145" s="246"/>
    </row>
    <row r="146" spans="2:15">
      <c r="B146" s="9">
        <v>6</v>
      </c>
      <c r="C146" s="28" t="s">
        <v>199</v>
      </c>
      <c r="D146" s="21"/>
      <c r="E146" s="22"/>
      <c r="F146" s="23"/>
      <c r="G146" s="24"/>
      <c r="H146" s="76"/>
      <c r="I146" s="27"/>
      <c r="J146" s="22"/>
      <c r="K146" s="24"/>
      <c r="L146" s="25"/>
      <c r="M146" s="26"/>
      <c r="N146" s="250"/>
      <c r="O146" s="246"/>
    </row>
    <row r="147" spans="2:15" ht="28.5">
      <c r="B147" s="42" t="s">
        <v>91</v>
      </c>
      <c r="C147" s="29" t="s">
        <v>200</v>
      </c>
      <c r="D147" s="21" t="s">
        <v>69</v>
      </c>
      <c r="E147" s="22">
        <v>64</v>
      </c>
      <c r="F147" s="23">
        <v>32671</v>
      </c>
      <c r="G147" s="24">
        <f t="shared" ref="G147:G155" si="45">ROUND(E147*F147,0)</f>
        <v>2090944</v>
      </c>
      <c r="H147" s="76">
        <v>64</v>
      </c>
      <c r="I147" s="27">
        <v>41.65</v>
      </c>
      <c r="J147" s="27">
        <v>41.65</v>
      </c>
      <c r="K147" s="24">
        <f t="shared" ref="K147:K155" si="46">ROUND(F147*J147,0)</f>
        <v>1360747</v>
      </c>
      <c r="L147" s="25">
        <f t="shared" ref="L147:L155" si="47">J147-E147</f>
        <v>-22.35</v>
      </c>
      <c r="M147" s="26" t="str">
        <f t="shared" ref="M147:M155" si="48">IF(L147&gt;0,"MAYOR","MENOR")</f>
        <v>MENOR</v>
      </c>
      <c r="N147" s="250"/>
      <c r="O147" s="246"/>
    </row>
    <row r="148" spans="2:15" ht="28.5">
      <c r="B148" s="42" t="s">
        <v>93</v>
      </c>
      <c r="C148" s="29" t="s">
        <v>201</v>
      </c>
      <c r="D148" s="21" t="s">
        <v>29</v>
      </c>
      <c r="E148" s="22">
        <v>9</v>
      </c>
      <c r="F148" s="23">
        <v>51463</v>
      </c>
      <c r="G148" s="24">
        <f t="shared" si="45"/>
        <v>463167</v>
      </c>
      <c r="H148" s="76">
        <v>9</v>
      </c>
      <c r="I148" s="27">
        <v>7</v>
      </c>
      <c r="J148" s="27">
        <v>7</v>
      </c>
      <c r="K148" s="24">
        <f t="shared" si="46"/>
        <v>360241</v>
      </c>
      <c r="L148" s="25">
        <f t="shared" si="47"/>
        <v>-2</v>
      </c>
      <c r="M148" s="26" t="str">
        <f t="shared" si="48"/>
        <v>MENOR</v>
      </c>
      <c r="N148" s="250"/>
      <c r="O148" s="246"/>
    </row>
    <row r="149" spans="2:15">
      <c r="B149" s="42" t="s">
        <v>95</v>
      </c>
      <c r="C149" s="29" t="s">
        <v>202</v>
      </c>
      <c r="D149" s="21" t="s">
        <v>29</v>
      </c>
      <c r="E149" s="22">
        <v>9</v>
      </c>
      <c r="F149" s="23">
        <v>33044</v>
      </c>
      <c r="G149" s="24">
        <f t="shared" si="45"/>
        <v>297396</v>
      </c>
      <c r="H149" s="76">
        <v>9</v>
      </c>
      <c r="I149" s="27">
        <v>7</v>
      </c>
      <c r="J149" s="27">
        <v>7</v>
      </c>
      <c r="K149" s="24">
        <f t="shared" si="46"/>
        <v>231308</v>
      </c>
      <c r="L149" s="25">
        <f t="shared" si="47"/>
        <v>-2</v>
      </c>
      <c r="M149" s="26" t="str">
        <f t="shared" si="48"/>
        <v>MENOR</v>
      </c>
      <c r="N149" s="250"/>
      <c r="O149" s="246"/>
    </row>
    <row r="150" spans="2:15" ht="28.5">
      <c r="B150" s="19" t="s">
        <v>203</v>
      </c>
      <c r="C150" s="29" t="s">
        <v>204</v>
      </c>
      <c r="D150" s="21" t="s">
        <v>29</v>
      </c>
      <c r="E150" s="22">
        <v>8</v>
      </c>
      <c r="F150" s="23">
        <v>101749</v>
      </c>
      <c r="G150" s="24">
        <f t="shared" si="45"/>
        <v>813992</v>
      </c>
      <c r="H150" s="76">
        <v>8</v>
      </c>
      <c r="I150" s="27">
        <v>7</v>
      </c>
      <c r="J150" s="27">
        <v>7</v>
      </c>
      <c r="K150" s="24">
        <f t="shared" si="46"/>
        <v>712243</v>
      </c>
      <c r="L150" s="25">
        <f t="shared" si="47"/>
        <v>-1</v>
      </c>
      <c r="M150" s="26" t="str">
        <f t="shared" si="48"/>
        <v>MENOR</v>
      </c>
      <c r="N150" s="250"/>
      <c r="O150" s="246"/>
    </row>
    <row r="151" spans="2:15">
      <c r="B151" s="19" t="s">
        <v>205</v>
      </c>
      <c r="C151" s="29" t="s">
        <v>206</v>
      </c>
      <c r="D151" s="21" t="s">
        <v>29</v>
      </c>
      <c r="E151" s="22">
        <v>3</v>
      </c>
      <c r="F151" s="23">
        <v>229775</v>
      </c>
      <c r="G151" s="24">
        <f t="shared" si="45"/>
        <v>689325</v>
      </c>
      <c r="H151" s="76">
        <v>3</v>
      </c>
      <c r="I151" s="27">
        <v>0</v>
      </c>
      <c r="J151" s="27">
        <v>0</v>
      </c>
      <c r="K151" s="24">
        <f t="shared" si="46"/>
        <v>0</v>
      </c>
      <c r="L151" s="25">
        <f t="shared" si="47"/>
        <v>-3</v>
      </c>
      <c r="M151" s="26" t="str">
        <f t="shared" si="48"/>
        <v>MENOR</v>
      </c>
      <c r="N151" s="250"/>
      <c r="O151" s="246"/>
    </row>
    <row r="152" spans="2:15">
      <c r="B152" s="42" t="s">
        <v>207</v>
      </c>
      <c r="C152" s="29" t="s">
        <v>208</v>
      </c>
      <c r="D152" s="21" t="s">
        <v>29</v>
      </c>
      <c r="E152" s="22">
        <v>2</v>
      </c>
      <c r="F152" s="23">
        <v>497097</v>
      </c>
      <c r="G152" s="24">
        <f t="shared" si="45"/>
        <v>994194</v>
      </c>
      <c r="H152" s="76">
        <v>2</v>
      </c>
      <c r="I152" s="27">
        <v>2</v>
      </c>
      <c r="J152" s="27">
        <v>2</v>
      </c>
      <c r="K152" s="24">
        <f t="shared" si="46"/>
        <v>994194</v>
      </c>
      <c r="L152" s="25">
        <f t="shared" si="47"/>
        <v>0</v>
      </c>
      <c r="M152" s="26" t="str">
        <f t="shared" si="48"/>
        <v>MENOR</v>
      </c>
      <c r="N152" s="250"/>
      <c r="O152" s="246"/>
    </row>
    <row r="153" spans="2:15">
      <c r="B153" s="42" t="s">
        <v>209</v>
      </c>
      <c r="C153" s="29" t="s">
        <v>210</v>
      </c>
      <c r="D153" s="21" t="s">
        <v>29</v>
      </c>
      <c r="E153" s="22">
        <v>1</v>
      </c>
      <c r="F153" s="23">
        <v>155976</v>
      </c>
      <c r="G153" s="24">
        <f t="shared" si="45"/>
        <v>155976</v>
      </c>
      <c r="H153" s="76">
        <v>1</v>
      </c>
      <c r="I153" s="27">
        <v>1</v>
      </c>
      <c r="J153" s="27">
        <v>1</v>
      </c>
      <c r="K153" s="24">
        <f t="shared" si="46"/>
        <v>155976</v>
      </c>
      <c r="L153" s="25">
        <f t="shared" si="47"/>
        <v>0</v>
      </c>
      <c r="M153" s="26" t="str">
        <f t="shared" si="48"/>
        <v>MENOR</v>
      </c>
      <c r="N153" s="250"/>
      <c r="O153" s="246"/>
    </row>
    <row r="154" spans="2:15">
      <c r="B154" s="42" t="s">
        <v>211</v>
      </c>
      <c r="C154" s="29" t="s">
        <v>212</v>
      </c>
      <c r="D154" s="21" t="s">
        <v>29</v>
      </c>
      <c r="E154" s="22">
        <v>9</v>
      </c>
      <c r="F154" s="23">
        <v>163184</v>
      </c>
      <c r="G154" s="24">
        <f t="shared" si="45"/>
        <v>1468656</v>
      </c>
      <c r="H154" s="76">
        <v>9</v>
      </c>
      <c r="I154" s="27">
        <v>0</v>
      </c>
      <c r="J154" s="27">
        <v>0</v>
      </c>
      <c r="K154" s="24">
        <f t="shared" si="46"/>
        <v>0</v>
      </c>
      <c r="L154" s="25">
        <f t="shared" si="47"/>
        <v>-9</v>
      </c>
      <c r="M154" s="26" t="str">
        <f t="shared" si="48"/>
        <v>MENOR</v>
      </c>
      <c r="N154" s="250"/>
      <c r="O154" s="246"/>
    </row>
    <row r="155" spans="2:15" ht="42.75">
      <c r="B155" s="42" t="s">
        <v>213</v>
      </c>
      <c r="C155" s="29" t="s">
        <v>192</v>
      </c>
      <c r="D155" s="21" t="s">
        <v>69</v>
      </c>
      <c r="E155" s="22">
        <v>64</v>
      </c>
      <c r="F155" s="23">
        <v>5666</v>
      </c>
      <c r="G155" s="24">
        <f t="shared" si="45"/>
        <v>362624</v>
      </c>
      <c r="H155" s="76">
        <v>64</v>
      </c>
      <c r="I155" s="27">
        <v>64.400000000000006</v>
      </c>
      <c r="J155" s="27">
        <v>64.400000000000006</v>
      </c>
      <c r="K155" s="24">
        <f t="shared" si="46"/>
        <v>364890</v>
      </c>
      <c r="L155" s="25">
        <f t="shared" si="47"/>
        <v>0.40000000000000568</v>
      </c>
      <c r="M155" s="26" t="str">
        <f t="shared" si="48"/>
        <v>MAYOR</v>
      </c>
      <c r="N155" s="250"/>
      <c r="O155" s="246"/>
    </row>
    <row r="156" spans="2:15">
      <c r="B156" s="9">
        <v>7</v>
      </c>
      <c r="C156" s="28" t="s">
        <v>113</v>
      </c>
      <c r="D156" s="21"/>
      <c r="E156" s="22"/>
      <c r="F156" s="23"/>
      <c r="G156" s="24"/>
      <c r="H156" s="76"/>
      <c r="I156" s="27"/>
      <c r="J156" s="22"/>
      <c r="K156" s="24"/>
      <c r="L156" s="25"/>
      <c r="M156" s="26"/>
      <c r="N156" s="250"/>
      <c r="O156" s="246"/>
    </row>
    <row r="157" spans="2:15" ht="42.75">
      <c r="B157" s="42" t="s">
        <v>98</v>
      </c>
      <c r="C157" s="20" t="s">
        <v>115</v>
      </c>
      <c r="D157" s="21" t="s">
        <v>32</v>
      </c>
      <c r="E157" s="22">
        <v>9</v>
      </c>
      <c r="F157" s="23">
        <v>35180</v>
      </c>
      <c r="G157" s="24">
        <f>ROUND(E157*F157,0)</f>
        <v>316620</v>
      </c>
      <c r="H157" s="76">
        <v>18.507999999999999</v>
      </c>
      <c r="I157" s="27">
        <v>129.4</v>
      </c>
      <c r="J157" s="27">
        <v>129.4</v>
      </c>
      <c r="K157" s="24">
        <f>ROUND(F157*J157,0)</f>
        <v>4552292</v>
      </c>
      <c r="L157" s="25">
        <f>J157-E157</f>
        <v>120.4</v>
      </c>
      <c r="M157" s="26" t="str">
        <f>IF(L157&gt;0,"MAYOR","MENOR")</f>
        <v>MAYOR</v>
      </c>
      <c r="N157" s="250"/>
      <c r="O157" s="246"/>
    </row>
    <row r="158" spans="2:15">
      <c r="B158" s="9">
        <v>8</v>
      </c>
      <c r="C158" s="28" t="s">
        <v>116</v>
      </c>
      <c r="D158" s="21"/>
      <c r="E158" s="22"/>
      <c r="F158" s="23"/>
      <c r="G158" s="24"/>
      <c r="H158" s="76"/>
      <c r="I158" s="76"/>
      <c r="J158" s="22"/>
      <c r="K158" s="24"/>
      <c r="L158" s="25"/>
      <c r="M158" s="26"/>
      <c r="N158" s="250"/>
      <c r="O158" s="246"/>
    </row>
    <row r="159" spans="2:15" ht="57">
      <c r="B159" s="19" t="s">
        <v>101</v>
      </c>
      <c r="C159" s="20" t="s">
        <v>214</v>
      </c>
      <c r="D159" s="21" t="s">
        <v>32</v>
      </c>
      <c r="E159" s="22">
        <v>0</v>
      </c>
      <c r="F159" s="23">
        <v>415367</v>
      </c>
      <c r="G159" s="24">
        <f>ROUND(E159*F159,0)</f>
        <v>0</v>
      </c>
      <c r="H159" s="76">
        <v>7.79</v>
      </c>
      <c r="I159" s="76">
        <v>7.96</v>
      </c>
      <c r="J159" s="27">
        <v>0</v>
      </c>
      <c r="K159" s="24">
        <f>ROUND(F159*J159,0)</f>
        <v>0</v>
      </c>
      <c r="L159" s="25">
        <f>J159-E159</f>
        <v>0</v>
      </c>
      <c r="M159" s="26" t="str">
        <f>IF(L159&gt;0,"MAYOR","MENOR")</f>
        <v>MENOR</v>
      </c>
      <c r="N159" s="250"/>
      <c r="O159" s="246"/>
    </row>
    <row r="160" spans="2:15" s="71" customFormat="1" ht="71.25">
      <c r="B160" s="42"/>
      <c r="C160" s="97" t="s">
        <v>285</v>
      </c>
      <c r="D160" s="44" t="s">
        <v>32</v>
      </c>
      <c r="E160" s="27">
        <v>8</v>
      </c>
      <c r="F160" s="45">
        <v>415367</v>
      </c>
      <c r="G160" s="24">
        <f>ROUND(E160*F160,0)</f>
        <v>3322936</v>
      </c>
      <c r="H160" s="76">
        <v>7.79</v>
      </c>
      <c r="I160" s="76"/>
      <c r="J160" s="27">
        <v>7.96</v>
      </c>
      <c r="K160" s="24">
        <f>ROUND(F160*J160,0)</f>
        <v>3306321</v>
      </c>
      <c r="L160" s="25">
        <f>J160-E160</f>
        <v>-4.0000000000000036E-2</v>
      </c>
      <c r="M160" s="26" t="str">
        <f>IF(L160&gt;0,"MAYOR","MENOR")</f>
        <v>MENOR</v>
      </c>
      <c r="N160" s="73"/>
      <c r="O160" s="72"/>
    </row>
    <row r="161" spans="1:28">
      <c r="B161" s="9">
        <v>9</v>
      </c>
      <c r="C161" s="28" t="s">
        <v>215</v>
      </c>
      <c r="D161" s="21"/>
      <c r="E161" s="22"/>
      <c r="F161" s="23"/>
      <c r="G161" s="24"/>
      <c r="H161" s="76"/>
      <c r="I161" s="76"/>
      <c r="J161" s="22"/>
      <c r="K161" s="24"/>
      <c r="L161" s="25"/>
      <c r="M161" s="26"/>
      <c r="N161" s="250"/>
      <c r="O161" s="246"/>
    </row>
    <row r="162" spans="1:28" ht="57">
      <c r="B162" s="42" t="s">
        <v>114</v>
      </c>
      <c r="C162" s="20" t="s">
        <v>180</v>
      </c>
      <c r="D162" s="21" t="s">
        <v>32</v>
      </c>
      <c r="E162" s="22">
        <v>6</v>
      </c>
      <c r="F162" s="23">
        <v>356724</v>
      </c>
      <c r="G162" s="24">
        <f>ROUND(E162*F162,0)</f>
        <v>2140344</v>
      </c>
      <c r="H162" s="76">
        <v>6</v>
      </c>
      <c r="I162" s="27">
        <v>5.18</v>
      </c>
      <c r="J162" s="27">
        <v>5.18</v>
      </c>
      <c r="K162" s="24">
        <f>ROUND(F162*J162,0)</f>
        <v>1847830</v>
      </c>
      <c r="L162" s="25">
        <f>J162-E162</f>
        <v>-0.82000000000000028</v>
      </c>
      <c r="M162" s="26" t="str">
        <f>IF(L162&gt;0,"MAYOR","MENOR")</f>
        <v>MENOR</v>
      </c>
      <c r="N162" s="250"/>
      <c r="O162" s="246"/>
    </row>
    <row r="163" spans="1:28">
      <c r="B163" s="9">
        <v>10</v>
      </c>
      <c r="C163" s="28" t="s">
        <v>100</v>
      </c>
      <c r="D163" s="21"/>
      <c r="E163" s="22"/>
      <c r="F163" s="23"/>
      <c r="G163" s="24"/>
      <c r="H163" s="76"/>
      <c r="I163" s="27"/>
      <c r="J163" s="22"/>
      <c r="K163" s="24"/>
      <c r="L163" s="25"/>
      <c r="M163" s="26"/>
      <c r="N163" s="250"/>
      <c r="O163" s="246"/>
    </row>
    <row r="164" spans="1:28" ht="28.5">
      <c r="B164" s="42" t="s">
        <v>117</v>
      </c>
      <c r="C164" s="20" t="s">
        <v>216</v>
      </c>
      <c r="D164" s="21" t="s">
        <v>29</v>
      </c>
      <c r="E164" s="22">
        <v>8</v>
      </c>
      <c r="F164" s="23">
        <v>172976</v>
      </c>
      <c r="G164" s="24">
        <f t="shared" ref="G164:G166" si="49">ROUND(E164*F164,0)</f>
        <v>1383808</v>
      </c>
      <c r="H164" s="76">
        <v>9</v>
      </c>
      <c r="I164" s="27">
        <v>9</v>
      </c>
      <c r="J164" s="22">
        <v>9</v>
      </c>
      <c r="K164" s="24">
        <f>ROUND(F164*J164,0)</f>
        <v>1556784</v>
      </c>
      <c r="L164" s="25">
        <f>J164-E164</f>
        <v>1</v>
      </c>
      <c r="M164" s="26" t="str">
        <f t="shared" ref="M164:M166" si="50">IF(L164&gt;0,"MAYOR","MENOR")</f>
        <v>MAYOR</v>
      </c>
      <c r="N164" s="250"/>
      <c r="O164" s="246"/>
    </row>
    <row r="165" spans="1:28" ht="28.5">
      <c r="B165" s="19" t="s">
        <v>119</v>
      </c>
      <c r="C165" s="20" t="s">
        <v>104</v>
      </c>
      <c r="D165" s="21" t="s">
        <v>29</v>
      </c>
      <c r="E165" s="22">
        <v>2</v>
      </c>
      <c r="F165" s="23">
        <v>171613</v>
      </c>
      <c r="G165" s="24">
        <f t="shared" si="49"/>
        <v>343226</v>
      </c>
      <c r="H165" s="76">
        <v>2</v>
      </c>
      <c r="I165" s="27">
        <v>2</v>
      </c>
      <c r="J165" s="22">
        <v>2</v>
      </c>
      <c r="K165" s="24">
        <f>ROUND(F165*J165,0)</f>
        <v>343226</v>
      </c>
      <c r="L165" s="25">
        <f>J165-E165</f>
        <v>0</v>
      </c>
      <c r="M165" s="26" t="str">
        <f t="shared" si="50"/>
        <v>MENOR</v>
      </c>
      <c r="N165" s="250"/>
      <c r="O165" s="246"/>
    </row>
    <row r="166" spans="1:28" ht="202.5" customHeight="1">
      <c r="B166" s="42" t="s">
        <v>217</v>
      </c>
      <c r="C166" s="20" t="s">
        <v>218</v>
      </c>
      <c r="D166" s="21" t="s">
        <v>29</v>
      </c>
      <c r="E166" s="22">
        <v>4</v>
      </c>
      <c r="F166" s="23">
        <v>608162</v>
      </c>
      <c r="G166" s="24">
        <f t="shared" si="49"/>
        <v>2432648</v>
      </c>
      <c r="H166" s="76">
        <v>4</v>
      </c>
      <c r="I166" s="27">
        <v>0</v>
      </c>
      <c r="J166" s="27">
        <v>0</v>
      </c>
      <c r="K166" s="24">
        <f>ROUND(F166*J166,0)</f>
        <v>0</v>
      </c>
      <c r="L166" s="25">
        <f>J166-E166</f>
        <v>-4</v>
      </c>
      <c r="M166" s="26" t="str">
        <f t="shared" si="50"/>
        <v>MENOR</v>
      </c>
      <c r="N166" s="250"/>
      <c r="O166" s="246"/>
    </row>
    <row r="167" spans="1:28">
      <c r="B167" s="9">
        <v>11</v>
      </c>
      <c r="C167" s="28" t="s">
        <v>130</v>
      </c>
      <c r="D167" s="21"/>
      <c r="E167" s="22"/>
      <c r="F167" s="23"/>
      <c r="G167" s="24"/>
      <c r="H167" s="76"/>
      <c r="I167" s="27"/>
      <c r="J167" s="22"/>
      <c r="K167" s="24"/>
      <c r="L167" s="25"/>
      <c r="M167" s="26"/>
      <c r="N167" s="250"/>
      <c r="O167" s="246"/>
    </row>
    <row r="168" spans="1:28" ht="28.5">
      <c r="B168" s="42" t="s">
        <v>122</v>
      </c>
      <c r="C168" s="20" t="s">
        <v>132</v>
      </c>
      <c r="D168" s="21" t="s">
        <v>32</v>
      </c>
      <c r="E168" s="22">
        <v>90</v>
      </c>
      <c r="F168" s="23">
        <v>5214</v>
      </c>
      <c r="G168" s="24">
        <f t="shared" ref="G168:G169" si="51">ROUND(E168*F168,0)</f>
        <v>469260</v>
      </c>
      <c r="H168" s="76">
        <v>90</v>
      </c>
      <c r="I168" s="27">
        <v>116.67</v>
      </c>
      <c r="J168" s="27">
        <v>116.67</v>
      </c>
      <c r="K168" s="24">
        <f>ROUND(F168*J168,0)</f>
        <v>608317</v>
      </c>
      <c r="L168" s="25">
        <f>J168-E168</f>
        <v>26.67</v>
      </c>
      <c r="M168" s="26" t="str">
        <f t="shared" ref="M168:M169" si="52">IF(L168&gt;0,"MAYOR","MENOR")</f>
        <v>MAYOR</v>
      </c>
      <c r="N168" s="250"/>
      <c r="O168" s="246"/>
    </row>
    <row r="169" spans="1:28" ht="28.5">
      <c r="B169" s="42" t="s">
        <v>124</v>
      </c>
      <c r="C169" s="20" t="s">
        <v>134</v>
      </c>
      <c r="D169" s="21" t="s">
        <v>50</v>
      </c>
      <c r="E169" s="22">
        <v>90</v>
      </c>
      <c r="F169" s="23">
        <v>57439</v>
      </c>
      <c r="G169" s="24">
        <f t="shared" si="51"/>
        <v>5169510</v>
      </c>
      <c r="H169" s="76">
        <v>90</v>
      </c>
      <c r="I169" s="27">
        <v>29</v>
      </c>
      <c r="J169" s="27">
        <v>29</v>
      </c>
      <c r="K169" s="24">
        <f>ROUND(F169*J169,0)</f>
        <v>1665731</v>
      </c>
      <c r="L169" s="25">
        <f>J169-E169</f>
        <v>-61</v>
      </c>
      <c r="M169" s="26" t="str">
        <f t="shared" si="52"/>
        <v>MENOR</v>
      </c>
      <c r="N169" s="250"/>
      <c r="O169" s="246"/>
    </row>
    <row r="170" spans="1:28">
      <c r="A170" s="31"/>
      <c r="B170" s="252" t="s">
        <v>219</v>
      </c>
      <c r="C170" s="215"/>
      <c r="D170" s="215"/>
      <c r="E170" s="215"/>
      <c r="F170" s="216"/>
      <c r="G170" s="32">
        <f>SUM(G123:G169)</f>
        <v>65329479</v>
      </c>
      <c r="H170" s="79"/>
      <c r="I170" s="79"/>
      <c r="J170" s="33"/>
      <c r="K170" s="32">
        <f>SUM(K123:K169)</f>
        <v>56194912</v>
      </c>
      <c r="L170" s="34"/>
      <c r="M170" s="34"/>
      <c r="N170" s="250"/>
      <c r="O170" s="246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</row>
    <row r="171" spans="1:28">
      <c r="A171" s="31"/>
      <c r="B171" s="253" t="s">
        <v>136</v>
      </c>
      <c r="C171" s="216"/>
      <c r="D171" s="256">
        <v>0.27229999999999999</v>
      </c>
      <c r="E171" s="215"/>
      <c r="F171" s="216"/>
      <c r="G171" s="35">
        <f t="shared" ref="G171:G173" si="53">$G$170*D171</f>
        <v>17789217.131699998</v>
      </c>
      <c r="H171" s="80"/>
      <c r="I171" s="80"/>
      <c r="J171" s="36"/>
      <c r="K171" s="35">
        <f>$K$170*D171</f>
        <v>15301874.537599999</v>
      </c>
      <c r="L171" s="37"/>
      <c r="M171" s="38"/>
      <c r="N171" s="250"/>
      <c r="O171" s="246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</row>
    <row r="172" spans="1:28">
      <c r="A172" s="31"/>
      <c r="B172" s="253" t="s">
        <v>137</v>
      </c>
      <c r="C172" s="216"/>
      <c r="D172" s="255">
        <v>0.01</v>
      </c>
      <c r="E172" s="215"/>
      <c r="F172" s="216"/>
      <c r="G172" s="35">
        <f t="shared" si="53"/>
        <v>653294.79</v>
      </c>
      <c r="H172" s="80"/>
      <c r="I172" s="80"/>
      <c r="J172" s="36"/>
      <c r="K172" s="35">
        <f>$K$170*D172</f>
        <v>561949.12</v>
      </c>
      <c r="L172" s="37"/>
      <c r="M172" s="38"/>
      <c r="N172" s="250"/>
      <c r="O172" s="246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</row>
    <row r="173" spans="1:28">
      <c r="A173" s="31"/>
      <c r="B173" s="253" t="s">
        <v>138</v>
      </c>
      <c r="C173" s="216"/>
      <c r="D173" s="255">
        <v>0.04</v>
      </c>
      <c r="E173" s="215"/>
      <c r="F173" s="216"/>
      <c r="G173" s="35">
        <f t="shared" si="53"/>
        <v>2613179.16</v>
      </c>
      <c r="H173" s="80"/>
      <c r="I173" s="80"/>
      <c r="J173" s="36"/>
      <c r="K173" s="35">
        <f>$K$170*D173</f>
        <v>2247796.48</v>
      </c>
      <c r="L173" s="37"/>
      <c r="M173" s="38"/>
      <c r="N173" s="250"/>
      <c r="O173" s="246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</row>
    <row r="174" spans="1:28">
      <c r="A174" s="31"/>
      <c r="B174" s="253" t="s">
        <v>139</v>
      </c>
      <c r="C174" s="216"/>
      <c r="D174" s="255">
        <v>0.19</v>
      </c>
      <c r="E174" s="215"/>
      <c r="F174" s="216"/>
      <c r="G174" s="35">
        <f>$G$173*D174</f>
        <v>496504.04040000006</v>
      </c>
      <c r="H174" s="80"/>
      <c r="I174" s="80"/>
      <c r="J174" s="36"/>
      <c r="K174" s="35">
        <f>$K$173*D174</f>
        <v>427081.33120000002</v>
      </c>
      <c r="L174" s="37"/>
      <c r="M174" s="38"/>
      <c r="N174" s="250"/>
      <c r="O174" s="246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</row>
    <row r="175" spans="1:28">
      <c r="A175" s="31"/>
      <c r="B175" s="254" t="s">
        <v>140</v>
      </c>
      <c r="C175" s="215"/>
      <c r="D175" s="215"/>
      <c r="E175" s="215"/>
      <c r="F175" s="216"/>
      <c r="G175" s="32">
        <f>SUM(G170:G174)</f>
        <v>86881674.122099996</v>
      </c>
      <c r="H175" s="79"/>
      <c r="I175" s="79"/>
      <c r="J175" s="39" t="s">
        <v>140</v>
      </c>
      <c r="K175" s="32">
        <f>SUM(K170:K174)</f>
        <v>74733613.468800008</v>
      </c>
      <c r="L175" s="33"/>
      <c r="M175" s="33"/>
      <c r="N175" s="250"/>
      <c r="O175" s="246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</row>
    <row r="176" spans="1:28">
      <c r="B176" s="40" t="s">
        <v>141</v>
      </c>
      <c r="C176" s="41" t="s">
        <v>220</v>
      </c>
      <c r="D176" s="21"/>
      <c r="E176" s="22"/>
      <c r="F176" s="23"/>
      <c r="G176" s="24"/>
      <c r="H176" s="81"/>
      <c r="I176" s="81"/>
      <c r="J176" s="22"/>
      <c r="K176" s="24"/>
      <c r="L176" s="25"/>
      <c r="M176" s="26"/>
      <c r="N176" s="250"/>
      <c r="O176" s="246"/>
    </row>
    <row r="177" spans="2:15" ht="28.5">
      <c r="B177" s="42" t="s">
        <v>157</v>
      </c>
      <c r="C177" s="50" t="s">
        <v>158</v>
      </c>
      <c r="D177" s="44" t="s">
        <v>29</v>
      </c>
      <c r="E177" s="46">
        <v>0</v>
      </c>
      <c r="F177" s="45">
        <v>6962</v>
      </c>
      <c r="G177" s="24">
        <f t="shared" ref="G177:G182" si="54">ROUND(E177*F177,0)</f>
        <v>0</v>
      </c>
      <c r="H177" s="81"/>
      <c r="I177" s="46">
        <v>9</v>
      </c>
      <c r="J177" s="46">
        <v>9</v>
      </c>
      <c r="K177" s="24">
        <f t="shared" ref="K177:K193" si="55">ROUND(F177*J177,0)</f>
        <v>62658</v>
      </c>
      <c r="L177" s="25">
        <f t="shared" ref="L177:L193" si="56">J177-E177</f>
        <v>9</v>
      </c>
      <c r="M177" s="26" t="str">
        <f t="shared" ref="M177:M182" si="57">IF(L177&gt;0,"MAYOR","MENOR")</f>
        <v>MAYOR</v>
      </c>
      <c r="N177" s="250"/>
      <c r="O177" s="246"/>
    </row>
    <row r="178" spans="2:15" ht="28.5">
      <c r="B178" s="42" t="s">
        <v>221</v>
      </c>
      <c r="C178" s="43" t="s">
        <v>222</v>
      </c>
      <c r="D178" s="44" t="s">
        <v>29</v>
      </c>
      <c r="E178" s="46">
        <v>0</v>
      </c>
      <c r="F178" s="45">
        <v>14197</v>
      </c>
      <c r="G178" s="24">
        <f t="shared" si="54"/>
        <v>0</v>
      </c>
      <c r="H178" s="81"/>
      <c r="I178" s="46">
        <v>6</v>
      </c>
      <c r="J178" s="46">
        <v>6</v>
      </c>
      <c r="K178" s="24">
        <f t="shared" si="55"/>
        <v>85182</v>
      </c>
      <c r="L178" s="25">
        <f t="shared" si="56"/>
        <v>6</v>
      </c>
      <c r="M178" s="26" t="str">
        <f t="shared" si="57"/>
        <v>MAYOR</v>
      </c>
      <c r="N178" s="250"/>
      <c r="O178" s="246"/>
    </row>
    <row r="179" spans="2:15" ht="28.5">
      <c r="B179" s="42" t="s">
        <v>223</v>
      </c>
      <c r="C179" s="43" t="s">
        <v>224</v>
      </c>
      <c r="D179" s="44" t="s">
        <v>29</v>
      </c>
      <c r="E179" s="46">
        <v>0</v>
      </c>
      <c r="F179" s="45">
        <v>66208</v>
      </c>
      <c r="G179" s="24">
        <f t="shared" si="54"/>
        <v>0</v>
      </c>
      <c r="H179" s="81"/>
      <c r="I179" s="46">
        <v>1</v>
      </c>
      <c r="J179" s="46">
        <v>1</v>
      </c>
      <c r="K179" s="24">
        <f t="shared" si="55"/>
        <v>66208</v>
      </c>
      <c r="L179" s="25">
        <f t="shared" si="56"/>
        <v>1</v>
      </c>
      <c r="M179" s="26" t="str">
        <f t="shared" si="57"/>
        <v>MAYOR</v>
      </c>
      <c r="N179" s="250"/>
      <c r="O179" s="246"/>
    </row>
    <row r="180" spans="2:15" ht="28.5">
      <c r="B180" s="42" t="s">
        <v>225</v>
      </c>
      <c r="C180" s="50" t="s">
        <v>226</v>
      </c>
      <c r="D180" s="44" t="s">
        <v>69</v>
      </c>
      <c r="E180" s="46">
        <v>0</v>
      </c>
      <c r="F180" s="45">
        <v>51381</v>
      </c>
      <c r="G180" s="24">
        <f t="shared" si="54"/>
        <v>0</v>
      </c>
      <c r="H180" s="81"/>
      <c r="I180" s="46">
        <v>2.65</v>
      </c>
      <c r="J180" s="46">
        <v>2.65</v>
      </c>
      <c r="K180" s="24">
        <f t="shared" si="55"/>
        <v>136160</v>
      </c>
      <c r="L180" s="25">
        <f t="shared" si="56"/>
        <v>2.65</v>
      </c>
      <c r="M180" s="26" t="str">
        <f t="shared" si="57"/>
        <v>MAYOR</v>
      </c>
      <c r="N180" s="250"/>
      <c r="O180" s="246"/>
    </row>
    <row r="181" spans="2:15" ht="42.75">
      <c r="B181" s="42" t="s">
        <v>227</v>
      </c>
      <c r="C181" s="43" t="s">
        <v>228</v>
      </c>
      <c r="D181" s="44" t="s">
        <v>29</v>
      </c>
      <c r="E181" s="46">
        <v>0</v>
      </c>
      <c r="F181" s="45">
        <v>18109</v>
      </c>
      <c r="G181" s="24">
        <f t="shared" si="54"/>
        <v>0</v>
      </c>
      <c r="H181" s="81"/>
      <c r="I181" s="46">
        <v>1</v>
      </c>
      <c r="J181" s="46">
        <v>1</v>
      </c>
      <c r="K181" s="24">
        <f t="shared" si="55"/>
        <v>18109</v>
      </c>
      <c r="L181" s="25">
        <f t="shared" si="56"/>
        <v>1</v>
      </c>
      <c r="M181" s="26" t="str">
        <f t="shared" si="57"/>
        <v>MAYOR</v>
      </c>
      <c r="N181" s="250"/>
      <c r="O181" s="246"/>
    </row>
    <row r="182" spans="2:15" ht="28.5">
      <c r="B182" s="42" t="s">
        <v>159</v>
      </c>
      <c r="C182" s="49" t="s">
        <v>160</v>
      </c>
      <c r="D182" s="44" t="s">
        <v>69</v>
      </c>
      <c r="E182" s="46">
        <v>0</v>
      </c>
      <c r="F182" s="45">
        <v>50207</v>
      </c>
      <c r="G182" s="24">
        <f t="shared" si="54"/>
        <v>0</v>
      </c>
      <c r="H182" s="81"/>
      <c r="I182" s="46">
        <v>101.07</v>
      </c>
      <c r="J182" s="46">
        <v>101.07</v>
      </c>
      <c r="K182" s="24">
        <f t="shared" si="55"/>
        <v>5074421</v>
      </c>
      <c r="L182" s="25">
        <f t="shared" si="56"/>
        <v>101.07</v>
      </c>
      <c r="M182" s="26" t="str">
        <f t="shared" si="57"/>
        <v>MAYOR</v>
      </c>
      <c r="N182" s="250"/>
      <c r="O182" s="246"/>
    </row>
    <row r="183" spans="2:15" ht="28.5">
      <c r="B183" s="42" t="s">
        <v>229</v>
      </c>
      <c r="C183" s="50" t="s">
        <v>230</v>
      </c>
      <c r="D183" s="44" t="s">
        <v>29</v>
      </c>
      <c r="E183" s="46">
        <v>0</v>
      </c>
      <c r="F183" s="45">
        <v>39430</v>
      </c>
      <c r="G183" s="24">
        <f>ROUND(E183*F183,0)</f>
        <v>0</v>
      </c>
      <c r="H183" s="81"/>
      <c r="I183" s="46">
        <v>2</v>
      </c>
      <c r="J183" s="46">
        <v>2</v>
      </c>
      <c r="K183" s="24">
        <f t="shared" si="55"/>
        <v>78860</v>
      </c>
      <c r="L183" s="25">
        <f t="shared" si="56"/>
        <v>2</v>
      </c>
      <c r="M183" s="26" t="str">
        <f>IF(L183&gt;0,"MAYOR","MENOR")</f>
        <v>MAYOR</v>
      </c>
      <c r="N183" s="250"/>
      <c r="O183" s="246"/>
    </row>
    <row r="184" spans="2:15" ht="81.75" customHeight="1">
      <c r="B184" s="42" t="s">
        <v>231</v>
      </c>
      <c r="C184" s="50" t="s">
        <v>232</v>
      </c>
      <c r="D184" s="44" t="s">
        <v>69</v>
      </c>
      <c r="E184" s="46">
        <v>0</v>
      </c>
      <c r="F184" s="45">
        <v>211742</v>
      </c>
      <c r="G184" s="24">
        <f t="shared" ref="G184:G193" si="58">ROUND(E184*F184,0)</f>
        <v>0</v>
      </c>
      <c r="H184" s="81"/>
      <c r="I184" s="46">
        <v>1</v>
      </c>
      <c r="J184" s="46">
        <v>1</v>
      </c>
      <c r="K184" s="24">
        <f t="shared" si="55"/>
        <v>211742</v>
      </c>
      <c r="L184" s="25">
        <f t="shared" si="56"/>
        <v>1</v>
      </c>
      <c r="M184" s="26" t="str">
        <f t="shared" ref="M184:M193" si="59">IF(L184&gt;0,"MAYOR","MENOR")</f>
        <v>MAYOR</v>
      </c>
      <c r="N184" s="250"/>
      <c r="O184" s="246"/>
    </row>
    <row r="185" spans="2:15" ht="28.5">
      <c r="B185" s="42" t="s">
        <v>233</v>
      </c>
      <c r="C185" s="50" t="s">
        <v>234</v>
      </c>
      <c r="D185" s="44" t="s">
        <v>29</v>
      </c>
      <c r="E185" s="46">
        <v>0</v>
      </c>
      <c r="F185" s="45">
        <v>101068</v>
      </c>
      <c r="G185" s="24">
        <f t="shared" si="58"/>
        <v>0</v>
      </c>
      <c r="H185" s="81"/>
      <c r="I185" s="46">
        <v>2</v>
      </c>
      <c r="J185" s="46">
        <v>2</v>
      </c>
      <c r="K185" s="24">
        <f t="shared" si="55"/>
        <v>202136</v>
      </c>
      <c r="L185" s="25">
        <f t="shared" si="56"/>
        <v>2</v>
      </c>
      <c r="M185" s="26" t="str">
        <f t="shared" si="59"/>
        <v>MAYOR</v>
      </c>
      <c r="N185" s="250"/>
      <c r="O185" s="246"/>
    </row>
    <row r="186" spans="2:15" ht="28.5">
      <c r="B186" s="42" t="s">
        <v>165</v>
      </c>
      <c r="C186" s="50" t="s">
        <v>166</v>
      </c>
      <c r="D186" s="44" t="s">
        <v>29</v>
      </c>
      <c r="E186" s="46">
        <v>0</v>
      </c>
      <c r="F186" s="45">
        <v>11715</v>
      </c>
      <c r="G186" s="24">
        <f t="shared" si="58"/>
        <v>0</v>
      </c>
      <c r="H186" s="81"/>
      <c r="I186" s="46">
        <v>5</v>
      </c>
      <c r="J186" s="46">
        <v>5</v>
      </c>
      <c r="K186" s="24">
        <f t="shared" si="55"/>
        <v>58575</v>
      </c>
      <c r="L186" s="25">
        <f t="shared" si="56"/>
        <v>5</v>
      </c>
      <c r="M186" s="26" t="str">
        <f t="shared" si="59"/>
        <v>MAYOR</v>
      </c>
      <c r="N186" s="250"/>
      <c r="O186" s="246"/>
    </row>
    <row r="187" spans="2:15" ht="28.5">
      <c r="B187" s="42" t="s">
        <v>235</v>
      </c>
      <c r="C187" s="50" t="s">
        <v>236</v>
      </c>
      <c r="D187" s="44" t="s">
        <v>29</v>
      </c>
      <c r="E187" s="46">
        <v>0</v>
      </c>
      <c r="F187" s="45">
        <v>53159</v>
      </c>
      <c r="G187" s="24">
        <f t="shared" si="58"/>
        <v>0</v>
      </c>
      <c r="H187" s="81"/>
      <c r="I187" s="46">
        <v>1</v>
      </c>
      <c r="J187" s="46">
        <v>1</v>
      </c>
      <c r="K187" s="24">
        <f t="shared" si="55"/>
        <v>53159</v>
      </c>
      <c r="L187" s="25">
        <f t="shared" si="56"/>
        <v>1</v>
      </c>
      <c r="M187" s="26" t="str">
        <f t="shared" si="59"/>
        <v>MAYOR</v>
      </c>
      <c r="N187" s="250"/>
      <c r="O187" s="246"/>
    </row>
    <row r="188" spans="2:15" ht="28.5">
      <c r="B188" s="42" t="s">
        <v>237</v>
      </c>
      <c r="C188" s="50" t="s">
        <v>238</v>
      </c>
      <c r="D188" s="44" t="s">
        <v>239</v>
      </c>
      <c r="E188" s="46">
        <v>0</v>
      </c>
      <c r="F188" s="45">
        <v>30782</v>
      </c>
      <c r="G188" s="24">
        <f t="shared" si="58"/>
        <v>0</v>
      </c>
      <c r="H188" s="81"/>
      <c r="I188" s="46">
        <v>1</v>
      </c>
      <c r="J188" s="46">
        <v>1</v>
      </c>
      <c r="K188" s="24">
        <f t="shared" si="55"/>
        <v>30782</v>
      </c>
      <c r="L188" s="25">
        <f t="shared" si="56"/>
        <v>1</v>
      </c>
      <c r="M188" s="26" t="str">
        <f t="shared" si="59"/>
        <v>MAYOR</v>
      </c>
      <c r="N188" s="250"/>
      <c r="O188" s="246"/>
    </row>
    <row r="189" spans="2:15" ht="28.5">
      <c r="B189" s="42" t="s">
        <v>240</v>
      </c>
      <c r="C189" s="50" t="s">
        <v>241</v>
      </c>
      <c r="D189" s="44" t="s">
        <v>239</v>
      </c>
      <c r="E189" s="46">
        <v>0</v>
      </c>
      <c r="F189" s="45">
        <v>55000</v>
      </c>
      <c r="G189" s="24">
        <f t="shared" si="58"/>
        <v>0</v>
      </c>
      <c r="H189" s="81"/>
      <c r="I189" s="46">
        <v>1</v>
      </c>
      <c r="J189" s="46">
        <v>1</v>
      </c>
      <c r="K189" s="24">
        <f t="shared" si="55"/>
        <v>55000</v>
      </c>
      <c r="L189" s="25">
        <f t="shared" si="56"/>
        <v>1</v>
      </c>
      <c r="M189" s="26" t="str">
        <f t="shared" si="59"/>
        <v>MAYOR</v>
      </c>
      <c r="N189" s="250"/>
      <c r="O189" s="246"/>
    </row>
    <row r="190" spans="2:15" ht="57">
      <c r="B190" s="42" t="s">
        <v>242</v>
      </c>
      <c r="C190" s="50" t="s">
        <v>243</v>
      </c>
      <c r="D190" s="44" t="s">
        <v>32</v>
      </c>
      <c r="E190" s="46">
        <v>0</v>
      </c>
      <c r="F190" s="45">
        <v>68461</v>
      </c>
      <c r="G190" s="24">
        <f t="shared" si="58"/>
        <v>0</v>
      </c>
      <c r="H190" s="81"/>
      <c r="I190" s="46">
        <v>153.69</v>
      </c>
      <c r="J190" s="46">
        <v>153.69</v>
      </c>
      <c r="K190" s="24">
        <f t="shared" si="55"/>
        <v>10521771</v>
      </c>
      <c r="L190" s="25">
        <f t="shared" si="56"/>
        <v>153.69</v>
      </c>
      <c r="M190" s="26" t="str">
        <f t="shared" si="59"/>
        <v>MAYOR</v>
      </c>
      <c r="N190" s="250"/>
      <c r="O190" s="246"/>
    </row>
    <row r="191" spans="2:15" ht="28.5">
      <c r="B191" s="42" t="s">
        <v>244</v>
      </c>
      <c r="C191" s="50" t="s">
        <v>245</v>
      </c>
      <c r="D191" s="44" t="s">
        <v>29</v>
      </c>
      <c r="E191" s="46">
        <v>0</v>
      </c>
      <c r="F191" s="45">
        <v>16541</v>
      </c>
      <c r="G191" s="24">
        <f t="shared" si="58"/>
        <v>0</v>
      </c>
      <c r="H191" s="81"/>
      <c r="I191" s="46">
        <v>1</v>
      </c>
      <c r="J191" s="46">
        <v>1</v>
      </c>
      <c r="K191" s="24">
        <f t="shared" si="55"/>
        <v>16541</v>
      </c>
      <c r="L191" s="25">
        <f t="shared" si="56"/>
        <v>1</v>
      </c>
      <c r="M191" s="26" t="str">
        <f t="shared" si="59"/>
        <v>MAYOR</v>
      </c>
      <c r="N191" s="250"/>
      <c r="O191" s="246"/>
    </row>
    <row r="192" spans="2:15">
      <c r="B192" s="42" t="s">
        <v>246</v>
      </c>
      <c r="C192" s="50" t="s">
        <v>247</v>
      </c>
      <c r="D192" s="44" t="s">
        <v>69</v>
      </c>
      <c r="E192" s="46">
        <v>0</v>
      </c>
      <c r="F192" s="45">
        <v>11500</v>
      </c>
      <c r="G192" s="24">
        <f t="shared" si="58"/>
        <v>0</v>
      </c>
      <c r="H192" s="81"/>
      <c r="I192" s="46">
        <v>19.72</v>
      </c>
      <c r="J192" s="46">
        <v>19.72</v>
      </c>
      <c r="K192" s="24">
        <f t="shared" si="55"/>
        <v>226780</v>
      </c>
      <c r="L192" s="25">
        <f t="shared" si="56"/>
        <v>19.72</v>
      </c>
      <c r="M192" s="26" t="str">
        <f t="shared" si="59"/>
        <v>MAYOR</v>
      </c>
      <c r="N192" s="250"/>
      <c r="O192" s="246"/>
    </row>
    <row r="193" spans="1:28" ht="42.75">
      <c r="B193" s="42" t="s">
        <v>248</v>
      </c>
      <c r="C193" s="50" t="s">
        <v>249</v>
      </c>
      <c r="D193" s="21" t="s">
        <v>29</v>
      </c>
      <c r="E193" s="27">
        <v>0</v>
      </c>
      <c r="F193" s="23">
        <v>16085</v>
      </c>
      <c r="G193" s="24">
        <f t="shared" si="58"/>
        <v>0</v>
      </c>
      <c r="H193" s="81"/>
      <c r="I193" s="27">
        <v>4</v>
      </c>
      <c r="J193" s="27">
        <v>4</v>
      </c>
      <c r="K193" s="24">
        <f t="shared" si="55"/>
        <v>64340</v>
      </c>
      <c r="L193" s="25">
        <f t="shared" si="56"/>
        <v>4</v>
      </c>
      <c r="M193" s="26" t="str">
        <f t="shared" si="59"/>
        <v>MAYOR</v>
      </c>
      <c r="N193" s="250"/>
      <c r="O193" s="246"/>
    </row>
    <row r="194" spans="1:28">
      <c r="B194" s="19"/>
      <c r="C194" s="20"/>
      <c r="D194" s="21"/>
      <c r="E194" s="46"/>
      <c r="F194" s="23"/>
      <c r="G194" s="24"/>
      <c r="H194" s="81"/>
      <c r="I194" s="81"/>
      <c r="J194" s="46"/>
      <c r="K194" s="24"/>
      <c r="L194" s="25"/>
      <c r="M194" s="26"/>
      <c r="N194" s="250"/>
      <c r="O194" s="246"/>
    </row>
    <row r="195" spans="1:28">
      <c r="A195" s="31"/>
      <c r="B195" s="252" t="s">
        <v>250</v>
      </c>
      <c r="C195" s="215"/>
      <c r="D195" s="215"/>
      <c r="E195" s="215"/>
      <c r="F195" s="216"/>
      <c r="G195" s="32">
        <f>SUM(G177:G194)</f>
        <v>0</v>
      </c>
      <c r="H195" s="79"/>
      <c r="I195" s="79"/>
      <c r="J195" s="33"/>
      <c r="K195" s="32">
        <f>SUM(K177:K194)</f>
        <v>16962424</v>
      </c>
      <c r="L195" s="34"/>
      <c r="M195" s="34"/>
      <c r="N195" s="250"/>
      <c r="O195" s="246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</row>
    <row r="196" spans="1:28">
      <c r="A196" s="31"/>
      <c r="B196" s="253" t="s">
        <v>136</v>
      </c>
      <c r="C196" s="216"/>
      <c r="D196" s="256">
        <v>0.27229999999999999</v>
      </c>
      <c r="E196" s="215"/>
      <c r="F196" s="216"/>
      <c r="G196" s="35">
        <f t="shared" ref="G196:G198" si="60">$G$195*D196</f>
        <v>0</v>
      </c>
      <c r="H196" s="80"/>
      <c r="I196" s="80"/>
      <c r="J196" s="36"/>
      <c r="K196" s="35">
        <f>$K$195*D196</f>
        <v>4618868.0551999994</v>
      </c>
      <c r="L196" s="37"/>
      <c r="M196" s="38"/>
      <c r="N196" s="250"/>
      <c r="O196" s="246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</row>
    <row r="197" spans="1:28">
      <c r="A197" s="31"/>
      <c r="B197" s="253" t="s">
        <v>137</v>
      </c>
      <c r="C197" s="216"/>
      <c r="D197" s="255">
        <v>0.01</v>
      </c>
      <c r="E197" s="215"/>
      <c r="F197" s="216"/>
      <c r="G197" s="35">
        <f t="shared" si="60"/>
        <v>0</v>
      </c>
      <c r="H197" s="80"/>
      <c r="I197" s="80"/>
      <c r="J197" s="36"/>
      <c r="K197" s="35">
        <f>$K$195*D197</f>
        <v>169624.24</v>
      </c>
      <c r="L197" s="37"/>
      <c r="M197" s="38"/>
      <c r="N197" s="250"/>
      <c r="O197" s="246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</row>
    <row r="198" spans="1:28">
      <c r="A198" s="31"/>
      <c r="B198" s="253" t="s">
        <v>138</v>
      </c>
      <c r="C198" s="216"/>
      <c r="D198" s="255">
        <v>0.04</v>
      </c>
      <c r="E198" s="215"/>
      <c r="F198" s="216"/>
      <c r="G198" s="35">
        <f t="shared" si="60"/>
        <v>0</v>
      </c>
      <c r="H198" s="80"/>
      <c r="I198" s="80"/>
      <c r="J198" s="36"/>
      <c r="K198" s="35">
        <f>$K$195*D198</f>
        <v>678496.96</v>
      </c>
      <c r="L198" s="37"/>
      <c r="M198" s="38"/>
      <c r="N198" s="250"/>
      <c r="O198" s="246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</row>
    <row r="199" spans="1:28">
      <c r="A199" s="31"/>
      <c r="B199" s="253" t="s">
        <v>139</v>
      </c>
      <c r="C199" s="216"/>
      <c r="D199" s="255">
        <v>0.19</v>
      </c>
      <c r="E199" s="215"/>
      <c r="F199" s="216"/>
      <c r="G199" s="35">
        <f>$G$198*D199</f>
        <v>0</v>
      </c>
      <c r="H199" s="80"/>
      <c r="I199" s="80"/>
      <c r="J199" s="36"/>
      <c r="K199" s="35">
        <f>$K$198*D199</f>
        <v>128914.4224</v>
      </c>
      <c r="L199" s="37"/>
      <c r="M199" s="38"/>
      <c r="N199" s="250"/>
      <c r="O199" s="246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</row>
    <row r="200" spans="1:28">
      <c r="A200" s="31"/>
      <c r="B200" s="254" t="s">
        <v>251</v>
      </c>
      <c r="C200" s="215"/>
      <c r="D200" s="215"/>
      <c r="E200" s="215"/>
      <c r="F200" s="216"/>
      <c r="G200" s="32">
        <f>SUM(G195:G199)</f>
        <v>0</v>
      </c>
      <c r="H200" s="79"/>
      <c r="I200" s="79"/>
      <c r="J200" s="39" t="s">
        <v>140</v>
      </c>
      <c r="K200" s="32">
        <f>SUM(K195:K199)</f>
        <v>22558327.6776</v>
      </c>
      <c r="L200" s="33"/>
      <c r="M200" s="33"/>
      <c r="N200" s="250"/>
      <c r="O200" s="246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</row>
    <row r="201" spans="1:28">
      <c r="A201" s="31"/>
      <c r="B201" s="254" t="s">
        <v>252</v>
      </c>
      <c r="C201" s="215"/>
      <c r="D201" s="215"/>
      <c r="E201" s="215"/>
      <c r="F201" s="216"/>
      <c r="G201" s="32">
        <f>G175+G200</f>
        <v>86881674.122099996</v>
      </c>
      <c r="H201" s="79"/>
      <c r="I201" s="79"/>
      <c r="J201" s="39"/>
      <c r="K201" s="32">
        <f>K175+K200</f>
        <v>97291941.146400005</v>
      </c>
      <c r="L201" s="33"/>
      <c r="M201" s="33"/>
      <c r="N201" s="250"/>
      <c r="O201" s="246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</row>
    <row r="202" spans="1:28" ht="30">
      <c r="B202" s="9" t="s">
        <v>24</v>
      </c>
      <c r="C202" s="10" t="s">
        <v>253</v>
      </c>
      <c r="D202" s="21"/>
      <c r="E202" s="22"/>
      <c r="F202" s="23"/>
      <c r="G202" s="24"/>
      <c r="H202" s="81"/>
      <c r="I202" s="81"/>
      <c r="J202" s="22"/>
      <c r="K202" s="24"/>
      <c r="L202" s="25"/>
      <c r="M202" s="26"/>
      <c r="N202" s="250"/>
      <c r="O202" s="246"/>
    </row>
    <row r="203" spans="1:28">
      <c r="B203" s="9">
        <v>1</v>
      </c>
      <c r="C203" s="28" t="s">
        <v>26</v>
      </c>
      <c r="D203" s="21"/>
      <c r="E203" s="22"/>
      <c r="F203" s="23"/>
      <c r="G203" s="24"/>
      <c r="H203" s="81"/>
      <c r="I203" s="81"/>
      <c r="J203" s="22"/>
      <c r="K203" s="24"/>
      <c r="L203" s="25"/>
      <c r="M203" s="26"/>
      <c r="N203" s="250"/>
      <c r="O203" s="246"/>
    </row>
    <row r="204" spans="1:28" ht="28.5">
      <c r="B204" s="42" t="s">
        <v>27</v>
      </c>
      <c r="C204" s="20" t="s">
        <v>31</v>
      </c>
      <c r="D204" s="21" t="s">
        <v>32</v>
      </c>
      <c r="E204" s="22">
        <v>20</v>
      </c>
      <c r="F204" s="23">
        <v>9920</v>
      </c>
      <c r="G204" s="24">
        <f t="shared" ref="G204:G206" si="61">ROUND(E204*F204,0)</f>
        <v>198400</v>
      </c>
      <c r="H204" s="76">
        <v>18.850000000000001</v>
      </c>
      <c r="I204" s="27">
        <v>24.76</v>
      </c>
      <c r="J204" s="27">
        <v>24.76</v>
      </c>
      <c r="K204" s="24">
        <f>ROUND(F204*J204,0)</f>
        <v>245619</v>
      </c>
      <c r="L204" s="25">
        <f>J204-E204</f>
        <v>4.7600000000000016</v>
      </c>
      <c r="M204" s="26" t="str">
        <f t="shared" ref="M204:M206" si="62">IF(L204&gt;0,"MAYOR","MENOR")</f>
        <v>MAYOR</v>
      </c>
      <c r="N204" s="250"/>
      <c r="O204" s="246"/>
    </row>
    <row r="205" spans="1:28" ht="28.5">
      <c r="B205" s="42" t="s">
        <v>30</v>
      </c>
      <c r="C205" s="20" t="s">
        <v>36</v>
      </c>
      <c r="D205" s="21" t="s">
        <v>32</v>
      </c>
      <c r="E205" s="22">
        <v>2</v>
      </c>
      <c r="F205" s="23">
        <v>50442</v>
      </c>
      <c r="G205" s="24">
        <f t="shared" si="61"/>
        <v>100884</v>
      </c>
      <c r="H205" s="76">
        <v>5.9124999999999996</v>
      </c>
      <c r="I205" s="27">
        <v>5.92</v>
      </c>
      <c r="J205" s="27">
        <v>5.92</v>
      </c>
      <c r="K205" s="24">
        <f>ROUND(F205*J205,0)</f>
        <v>298617</v>
      </c>
      <c r="L205" s="25">
        <f>J205-E205</f>
        <v>3.92</v>
      </c>
      <c r="M205" s="26" t="str">
        <f t="shared" si="62"/>
        <v>MAYOR</v>
      </c>
      <c r="N205" s="250"/>
      <c r="O205" s="246"/>
    </row>
    <row r="206" spans="1:28">
      <c r="B206" s="42" t="s">
        <v>33</v>
      </c>
      <c r="C206" s="20" t="s">
        <v>187</v>
      </c>
      <c r="D206" s="21" t="s">
        <v>29</v>
      </c>
      <c r="E206" s="22">
        <v>1</v>
      </c>
      <c r="F206" s="23">
        <v>9814</v>
      </c>
      <c r="G206" s="24">
        <f t="shared" si="61"/>
        <v>9814</v>
      </c>
      <c r="H206" s="76">
        <v>1</v>
      </c>
      <c r="I206" s="27">
        <v>1</v>
      </c>
      <c r="J206" s="22">
        <v>1</v>
      </c>
      <c r="K206" s="24">
        <f>ROUND(F206*J206,0)</f>
        <v>9814</v>
      </c>
      <c r="L206" s="25">
        <f>J206-E206</f>
        <v>0</v>
      </c>
      <c r="M206" s="26" t="str">
        <f t="shared" si="62"/>
        <v>MENOR</v>
      </c>
      <c r="N206" s="250"/>
      <c r="O206" s="246"/>
    </row>
    <row r="207" spans="1:28">
      <c r="B207" s="9">
        <v>2</v>
      </c>
      <c r="C207" s="28" t="s">
        <v>70</v>
      </c>
      <c r="D207" s="21"/>
      <c r="E207" s="22"/>
      <c r="F207" s="23"/>
      <c r="G207" s="24"/>
      <c r="H207" s="76"/>
      <c r="I207" s="27"/>
      <c r="J207" s="22"/>
      <c r="K207" s="24"/>
      <c r="L207" s="25"/>
      <c r="M207" s="26"/>
      <c r="N207" s="250"/>
      <c r="O207" s="246"/>
    </row>
    <row r="208" spans="1:28" ht="120">
      <c r="B208" s="9" t="s">
        <v>48</v>
      </c>
      <c r="C208" s="28" t="s">
        <v>72</v>
      </c>
      <c r="D208" s="21"/>
      <c r="E208" s="22"/>
      <c r="F208" s="23"/>
      <c r="G208" s="24"/>
      <c r="H208" s="76"/>
      <c r="I208" s="27"/>
      <c r="J208" s="22"/>
      <c r="K208" s="24"/>
      <c r="L208" s="25"/>
      <c r="M208" s="26"/>
      <c r="N208" s="250"/>
      <c r="O208" s="246"/>
    </row>
    <row r="209" spans="2:15" ht="171" customHeight="1">
      <c r="B209" s="42" t="s">
        <v>188</v>
      </c>
      <c r="C209" s="29" t="s">
        <v>74</v>
      </c>
      <c r="D209" s="21" t="s">
        <v>29</v>
      </c>
      <c r="E209" s="22">
        <v>2</v>
      </c>
      <c r="F209" s="23">
        <v>85496</v>
      </c>
      <c r="G209" s="24">
        <f t="shared" ref="G209:G212" si="63">ROUND(E209*F209,0)</f>
        <v>170992</v>
      </c>
      <c r="H209" s="76">
        <v>2</v>
      </c>
      <c r="I209" s="27">
        <v>1</v>
      </c>
      <c r="J209" s="27">
        <v>1</v>
      </c>
      <c r="K209" s="24">
        <f>ROUND(F209*J209,0)</f>
        <v>85496</v>
      </c>
      <c r="L209" s="25">
        <f>J209-E209</f>
        <v>-1</v>
      </c>
      <c r="M209" s="26" t="str">
        <f t="shared" ref="M209:M212" si="64">IF(L209&gt;0,"MAYOR","MENOR")</f>
        <v>MENOR</v>
      </c>
      <c r="N209" s="250"/>
      <c r="O209" s="246"/>
    </row>
    <row r="210" spans="2:15" ht="213.75" customHeight="1">
      <c r="B210" s="42" t="s">
        <v>189</v>
      </c>
      <c r="C210" s="29" t="s">
        <v>76</v>
      </c>
      <c r="D210" s="21" t="s">
        <v>29</v>
      </c>
      <c r="E210" s="22">
        <v>3</v>
      </c>
      <c r="F210" s="23">
        <v>153569</v>
      </c>
      <c r="G210" s="24">
        <f t="shared" si="63"/>
        <v>460707</v>
      </c>
      <c r="H210" s="76">
        <v>3</v>
      </c>
      <c r="I210" s="27">
        <v>3</v>
      </c>
      <c r="J210" s="27">
        <v>3</v>
      </c>
      <c r="K210" s="24">
        <f>ROUND(F210*J210,0)</f>
        <v>460707</v>
      </c>
      <c r="L210" s="25">
        <f>J210-E210</f>
        <v>0</v>
      </c>
      <c r="M210" s="26" t="str">
        <f t="shared" si="64"/>
        <v>MENOR</v>
      </c>
      <c r="N210" s="250"/>
      <c r="O210" s="246"/>
    </row>
    <row r="211" spans="2:15" ht="156.75">
      <c r="B211" s="42" t="s">
        <v>190</v>
      </c>
      <c r="C211" s="29" t="s">
        <v>78</v>
      </c>
      <c r="D211" s="21" t="s">
        <v>29</v>
      </c>
      <c r="E211" s="22">
        <v>5</v>
      </c>
      <c r="F211" s="23">
        <v>176527</v>
      </c>
      <c r="G211" s="24">
        <f t="shared" si="63"/>
        <v>882635</v>
      </c>
      <c r="H211" s="76">
        <v>5</v>
      </c>
      <c r="I211" s="27">
        <v>4</v>
      </c>
      <c r="J211" s="27">
        <v>4</v>
      </c>
      <c r="K211" s="24">
        <f>ROUND(F211*J211,0)</f>
        <v>706108</v>
      </c>
      <c r="L211" s="25">
        <f>J211-E211</f>
        <v>-1</v>
      </c>
      <c r="M211" s="26" t="str">
        <f t="shared" si="64"/>
        <v>MENOR</v>
      </c>
      <c r="N211" s="250"/>
      <c r="O211" s="246"/>
    </row>
    <row r="212" spans="2:15" ht="42.75">
      <c r="B212" s="42" t="s">
        <v>191</v>
      </c>
      <c r="C212" s="29" t="s">
        <v>192</v>
      </c>
      <c r="D212" s="21" t="s">
        <v>69</v>
      </c>
      <c r="E212" s="22">
        <v>30</v>
      </c>
      <c r="F212" s="23">
        <v>5666</v>
      </c>
      <c r="G212" s="24">
        <f t="shared" si="63"/>
        <v>169980</v>
      </c>
      <c r="H212" s="76">
        <v>30</v>
      </c>
      <c r="I212" s="27">
        <v>20</v>
      </c>
      <c r="J212" s="27">
        <v>20</v>
      </c>
      <c r="K212" s="24">
        <f>ROUND(F212*J212,0)</f>
        <v>113320</v>
      </c>
      <c r="L212" s="25">
        <f>J212-E212</f>
        <v>-10</v>
      </c>
      <c r="M212" s="26" t="str">
        <f t="shared" si="64"/>
        <v>MENOR</v>
      </c>
      <c r="N212" s="250"/>
      <c r="O212" s="246"/>
    </row>
    <row r="213" spans="2:15" ht="30">
      <c r="B213" s="9">
        <v>3</v>
      </c>
      <c r="C213" s="28" t="s">
        <v>90</v>
      </c>
      <c r="D213" s="21"/>
      <c r="E213" s="22"/>
      <c r="F213" s="23"/>
      <c r="G213" s="24"/>
      <c r="H213" s="76"/>
      <c r="I213" s="27"/>
      <c r="J213" s="22"/>
      <c r="K213" s="24"/>
      <c r="L213" s="25"/>
      <c r="M213" s="26"/>
      <c r="N213" s="250"/>
      <c r="O213" s="246"/>
    </row>
    <row r="214" spans="2:15" ht="57">
      <c r="B214" s="42" t="s">
        <v>59</v>
      </c>
      <c r="C214" s="20" t="s">
        <v>92</v>
      </c>
      <c r="D214" s="21" t="s">
        <v>32</v>
      </c>
      <c r="E214" s="22">
        <v>22</v>
      </c>
      <c r="F214" s="23">
        <v>27011</v>
      </c>
      <c r="G214" s="24">
        <f t="shared" ref="G214:G216" si="65">ROUND(E214*F214,0)</f>
        <v>594242</v>
      </c>
      <c r="H214" s="76">
        <v>22</v>
      </c>
      <c r="I214" s="27">
        <v>24.21</v>
      </c>
      <c r="J214" s="27">
        <v>24.21</v>
      </c>
      <c r="K214" s="24">
        <f>ROUND(F214*J214,0)</f>
        <v>653936</v>
      </c>
      <c r="L214" s="25">
        <f>J214-E214</f>
        <v>2.2100000000000009</v>
      </c>
      <c r="M214" s="26" t="str">
        <f t="shared" ref="M214:M216" si="66">IF(L214&gt;0,"MAYOR","MENOR")</f>
        <v>MAYOR</v>
      </c>
      <c r="N214" s="250"/>
      <c r="O214" s="246"/>
    </row>
    <row r="215" spans="2:15" ht="71.25">
      <c r="B215" s="42" t="s">
        <v>61</v>
      </c>
      <c r="C215" s="20" t="s">
        <v>94</v>
      </c>
      <c r="D215" s="21" t="s">
        <v>69</v>
      </c>
      <c r="E215" s="22">
        <v>28</v>
      </c>
      <c r="F215" s="23">
        <v>51851</v>
      </c>
      <c r="G215" s="24">
        <f t="shared" si="65"/>
        <v>1451828</v>
      </c>
      <c r="H215" s="76">
        <v>23</v>
      </c>
      <c r="I215" s="27">
        <v>6.2</v>
      </c>
      <c r="J215" s="27">
        <v>6.2</v>
      </c>
      <c r="K215" s="24">
        <f>ROUND(F215*J215,0)</f>
        <v>321476</v>
      </c>
      <c r="L215" s="25">
        <f>J215-E215</f>
        <v>-21.8</v>
      </c>
      <c r="M215" s="26" t="str">
        <f t="shared" si="66"/>
        <v>MENOR</v>
      </c>
      <c r="N215" s="250"/>
      <c r="O215" s="246"/>
    </row>
    <row r="216" spans="2:15" ht="57">
      <c r="B216" s="42" t="s">
        <v>63</v>
      </c>
      <c r="C216" s="20" t="s">
        <v>96</v>
      </c>
      <c r="D216" s="21" t="s">
        <v>32</v>
      </c>
      <c r="E216" s="22">
        <v>22</v>
      </c>
      <c r="F216" s="23">
        <v>130312</v>
      </c>
      <c r="G216" s="24">
        <f t="shared" si="65"/>
        <v>2866864</v>
      </c>
      <c r="H216" s="76">
        <v>22</v>
      </c>
      <c r="I216" s="27">
        <v>24.21</v>
      </c>
      <c r="J216" s="27">
        <v>24.21</v>
      </c>
      <c r="K216" s="24">
        <f>ROUND(F216*J216,0)</f>
        <v>3154854</v>
      </c>
      <c r="L216" s="25">
        <f>J216-E216</f>
        <v>2.2100000000000009</v>
      </c>
      <c r="M216" s="26" t="str">
        <f t="shared" si="66"/>
        <v>MAYOR</v>
      </c>
      <c r="N216" s="250"/>
      <c r="O216" s="246"/>
    </row>
    <row r="217" spans="2:15">
      <c r="B217" s="9">
        <v>4</v>
      </c>
      <c r="C217" s="28" t="s">
        <v>113</v>
      </c>
      <c r="D217" s="21"/>
      <c r="E217" s="22"/>
      <c r="F217" s="23"/>
      <c r="G217" s="24"/>
      <c r="H217" s="76"/>
      <c r="I217" s="27"/>
      <c r="J217" s="22"/>
      <c r="K217" s="24"/>
      <c r="L217" s="25"/>
      <c r="M217" s="26"/>
      <c r="N217" s="250"/>
      <c r="O217" s="246"/>
    </row>
    <row r="218" spans="2:15" ht="42.75">
      <c r="B218" s="42" t="s">
        <v>71</v>
      </c>
      <c r="C218" s="20" t="s">
        <v>115</v>
      </c>
      <c r="D218" s="21" t="s">
        <v>32</v>
      </c>
      <c r="E218" s="22">
        <v>90</v>
      </c>
      <c r="F218" s="23">
        <v>35180</v>
      </c>
      <c r="G218" s="24">
        <f>ROUND(E218*F218,0)</f>
        <v>3166200</v>
      </c>
      <c r="H218" s="76">
        <v>90</v>
      </c>
      <c r="I218" s="27">
        <v>103.53</v>
      </c>
      <c r="J218" s="27">
        <v>103.53</v>
      </c>
      <c r="K218" s="24">
        <f>ROUND(F218*J218,0)</f>
        <v>3642185</v>
      </c>
      <c r="L218" s="25">
        <f>J218-E218</f>
        <v>13.530000000000001</v>
      </c>
      <c r="M218" s="26" t="str">
        <f>IF(L218&gt;0,"MAYOR","MENOR")</f>
        <v>MAYOR</v>
      </c>
      <c r="N218" s="250"/>
      <c r="O218" s="246"/>
    </row>
    <row r="219" spans="2:15">
      <c r="B219" s="9">
        <v>5</v>
      </c>
      <c r="C219" s="28" t="s">
        <v>116</v>
      </c>
      <c r="D219" s="21"/>
      <c r="E219" s="22"/>
      <c r="F219" s="23"/>
      <c r="G219" s="24"/>
      <c r="H219" s="76"/>
      <c r="I219" s="76"/>
      <c r="J219" s="22"/>
      <c r="K219" s="24"/>
      <c r="L219" s="25"/>
      <c r="M219" s="26"/>
      <c r="N219" s="250"/>
      <c r="O219" s="246"/>
    </row>
    <row r="220" spans="2:15" ht="57">
      <c r="B220" s="42" t="s">
        <v>88</v>
      </c>
      <c r="C220" s="20" t="s">
        <v>214</v>
      </c>
      <c r="D220" s="21" t="s">
        <v>32</v>
      </c>
      <c r="E220" s="22">
        <v>0</v>
      </c>
      <c r="F220" s="23">
        <v>415367</v>
      </c>
      <c r="G220" s="24">
        <f>ROUND(E220*F220,0)</f>
        <v>0</v>
      </c>
      <c r="H220" s="76">
        <v>0</v>
      </c>
      <c r="I220" s="76">
        <v>5.92</v>
      </c>
      <c r="J220" s="27">
        <v>0</v>
      </c>
      <c r="K220" s="24">
        <f>ROUND(F220*J220,0)</f>
        <v>0</v>
      </c>
      <c r="L220" s="25">
        <f>J220-E220</f>
        <v>0</v>
      </c>
      <c r="M220" s="26" t="str">
        <f>IF(L220&gt;0,"MAYOR","MENOR")</f>
        <v>MENOR</v>
      </c>
      <c r="N220" s="250"/>
      <c r="O220" s="246"/>
    </row>
    <row r="221" spans="2:15" s="71" customFormat="1" ht="71.25">
      <c r="B221" s="42"/>
      <c r="C221" s="97" t="s">
        <v>285</v>
      </c>
      <c r="D221" s="44" t="s">
        <v>32</v>
      </c>
      <c r="E221" s="27">
        <v>6</v>
      </c>
      <c r="F221" s="45">
        <v>415367</v>
      </c>
      <c r="G221" s="24">
        <f>ROUND(E221*F221,0)</f>
        <v>2492202</v>
      </c>
      <c r="H221" s="76">
        <v>5.9124999999999996</v>
      </c>
      <c r="I221" s="76"/>
      <c r="J221" s="27">
        <v>5.92</v>
      </c>
      <c r="K221" s="24">
        <f>ROUND(F221*J221,0)</f>
        <v>2458973</v>
      </c>
      <c r="L221" s="25">
        <f>J221-E221</f>
        <v>-8.0000000000000071E-2</v>
      </c>
      <c r="M221" s="26" t="str">
        <f>IF(L221&gt;0,"MAYOR","MENOR")</f>
        <v>MENOR</v>
      </c>
      <c r="N221" s="73"/>
      <c r="O221" s="72"/>
    </row>
    <row r="222" spans="2:15">
      <c r="B222" s="9">
        <v>6</v>
      </c>
      <c r="C222" s="28" t="s">
        <v>215</v>
      </c>
      <c r="D222" s="21"/>
      <c r="E222" s="22"/>
      <c r="F222" s="23"/>
      <c r="G222" s="24"/>
      <c r="H222" s="76"/>
      <c r="I222" s="76"/>
      <c r="J222" s="22"/>
      <c r="K222" s="24"/>
      <c r="L222" s="25"/>
      <c r="M222" s="26"/>
      <c r="N222" s="250"/>
      <c r="O222" s="246"/>
    </row>
    <row r="223" spans="2:15" ht="57">
      <c r="B223" s="42" t="s">
        <v>91</v>
      </c>
      <c r="C223" s="20" t="s">
        <v>180</v>
      </c>
      <c r="D223" s="21" t="s">
        <v>32</v>
      </c>
      <c r="E223" s="22">
        <v>2</v>
      </c>
      <c r="F223" s="23">
        <v>356724</v>
      </c>
      <c r="G223" s="24">
        <f>ROUND(E223*F223,0)</f>
        <v>713448</v>
      </c>
      <c r="H223" s="76">
        <v>2</v>
      </c>
      <c r="I223" s="27">
        <v>1.6</v>
      </c>
      <c r="J223" s="27">
        <v>1.6</v>
      </c>
      <c r="K223" s="24">
        <f>ROUND(F223*J223,0)</f>
        <v>570758</v>
      </c>
      <c r="L223" s="25">
        <f>J223-E223</f>
        <v>-0.39999999999999991</v>
      </c>
      <c r="M223" s="26" t="str">
        <f>IF(L223&gt;0,"MAYOR","MENOR")</f>
        <v>MENOR</v>
      </c>
      <c r="N223" s="250"/>
      <c r="O223" s="246"/>
    </row>
    <row r="224" spans="2:15">
      <c r="B224" s="9">
        <v>7</v>
      </c>
      <c r="C224" s="28" t="s">
        <v>130</v>
      </c>
      <c r="D224" s="21"/>
      <c r="E224" s="22"/>
      <c r="F224" s="23"/>
      <c r="G224" s="24"/>
      <c r="H224" s="76"/>
      <c r="I224" s="27"/>
      <c r="J224" s="22"/>
      <c r="K224" s="24"/>
      <c r="L224" s="25"/>
      <c r="M224" s="26"/>
      <c r="N224" s="250"/>
      <c r="O224" s="246"/>
    </row>
    <row r="225" spans="1:28" ht="28.5">
      <c r="B225" s="42" t="s">
        <v>98</v>
      </c>
      <c r="C225" s="20" t="s">
        <v>132</v>
      </c>
      <c r="D225" s="21" t="s">
        <v>32</v>
      </c>
      <c r="E225" s="22">
        <v>20</v>
      </c>
      <c r="F225" s="23">
        <v>5214</v>
      </c>
      <c r="G225" s="24">
        <f t="shared" ref="G225:G226" si="67">ROUND(E225*F225,0)</f>
        <v>104280</v>
      </c>
      <c r="H225" s="76">
        <v>20</v>
      </c>
      <c r="I225" s="27">
        <v>24.21</v>
      </c>
      <c r="J225" s="27">
        <v>24.21</v>
      </c>
      <c r="K225" s="24">
        <f>ROUND(F225*J225,0)</f>
        <v>126231</v>
      </c>
      <c r="L225" s="25">
        <f>J225-E225</f>
        <v>4.2100000000000009</v>
      </c>
      <c r="M225" s="26" t="str">
        <f t="shared" ref="M225:M226" si="68">IF(L225&gt;0,"MAYOR","MENOR")</f>
        <v>MAYOR</v>
      </c>
      <c r="N225" s="250"/>
      <c r="O225" s="246"/>
    </row>
    <row r="226" spans="1:28" ht="28.5">
      <c r="B226" s="42" t="s">
        <v>254</v>
      </c>
      <c r="C226" s="20" t="s">
        <v>134</v>
      </c>
      <c r="D226" s="21" t="s">
        <v>50</v>
      </c>
      <c r="E226" s="22">
        <v>10</v>
      </c>
      <c r="F226" s="23">
        <v>57439</v>
      </c>
      <c r="G226" s="24">
        <f t="shared" si="67"/>
        <v>574390</v>
      </c>
      <c r="H226" s="76">
        <v>10</v>
      </c>
      <c r="I226" s="27">
        <v>10</v>
      </c>
      <c r="J226" s="22">
        <v>10</v>
      </c>
      <c r="K226" s="24">
        <f>ROUND(F226*J226,0)</f>
        <v>574390</v>
      </c>
      <c r="L226" s="25">
        <f>J226-E226</f>
        <v>0</v>
      </c>
      <c r="M226" s="26" t="str">
        <f t="shared" si="68"/>
        <v>MENOR</v>
      </c>
      <c r="N226" s="250"/>
      <c r="O226" s="246"/>
    </row>
    <row r="227" spans="1:28">
      <c r="A227" s="31"/>
      <c r="B227" s="252" t="s">
        <v>255</v>
      </c>
      <c r="C227" s="215"/>
      <c r="D227" s="215"/>
      <c r="E227" s="215"/>
      <c r="F227" s="216"/>
      <c r="G227" s="32">
        <f>SUM(G204:G226)</f>
        <v>13956866</v>
      </c>
      <c r="H227" s="79"/>
      <c r="I227" s="79"/>
      <c r="J227" s="33"/>
      <c r="K227" s="32">
        <f>SUM(K204:K226)</f>
        <v>13422484</v>
      </c>
      <c r="L227" s="34"/>
      <c r="M227" s="34"/>
      <c r="N227" s="250"/>
      <c r="O227" s="246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</row>
    <row r="228" spans="1:28">
      <c r="A228" s="31"/>
      <c r="B228" s="253" t="s">
        <v>136</v>
      </c>
      <c r="C228" s="216"/>
      <c r="D228" s="256">
        <v>0.27229999999999999</v>
      </c>
      <c r="E228" s="215"/>
      <c r="F228" s="216"/>
      <c r="G228" s="35">
        <f t="shared" ref="G228:G230" si="69">$G$227*D228</f>
        <v>3800454.6117999996</v>
      </c>
      <c r="H228" s="80"/>
      <c r="I228" s="80"/>
      <c r="J228" s="36"/>
      <c r="K228" s="35">
        <f>$K$227*D228</f>
        <v>3654942.3931999998</v>
      </c>
      <c r="L228" s="37"/>
      <c r="M228" s="38"/>
      <c r="N228" s="250"/>
      <c r="O228" s="246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</row>
    <row r="229" spans="1:28">
      <c r="A229" s="31"/>
      <c r="B229" s="253" t="s">
        <v>137</v>
      </c>
      <c r="C229" s="216"/>
      <c r="D229" s="255">
        <v>0.01</v>
      </c>
      <c r="E229" s="215"/>
      <c r="F229" s="216"/>
      <c r="G229" s="35">
        <f t="shared" si="69"/>
        <v>139568.66</v>
      </c>
      <c r="H229" s="80"/>
      <c r="I229" s="80"/>
      <c r="J229" s="36"/>
      <c r="K229" s="35">
        <f>$K$227*D229</f>
        <v>134224.84</v>
      </c>
      <c r="L229" s="37"/>
      <c r="M229" s="38"/>
      <c r="N229" s="250"/>
      <c r="O229" s="246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</row>
    <row r="230" spans="1:28">
      <c r="A230" s="31"/>
      <c r="B230" s="253" t="s">
        <v>138</v>
      </c>
      <c r="C230" s="216"/>
      <c r="D230" s="255">
        <v>0.04</v>
      </c>
      <c r="E230" s="215"/>
      <c r="F230" s="216"/>
      <c r="G230" s="35">
        <f t="shared" si="69"/>
        <v>558274.64</v>
      </c>
      <c r="H230" s="80"/>
      <c r="I230" s="80"/>
      <c r="J230" s="36"/>
      <c r="K230" s="35">
        <f>$K$227*D230</f>
        <v>536899.36</v>
      </c>
      <c r="L230" s="37"/>
      <c r="M230" s="38"/>
      <c r="N230" s="250"/>
      <c r="O230" s="246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</row>
    <row r="231" spans="1:28">
      <c r="A231" s="31"/>
      <c r="B231" s="253" t="s">
        <v>139</v>
      </c>
      <c r="C231" s="216"/>
      <c r="D231" s="255">
        <v>0.19</v>
      </c>
      <c r="E231" s="215"/>
      <c r="F231" s="216"/>
      <c r="G231" s="35">
        <f>$G$230*D231</f>
        <v>106072.18160000001</v>
      </c>
      <c r="H231" s="80"/>
      <c r="I231" s="80"/>
      <c r="J231" s="36"/>
      <c r="K231" s="35">
        <f>$K$230*D231</f>
        <v>102010.8784</v>
      </c>
      <c r="L231" s="37"/>
      <c r="M231" s="38"/>
      <c r="N231" s="250"/>
      <c r="O231" s="246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</row>
    <row r="232" spans="1:28">
      <c r="A232" s="31"/>
      <c r="B232" s="254" t="s">
        <v>140</v>
      </c>
      <c r="C232" s="215"/>
      <c r="D232" s="215"/>
      <c r="E232" s="215"/>
      <c r="F232" s="216"/>
      <c r="G232" s="32">
        <f>SUM(G227:G231)</f>
        <v>18561236.093400002</v>
      </c>
      <c r="H232" s="79"/>
      <c r="I232" s="79"/>
      <c r="J232" s="39" t="s">
        <v>140</v>
      </c>
      <c r="K232" s="32">
        <f>SUM(K227:K231)</f>
        <v>17850561.4716</v>
      </c>
      <c r="L232" s="33"/>
      <c r="M232" s="33"/>
      <c r="N232" s="250"/>
      <c r="O232" s="246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</row>
    <row r="233" spans="1:28">
      <c r="B233" s="40" t="s">
        <v>141</v>
      </c>
      <c r="C233" s="41" t="s">
        <v>256</v>
      </c>
      <c r="D233" s="21"/>
      <c r="E233" s="22"/>
      <c r="F233" s="23"/>
      <c r="G233" s="24"/>
      <c r="H233" s="81"/>
      <c r="I233" s="81"/>
      <c r="J233" s="22"/>
      <c r="K233" s="24"/>
      <c r="L233" s="25"/>
      <c r="M233" s="26"/>
      <c r="N233" s="250"/>
      <c r="O233" s="246"/>
    </row>
    <row r="234" spans="1:28" ht="28.5">
      <c r="B234" s="42" t="s">
        <v>157</v>
      </c>
      <c r="C234" s="50" t="s">
        <v>158</v>
      </c>
      <c r="D234" s="44" t="s">
        <v>29</v>
      </c>
      <c r="E234" s="46">
        <v>0</v>
      </c>
      <c r="F234" s="45">
        <v>6962</v>
      </c>
      <c r="G234" s="24">
        <f t="shared" ref="G234:G236" si="70">ROUND(E234*F234,0)</f>
        <v>0</v>
      </c>
      <c r="H234" s="81"/>
      <c r="I234" s="46">
        <v>4</v>
      </c>
      <c r="J234" s="46">
        <v>4</v>
      </c>
      <c r="K234" s="24">
        <f>ROUND(F234*J234,0)</f>
        <v>27848</v>
      </c>
      <c r="L234" s="25">
        <f>J234-E234</f>
        <v>4</v>
      </c>
      <c r="M234" s="26" t="str">
        <f t="shared" ref="M234:M236" si="71">IF(L234&gt;0,"MAYOR","MENOR")</f>
        <v>MAYOR</v>
      </c>
      <c r="N234" s="250"/>
      <c r="O234" s="246"/>
    </row>
    <row r="235" spans="1:28" ht="28.5">
      <c r="B235" s="42" t="s">
        <v>159</v>
      </c>
      <c r="C235" s="49" t="s">
        <v>160</v>
      </c>
      <c r="D235" s="44" t="s">
        <v>69</v>
      </c>
      <c r="E235" s="46">
        <v>0</v>
      </c>
      <c r="F235" s="45">
        <v>50207</v>
      </c>
      <c r="G235" s="24">
        <f t="shared" si="70"/>
        <v>0</v>
      </c>
      <c r="H235" s="81"/>
      <c r="I235" s="46">
        <v>19.7</v>
      </c>
      <c r="J235" s="46">
        <v>19.7</v>
      </c>
      <c r="K235" s="24">
        <f>ROUND(F235*J235,0)</f>
        <v>989078</v>
      </c>
      <c r="L235" s="25">
        <f>J235-E235</f>
        <v>19.7</v>
      </c>
      <c r="M235" s="26" t="str">
        <f t="shared" si="71"/>
        <v>MAYOR</v>
      </c>
      <c r="N235" s="250"/>
      <c r="O235" s="246"/>
    </row>
    <row r="236" spans="1:28">
      <c r="B236" s="42" t="s">
        <v>246</v>
      </c>
      <c r="C236" s="50" t="s">
        <v>247</v>
      </c>
      <c r="D236" s="44" t="s">
        <v>69</v>
      </c>
      <c r="E236" s="46">
        <v>0</v>
      </c>
      <c r="F236" s="45">
        <v>11500</v>
      </c>
      <c r="G236" s="24">
        <f t="shared" si="70"/>
        <v>0</v>
      </c>
      <c r="H236" s="81"/>
      <c r="I236" s="46">
        <v>22.73</v>
      </c>
      <c r="J236" s="46">
        <v>22.73</v>
      </c>
      <c r="K236" s="24">
        <f>ROUND(F236*J236,0)</f>
        <v>261395</v>
      </c>
      <c r="L236" s="25">
        <f>J236-E236</f>
        <v>22.73</v>
      </c>
      <c r="M236" s="26" t="str">
        <f t="shared" si="71"/>
        <v>MAYOR</v>
      </c>
      <c r="N236" s="250"/>
      <c r="O236" s="246"/>
    </row>
    <row r="237" spans="1:28">
      <c r="B237" s="19"/>
      <c r="C237" s="20"/>
      <c r="D237" s="21"/>
      <c r="E237" s="46"/>
      <c r="F237" s="23"/>
      <c r="G237" s="24"/>
      <c r="H237" s="81"/>
      <c r="I237" s="81"/>
      <c r="J237" s="46"/>
      <c r="K237" s="24"/>
      <c r="L237" s="25"/>
      <c r="M237" s="26"/>
      <c r="N237" s="250"/>
      <c r="O237" s="246"/>
    </row>
    <row r="238" spans="1:28">
      <c r="A238" s="31"/>
      <c r="B238" s="252" t="s">
        <v>257</v>
      </c>
      <c r="C238" s="215"/>
      <c r="D238" s="215"/>
      <c r="E238" s="215"/>
      <c r="F238" s="216"/>
      <c r="G238" s="32">
        <f>SUM(G234:G237)</f>
        <v>0</v>
      </c>
      <c r="H238" s="79"/>
      <c r="I238" s="79"/>
      <c r="J238" s="33"/>
      <c r="K238" s="32">
        <f>SUM(K234:K237)</f>
        <v>1278321</v>
      </c>
      <c r="L238" s="34"/>
      <c r="M238" s="34"/>
      <c r="N238" s="250"/>
      <c r="O238" s="246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</row>
    <row r="239" spans="1:28">
      <c r="A239" s="31"/>
      <c r="B239" s="253" t="s">
        <v>136</v>
      </c>
      <c r="C239" s="216"/>
      <c r="D239" s="256">
        <v>0.27229999999999999</v>
      </c>
      <c r="E239" s="215"/>
      <c r="F239" s="216"/>
      <c r="G239" s="35">
        <f t="shared" ref="G239:G241" si="72">$G$238*D239</f>
        <v>0</v>
      </c>
      <c r="H239" s="80"/>
      <c r="I239" s="80"/>
      <c r="J239" s="36"/>
      <c r="K239" s="35">
        <f>$K$238*D239</f>
        <v>348086.80829999998</v>
      </c>
      <c r="L239" s="37"/>
      <c r="M239" s="38"/>
      <c r="N239" s="250"/>
      <c r="O239" s="246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</row>
    <row r="240" spans="1:28">
      <c r="A240" s="31"/>
      <c r="B240" s="253" t="s">
        <v>137</v>
      </c>
      <c r="C240" s="216"/>
      <c r="D240" s="255">
        <v>0.01</v>
      </c>
      <c r="E240" s="215"/>
      <c r="F240" s="216"/>
      <c r="G240" s="35">
        <f t="shared" si="72"/>
        <v>0</v>
      </c>
      <c r="H240" s="80"/>
      <c r="I240" s="80"/>
      <c r="J240" s="36"/>
      <c r="K240" s="35">
        <f>$K$238*D240</f>
        <v>12783.210000000001</v>
      </c>
      <c r="L240" s="37"/>
      <c r="M240" s="38"/>
      <c r="N240" s="250"/>
      <c r="O240" s="246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</row>
    <row r="241" spans="1:28">
      <c r="A241" s="31"/>
      <c r="B241" s="253" t="s">
        <v>138</v>
      </c>
      <c r="C241" s="216"/>
      <c r="D241" s="255">
        <v>0.04</v>
      </c>
      <c r="E241" s="215"/>
      <c r="F241" s="216"/>
      <c r="G241" s="35">
        <f t="shared" si="72"/>
        <v>0</v>
      </c>
      <c r="H241" s="80"/>
      <c r="I241" s="80"/>
      <c r="J241" s="36"/>
      <c r="K241" s="35">
        <f>$K$238*D241</f>
        <v>51132.840000000004</v>
      </c>
      <c r="L241" s="37"/>
      <c r="M241" s="38"/>
      <c r="N241" s="250"/>
      <c r="O241" s="246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</row>
    <row r="242" spans="1:28">
      <c r="A242" s="31"/>
      <c r="B242" s="253" t="s">
        <v>139</v>
      </c>
      <c r="C242" s="216"/>
      <c r="D242" s="255">
        <v>0.19</v>
      </c>
      <c r="E242" s="215"/>
      <c r="F242" s="216"/>
      <c r="G242" s="35">
        <f>$G$241*D242</f>
        <v>0</v>
      </c>
      <c r="H242" s="80"/>
      <c r="I242" s="80"/>
      <c r="J242" s="36"/>
      <c r="K242" s="35">
        <f>$K$241*D242</f>
        <v>9715.2396000000008</v>
      </c>
      <c r="L242" s="37"/>
      <c r="M242" s="38"/>
      <c r="N242" s="250"/>
      <c r="O242" s="246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</row>
    <row r="243" spans="1:28">
      <c r="A243" s="31"/>
      <c r="B243" s="254" t="s">
        <v>258</v>
      </c>
      <c r="C243" s="215"/>
      <c r="D243" s="215"/>
      <c r="E243" s="215"/>
      <c r="F243" s="216"/>
      <c r="G243" s="32">
        <f>SUM(G238:G242)</f>
        <v>0</v>
      </c>
      <c r="H243" s="79"/>
      <c r="I243" s="79"/>
      <c r="J243" s="39" t="s">
        <v>140</v>
      </c>
      <c r="K243" s="32">
        <f>SUM(K238:K242)</f>
        <v>1700039.0978999999</v>
      </c>
      <c r="L243" s="33"/>
      <c r="M243" s="33"/>
      <c r="N243" s="250"/>
      <c r="O243" s="246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</row>
    <row r="244" spans="1:28">
      <c r="A244" s="31"/>
      <c r="B244" s="254" t="s">
        <v>259</v>
      </c>
      <c r="C244" s="215"/>
      <c r="D244" s="215"/>
      <c r="E244" s="215"/>
      <c r="F244" s="216"/>
      <c r="G244" s="32">
        <f>G232+G243</f>
        <v>18561236.093400002</v>
      </c>
      <c r="H244" s="79"/>
      <c r="I244" s="79"/>
      <c r="J244" s="39"/>
      <c r="K244" s="32">
        <f>K232+K243</f>
        <v>19550600.569499999</v>
      </c>
      <c r="L244" s="33"/>
      <c r="M244" s="33"/>
      <c r="N244" s="250"/>
      <c r="O244" s="246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</row>
    <row r="245" spans="1:28" ht="30">
      <c r="B245" s="9" t="s">
        <v>24</v>
      </c>
      <c r="C245" s="10" t="s">
        <v>260</v>
      </c>
      <c r="D245" s="21"/>
      <c r="E245" s="22"/>
      <c r="F245" s="23"/>
      <c r="G245" s="24"/>
      <c r="H245" s="81"/>
      <c r="I245" s="81"/>
      <c r="J245" s="22"/>
      <c r="K245" s="24"/>
      <c r="L245" s="25"/>
      <c r="M245" s="26"/>
      <c r="N245" s="250"/>
      <c r="O245" s="246"/>
    </row>
    <row r="246" spans="1:28">
      <c r="B246" s="9">
        <v>1</v>
      </c>
      <c r="C246" s="28" t="s">
        <v>26</v>
      </c>
      <c r="D246" s="21"/>
      <c r="E246" s="22"/>
      <c r="F246" s="23"/>
      <c r="G246" s="24"/>
      <c r="H246" s="81"/>
      <c r="I246" s="81"/>
      <c r="J246" s="22"/>
      <c r="K246" s="24"/>
      <c r="L246" s="25"/>
      <c r="M246" s="26"/>
      <c r="N246" s="250"/>
      <c r="O246" s="246"/>
    </row>
    <row r="247" spans="1:28" ht="28.5">
      <c r="B247" s="42" t="s">
        <v>27</v>
      </c>
      <c r="C247" s="20" t="s">
        <v>31</v>
      </c>
      <c r="D247" s="21" t="s">
        <v>32</v>
      </c>
      <c r="E247" s="22">
        <v>40</v>
      </c>
      <c r="F247" s="23">
        <v>9920</v>
      </c>
      <c r="G247" s="24">
        <f t="shared" ref="G247:G248" si="73">ROUND(E247*F247,0)</f>
        <v>396800</v>
      </c>
      <c r="H247" s="76">
        <v>40</v>
      </c>
      <c r="I247" s="27">
        <v>40</v>
      </c>
      <c r="J247" s="22">
        <v>40</v>
      </c>
      <c r="K247" s="24">
        <f>ROUND(F247*J247,0)</f>
        <v>396800</v>
      </c>
      <c r="L247" s="25">
        <f>J247-E247</f>
        <v>0</v>
      </c>
      <c r="M247" s="26" t="str">
        <f t="shared" ref="M247:M248" si="74">IF(L247&gt;0,"MAYOR","MENOR")</f>
        <v>MENOR</v>
      </c>
      <c r="N247" s="250"/>
      <c r="O247" s="246"/>
    </row>
    <row r="248" spans="1:28" ht="28.5">
      <c r="B248" s="42" t="s">
        <v>30</v>
      </c>
      <c r="C248" s="20" t="s">
        <v>36</v>
      </c>
      <c r="D248" s="21" t="s">
        <v>32</v>
      </c>
      <c r="E248" s="22">
        <v>1</v>
      </c>
      <c r="F248" s="23">
        <v>50442</v>
      </c>
      <c r="G248" s="24">
        <f t="shared" si="73"/>
        <v>50442</v>
      </c>
      <c r="H248" s="76">
        <v>2.39</v>
      </c>
      <c r="I248" s="27">
        <v>2.39</v>
      </c>
      <c r="J248" s="22">
        <v>2.39</v>
      </c>
      <c r="K248" s="24">
        <f>ROUND(F248*J248,0)</f>
        <v>120556</v>
      </c>
      <c r="L248" s="25">
        <f>J248-E248</f>
        <v>1.3900000000000001</v>
      </c>
      <c r="M248" s="26" t="str">
        <f t="shared" si="74"/>
        <v>MAYOR</v>
      </c>
      <c r="N248" s="250"/>
      <c r="O248" s="246"/>
    </row>
    <row r="249" spans="1:28">
      <c r="B249" s="9">
        <v>2</v>
      </c>
      <c r="C249" s="28" t="s">
        <v>70</v>
      </c>
      <c r="D249" s="21"/>
      <c r="E249" s="22"/>
      <c r="F249" s="23"/>
      <c r="G249" s="24"/>
      <c r="H249" s="76"/>
      <c r="I249" s="27"/>
      <c r="J249" s="22"/>
      <c r="K249" s="24"/>
      <c r="L249" s="25"/>
      <c r="M249" s="26"/>
      <c r="N249" s="250"/>
      <c r="O249" s="246"/>
    </row>
    <row r="250" spans="1:28" ht="120">
      <c r="B250" s="9" t="s">
        <v>48</v>
      </c>
      <c r="C250" s="28" t="s">
        <v>72</v>
      </c>
      <c r="D250" s="21"/>
      <c r="E250" s="22"/>
      <c r="F250" s="23"/>
      <c r="G250" s="24"/>
      <c r="H250" s="76">
        <v>2</v>
      </c>
      <c r="I250" s="27"/>
      <c r="J250" s="27"/>
      <c r="K250" s="24"/>
      <c r="L250" s="25"/>
      <c r="M250" s="26"/>
      <c r="N250" s="250"/>
      <c r="O250" s="246"/>
    </row>
    <row r="251" spans="1:28" ht="181.5" customHeight="1">
      <c r="B251" s="42" t="s">
        <v>188</v>
      </c>
      <c r="C251" s="29" t="s">
        <v>74</v>
      </c>
      <c r="D251" s="21" t="s">
        <v>29</v>
      </c>
      <c r="E251" s="22">
        <v>2</v>
      </c>
      <c r="F251" s="23">
        <v>85496</v>
      </c>
      <c r="G251" s="24">
        <f t="shared" ref="G251:G255" si="75">ROUND(E251*F251,0)</f>
        <v>170992</v>
      </c>
      <c r="H251" s="76">
        <v>2</v>
      </c>
      <c r="I251" s="27">
        <v>2</v>
      </c>
      <c r="J251" s="27">
        <v>2</v>
      </c>
      <c r="K251" s="24">
        <f>ROUND(F251*J251,0)</f>
        <v>170992</v>
      </c>
      <c r="L251" s="25">
        <f>J251-E251</f>
        <v>0</v>
      </c>
      <c r="M251" s="26" t="str">
        <f t="shared" ref="M251:M255" si="76">IF(L251&gt;0,"MAYOR","MENOR")</f>
        <v>MENOR</v>
      </c>
      <c r="N251" s="250"/>
      <c r="O251" s="246"/>
    </row>
    <row r="252" spans="1:28" ht="213.75" customHeight="1">
      <c r="B252" s="42" t="s">
        <v>189</v>
      </c>
      <c r="C252" s="29" t="s">
        <v>76</v>
      </c>
      <c r="D252" s="21" t="s">
        <v>29</v>
      </c>
      <c r="E252" s="22">
        <v>3</v>
      </c>
      <c r="F252" s="23">
        <v>153569</v>
      </c>
      <c r="G252" s="24">
        <f t="shared" si="75"/>
        <v>460707</v>
      </c>
      <c r="H252" s="76">
        <v>3</v>
      </c>
      <c r="I252" s="27">
        <v>4</v>
      </c>
      <c r="J252" s="27">
        <v>4</v>
      </c>
      <c r="K252" s="24">
        <f>ROUND(F252*J252,0)</f>
        <v>614276</v>
      </c>
      <c r="L252" s="25">
        <f>J252-E252</f>
        <v>1</v>
      </c>
      <c r="M252" s="26" t="str">
        <f t="shared" si="76"/>
        <v>MAYOR</v>
      </c>
      <c r="N252" s="250"/>
      <c r="O252" s="246"/>
    </row>
    <row r="253" spans="1:28" ht="182.25" customHeight="1">
      <c r="B253" s="42" t="s">
        <v>190</v>
      </c>
      <c r="C253" s="29" t="s">
        <v>78</v>
      </c>
      <c r="D253" s="21" t="s">
        <v>29</v>
      </c>
      <c r="E253" s="22">
        <v>4</v>
      </c>
      <c r="F253" s="23">
        <v>176527</v>
      </c>
      <c r="G253" s="24">
        <f t="shared" si="75"/>
        <v>706108</v>
      </c>
      <c r="H253" s="76">
        <v>4</v>
      </c>
      <c r="I253" s="27">
        <v>4</v>
      </c>
      <c r="J253" s="27">
        <v>4</v>
      </c>
      <c r="K253" s="24">
        <f>ROUND(F253*J253,0)</f>
        <v>706108</v>
      </c>
      <c r="L253" s="25">
        <f>J253-E253</f>
        <v>0</v>
      </c>
      <c r="M253" s="26" t="str">
        <f t="shared" si="76"/>
        <v>MENOR</v>
      </c>
      <c r="N253" s="250"/>
      <c r="O253" s="246"/>
    </row>
    <row r="254" spans="1:28" ht="42.75">
      <c r="B254" s="42" t="s">
        <v>191</v>
      </c>
      <c r="C254" s="29" t="s">
        <v>192</v>
      </c>
      <c r="D254" s="21" t="s">
        <v>69</v>
      </c>
      <c r="E254" s="22">
        <v>10</v>
      </c>
      <c r="F254" s="23">
        <v>5666</v>
      </c>
      <c r="G254" s="24">
        <f t="shared" si="75"/>
        <v>56660</v>
      </c>
      <c r="H254" s="76">
        <v>15</v>
      </c>
      <c r="I254" s="27">
        <v>20</v>
      </c>
      <c r="J254" s="27">
        <v>20</v>
      </c>
      <c r="K254" s="24">
        <f>ROUND(F254*J254,0)</f>
        <v>113320</v>
      </c>
      <c r="L254" s="25">
        <f>J254-E254</f>
        <v>10</v>
      </c>
      <c r="M254" s="26" t="str">
        <f t="shared" si="76"/>
        <v>MAYOR</v>
      </c>
      <c r="N254" s="250"/>
      <c r="O254" s="246"/>
    </row>
    <row r="255" spans="1:28" ht="156.75">
      <c r="B255" s="42" t="s">
        <v>193</v>
      </c>
      <c r="C255" s="29" t="s">
        <v>86</v>
      </c>
      <c r="D255" s="21" t="s">
        <v>29</v>
      </c>
      <c r="E255" s="22">
        <v>1</v>
      </c>
      <c r="F255" s="23">
        <v>112341</v>
      </c>
      <c r="G255" s="24">
        <f t="shared" si="75"/>
        <v>112341</v>
      </c>
      <c r="H255" s="76">
        <v>1</v>
      </c>
      <c r="I255" s="27">
        <v>1</v>
      </c>
      <c r="J255" s="27">
        <v>1</v>
      </c>
      <c r="K255" s="24">
        <f>ROUND(F255*J255,0)</f>
        <v>112341</v>
      </c>
      <c r="L255" s="25">
        <f>J255-E255</f>
        <v>0</v>
      </c>
      <c r="M255" s="26" t="str">
        <f t="shared" si="76"/>
        <v>MENOR</v>
      </c>
      <c r="N255" s="250"/>
      <c r="O255" s="246"/>
    </row>
    <row r="256" spans="1:28" ht="30">
      <c r="B256" s="9">
        <v>3</v>
      </c>
      <c r="C256" s="59" t="s">
        <v>90</v>
      </c>
      <c r="D256" s="21"/>
      <c r="E256" s="22"/>
      <c r="F256" s="23"/>
      <c r="G256" s="24"/>
      <c r="H256" s="76"/>
      <c r="I256" s="27"/>
      <c r="J256" s="22"/>
      <c r="K256" s="24"/>
      <c r="L256" s="25"/>
      <c r="M256" s="26"/>
      <c r="N256" s="250"/>
      <c r="O256" s="246"/>
    </row>
    <row r="257" spans="2:15" ht="57">
      <c r="B257" s="42" t="s">
        <v>59</v>
      </c>
      <c r="C257" s="29" t="s">
        <v>92</v>
      </c>
      <c r="D257" s="21" t="s">
        <v>32</v>
      </c>
      <c r="E257" s="22">
        <v>40</v>
      </c>
      <c r="F257" s="23">
        <v>27011</v>
      </c>
      <c r="G257" s="24">
        <f t="shared" ref="G257:G259" si="77">ROUND(E257*F257,0)</f>
        <v>1080440</v>
      </c>
      <c r="H257" s="76">
        <v>42.692999999999998</v>
      </c>
      <c r="I257" s="27">
        <v>42.69</v>
      </c>
      <c r="J257" s="27">
        <v>42.69</v>
      </c>
      <c r="K257" s="24">
        <f>ROUND(F257*J257,0)</f>
        <v>1153100</v>
      </c>
      <c r="L257" s="25">
        <f>J257-E257</f>
        <v>2.6899999999999977</v>
      </c>
      <c r="M257" s="26" t="str">
        <f t="shared" ref="M257:M259" si="78">IF(L257&gt;0,"MAYOR","MENOR")</f>
        <v>MAYOR</v>
      </c>
      <c r="N257" s="250"/>
      <c r="O257" s="246"/>
    </row>
    <row r="258" spans="2:15" ht="71.25">
      <c r="B258" s="42" t="s">
        <v>61</v>
      </c>
      <c r="C258" s="29" t="s">
        <v>94</v>
      </c>
      <c r="D258" s="21" t="s">
        <v>69</v>
      </c>
      <c r="E258" s="22">
        <v>40</v>
      </c>
      <c r="F258" s="23">
        <v>51851</v>
      </c>
      <c r="G258" s="24">
        <f t="shared" si="77"/>
        <v>2074040</v>
      </c>
      <c r="H258" s="76">
        <v>51.14</v>
      </c>
      <c r="I258" s="27">
        <v>0</v>
      </c>
      <c r="J258" s="27">
        <v>0</v>
      </c>
      <c r="K258" s="24">
        <f>ROUND(F258*J258,0)</f>
        <v>0</v>
      </c>
      <c r="L258" s="25">
        <f>J258-E258</f>
        <v>-40</v>
      </c>
      <c r="M258" s="26" t="str">
        <f t="shared" si="78"/>
        <v>MENOR</v>
      </c>
      <c r="N258" s="250"/>
      <c r="O258" s="246"/>
    </row>
    <row r="259" spans="2:15" ht="57">
      <c r="B259" s="42" t="s">
        <v>63</v>
      </c>
      <c r="C259" s="29" t="s">
        <v>96</v>
      </c>
      <c r="D259" s="21" t="s">
        <v>32</v>
      </c>
      <c r="E259" s="22">
        <v>40</v>
      </c>
      <c r="F259" s="23">
        <v>130312</v>
      </c>
      <c r="G259" s="24">
        <f t="shared" si="77"/>
        <v>5212480</v>
      </c>
      <c r="H259" s="76">
        <v>42.692999999999998</v>
      </c>
      <c r="I259" s="27">
        <v>40</v>
      </c>
      <c r="J259" s="27">
        <v>40</v>
      </c>
      <c r="K259" s="24">
        <f>ROUND(F259*J259,0)</f>
        <v>5212480</v>
      </c>
      <c r="L259" s="25">
        <f>J259-E259</f>
        <v>0</v>
      </c>
      <c r="M259" s="26" t="str">
        <f t="shared" si="78"/>
        <v>MENOR</v>
      </c>
      <c r="N259" s="250"/>
      <c r="O259" s="246"/>
    </row>
    <row r="260" spans="2:15">
      <c r="B260" s="9">
        <v>4</v>
      </c>
      <c r="C260" s="59" t="s">
        <v>261</v>
      </c>
      <c r="D260" s="21"/>
      <c r="E260" s="22"/>
      <c r="F260" s="23"/>
      <c r="G260" s="24"/>
      <c r="H260" s="76"/>
      <c r="I260" s="27"/>
      <c r="J260" s="22"/>
      <c r="K260" s="24"/>
      <c r="L260" s="25"/>
      <c r="M260" s="26"/>
      <c r="N260" s="250"/>
      <c r="O260" s="246"/>
    </row>
    <row r="261" spans="2:15" ht="28.5">
      <c r="B261" s="19" t="s">
        <v>71</v>
      </c>
      <c r="C261" s="29" t="s">
        <v>262</v>
      </c>
      <c r="D261" s="21" t="s">
        <v>29</v>
      </c>
      <c r="E261" s="22">
        <v>1</v>
      </c>
      <c r="F261" s="23">
        <v>172976</v>
      </c>
      <c r="G261" s="24">
        <f>ROUND(E261*F261,0)</f>
        <v>172976</v>
      </c>
      <c r="H261" s="76">
        <v>1</v>
      </c>
      <c r="I261" s="27">
        <v>1</v>
      </c>
      <c r="J261" s="22">
        <v>1</v>
      </c>
      <c r="K261" s="24">
        <f>ROUND(F261*J261,0)</f>
        <v>172976</v>
      </c>
      <c r="L261" s="25">
        <f>J261-E261</f>
        <v>0</v>
      </c>
      <c r="M261" s="26" t="str">
        <f>IF(L261&gt;0,"MAYOR","MENOR")</f>
        <v>MENOR</v>
      </c>
      <c r="N261" s="250"/>
      <c r="O261" s="246"/>
    </row>
    <row r="262" spans="2:15">
      <c r="B262" s="9">
        <v>5</v>
      </c>
      <c r="C262" s="59" t="s">
        <v>113</v>
      </c>
      <c r="D262" s="21"/>
      <c r="E262" s="22"/>
      <c r="F262" s="23"/>
      <c r="G262" s="24"/>
      <c r="H262" s="76"/>
      <c r="I262" s="27"/>
      <c r="J262" s="22"/>
      <c r="K262" s="24"/>
      <c r="L262" s="25"/>
      <c r="M262" s="26"/>
      <c r="N262" s="250"/>
      <c r="O262" s="246"/>
    </row>
    <row r="263" spans="2:15" ht="42.75">
      <c r="B263" s="42" t="s">
        <v>88</v>
      </c>
      <c r="C263" s="20" t="s">
        <v>115</v>
      </c>
      <c r="D263" s="21" t="s">
        <v>32</v>
      </c>
      <c r="E263" s="22">
        <v>123</v>
      </c>
      <c r="F263" s="23">
        <v>35180</v>
      </c>
      <c r="G263" s="24">
        <f>ROUND(E263*F263,0)</f>
        <v>4327140</v>
      </c>
      <c r="H263" s="76">
        <v>156.72</v>
      </c>
      <c r="I263" s="27">
        <v>148.91</v>
      </c>
      <c r="J263" s="27">
        <v>148.91</v>
      </c>
      <c r="K263" s="24">
        <f>ROUND(F263*J263,0)</f>
        <v>5238654</v>
      </c>
      <c r="L263" s="25">
        <f>J263-E263</f>
        <v>25.909999999999997</v>
      </c>
      <c r="M263" s="26" t="str">
        <f>IF(L263&gt;0,"MAYOR","MENOR")</f>
        <v>MAYOR</v>
      </c>
      <c r="N263" s="250"/>
      <c r="O263" s="246"/>
    </row>
    <row r="264" spans="2:15">
      <c r="B264" s="9">
        <v>6</v>
      </c>
      <c r="C264" s="28" t="s">
        <v>116</v>
      </c>
      <c r="D264" s="21"/>
      <c r="E264" s="22"/>
      <c r="F264" s="23"/>
      <c r="G264" s="24"/>
      <c r="H264" s="76"/>
      <c r="I264" s="76"/>
      <c r="J264" s="22"/>
      <c r="K264" s="24"/>
      <c r="L264" s="25"/>
      <c r="M264" s="26"/>
      <c r="N264" s="250"/>
      <c r="O264" s="246"/>
    </row>
    <row r="265" spans="2:15" ht="57">
      <c r="B265" s="42" t="s">
        <v>91</v>
      </c>
      <c r="C265" s="20" t="s">
        <v>214</v>
      </c>
      <c r="D265" s="21" t="s">
        <v>32</v>
      </c>
      <c r="E265" s="22">
        <v>0</v>
      </c>
      <c r="F265" s="23">
        <v>415367</v>
      </c>
      <c r="G265" s="24">
        <f>ROUND(E265*F265,0)</f>
        <v>0</v>
      </c>
      <c r="H265" s="76">
        <v>0</v>
      </c>
      <c r="I265" s="76">
        <v>4.33</v>
      </c>
      <c r="J265" s="27">
        <v>0</v>
      </c>
      <c r="K265" s="24">
        <f>ROUND(F265*J265,0)</f>
        <v>0</v>
      </c>
      <c r="L265" s="25">
        <f>J265-E265</f>
        <v>0</v>
      </c>
      <c r="M265" s="26" t="str">
        <f>IF(L265&gt;0,"MAYOR","MENOR")</f>
        <v>MENOR</v>
      </c>
      <c r="N265" s="250"/>
      <c r="O265" s="246"/>
    </row>
    <row r="266" spans="2:15" s="71" customFormat="1" ht="71.25">
      <c r="B266" s="42"/>
      <c r="C266" s="97" t="s">
        <v>285</v>
      </c>
      <c r="D266" s="44" t="s">
        <v>32</v>
      </c>
      <c r="E266" s="27">
        <v>3</v>
      </c>
      <c r="F266" s="45">
        <v>415367</v>
      </c>
      <c r="G266" s="24">
        <f>ROUND(E266*F266,0)</f>
        <v>1246101</v>
      </c>
      <c r="H266" s="76">
        <v>3</v>
      </c>
      <c r="I266" s="76"/>
      <c r="J266" s="27">
        <v>4.33</v>
      </c>
      <c r="K266" s="24">
        <f>ROUND(F266*J266,0)</f>
        <v>1798539</v>
      </c>
      <c r="L266" s="25">
        <f>J266-E266</f>
        <v>1.33</v>
      </c>
      <c r="M266" s="26" t="str">
        <f>IF(L266&gt;0,"MAYOR","MENOR")</f>
        <v>MAYOR</v>
      </c>
      <c r="N266" s="73"/>
      <c r="O266" s="72"/>
    </row>
    <row r="267" spans="2:15">
      <c r="B267" s="9">
        <v>7</v>
      </c>
      <c r="C267" s="28" t="s">
        <v>130</v>
      </c>
      <c r="D267" s="21"/>
      <c r="E267" s="22"/>
      <c r="F267" s="23"/>
      <c r="G267" s="24"/>
      <c r="H267" s="76"/>
      <c r="I267" s="76"/>
      <c r="J267" s="22"/>
      <c r="K267" s="24"/>
      <c r="L267" s="25"/>
      <c r="M267" s="26"/>
      <c r="N267" s="250"/>
      <c r="O267" s="246"/>
    </row>
    <row r="268" spans="2:15" ht="28.5">
      <c r="B268" s="42" t="s">
        <v>98</v>
      </c>
      <c r="C268" s="20" t="s">
        <v>132</v>
      </c>
      <c r="D268" s="21" t="s">
        <v>32</v>
      </c>
      <c r="E268" s="22">
        <v>94.11</v>
      </c>
      <c r="F268" s="23">
        <v>5214</v>
      </c>
      <c r="G268" s="24">
        <f t="shared" ref="G268:G269" si="79">ROUND(E268*F268,0)</f>
        <v>490690</v>
      </c>
      <c r="H268" s="76">
        <v>94.11</v>
      </c>
      <c r="I268" s="27">
        <v>40</v>
      </c>
      <c r="J268" s="27">
        <v>40</v>
      </c>
      <c r="K268" s="24">
        <f>ROUND(F268*J268,0)</f>
        <v>208560</v>
      </c>
      <c r="L268" s="25">
        <f>J268-E268</f>
        <v>-54.11</v>
      </c>
      <c r="M268" s="26" t="str">
        <f t="shared" ref="M268:M269" si="80">IF(L268&gt;0,"MAYOR","MENOR")</f>
        <v>MENOR</v>
      </c>
      <c r="N268" s="250"/>
      <c r="O268" s="246"/>
    </row>
    <row r="269" spans="2:15" ht="28.5">
      <c r="B269" s="42" t="s">
        <v>254</v>
      </c>
      <c r="C269" s="20" t="s">
        <v>134</v>
      </c>
      <c r="D269" s="21" t="s">
        <v>50</v>
      </c>
      <c r="E269" s="22">
        <v>17.5</v>
      </c>
      <c r="F269" s="23">
        <v>57439</v>
      </c>
      <c r="G269" s="24">
        <f t="shared" si="79"/>
        <v>1005183</v>
      </c>
      <c r="H269" s="76">
        <v>17.5</v>
      </c>
      <c r="I269" s="27">
        <v>10</v>
      </c>
      <c r="J269" s="27">
        <v>10</v>
      </c>
      <c r="K269" s="24">
        <f>ROUND(F269*J269,0)</f>
        <v>574390</v>
      </c>
      <c r="L269" s="25">
        <f>J269-E269</f>
        <v>-7.5</v>
      </c>
      <c r="M269" s="26" t="str">
        <f t="shared" si="80"/>
        <v>MENOR</v>
      </c>
      <c r="N269" s="250"/>
      <c r="O269" s="246"/>
    </row>
    <row r="270" spans="2:15">
      <c r="B270" s="214" t="s">
        <v>263</v>
      </c>
      <c r="C270" s="215"/>
      <c r="D270" s="215"/>
      <c r="E270" s="215"/>
      <c r="F270" s="216"/>
      <c r="G270" s="51">
        <f>SUM(G247:G269)</f>
        <v>17563100</v>
      </c>
      <c r="H270" s="82"/>
      <c r="I270" s="82"/>
      <c r="J270" s="52"/>
      <c r="K270" s="51">
        <f>SUM(K247:K269)</f>
        <v>16593092</v>
      </c>
      <c r="L270" s="53"/>
      <c r="M270" s="53"/>
      <c r="N270" s="257"/>
      <c r="O270" s="246"/>
    </row>
    <row r="271" spans="2:15">
      <c r="B271" s="217" t="s">
        <v>136</v>
      </c>
      <c r="C271" s="216"/>
      <c r="D271" s="218">
        <v>0.27229999999999999</v>
      </c>
      <c r="E271" s="215"/>
      <c r="F271" s="216"/>
      <c r="G271" s="54">
        <f t="shared" ref="G271:G273" si="81">$G$270*D271</f>
        <v>4782432.13</v>
      </c>
      <c r="H271" s="83"/>
      <c r="I271" s="83"/>
      <c r="J271" s="55"/>
      <c r="K271" s="54">
        <f>$K$270*$D$271</f>
        <v>4518298.9515999993</v>
      </c>
      <c r="L271" s="24"/>
      <c r="M271" s="56"/>
      <c r="N271" s="250"/>
      <c r="O271" s="246"/>
    </row>
    <row r="272" spans="2:15">
      <c r="B272" s="217" t="s">
        <v>137</v>
      </c>
      <c r="C272" s="216"/>
      <c r="D272" s="238">
        <v>0.01</v>
      </c>
      <c r="E272" s="215"/>
      <c r="F272" s="216"/>
      <c r="G272" s="54">
        <f t="shared" si="81"/>
        <v>175631</v>
      </c>
      <c r="H272" s="83"/>
      <c r="I272" s="83"/>
      <c r="J272" s="55"/>
      <c r="K272" s="54">
        <f>$K$270*$D$272</f>
        <v>165930.92000000001</v>
      </c>
      <c r="L272" s="24"/>
      <c r="M272" s="56"/>
      <c r="N272" s="250"/>
      <c r="O272" s="246"/>
    </row>
    <row r="273" spans="1:28">
      <c r="B273" s="217" t="s">
        <v>138</v>
      </c>
      <c r="C273" s="216"/>
      <c r="D273" s="238">
        <v>0.04</v>
      </c>
      <c r="E273" s="215"/>
      <c r="F273" s="216"/>
      <c r="G273" s="54">
        <f t="shared" si="81"/>
        <v>702524</v>
      </c>
      <c r="H273" s="83"/>
      <c r="I273" s="83"/>
      <c r="J273" s="55"/>
      <c r="K273" s="54">
        <f>$K$270*$D$273</f>
        <v>663723.68000000005</v>
      </c>
      <c r="L273" s="24"/>
      <c r="M273" s="56"/>
      <c r="N273" s="250"/>
      <c r="O273" s="246"/>
    </row>
    <row r="274" spans="1:28">
      <c r="B274" s="217" t="s">
        <v>139</v>
      </c>
      <c r="C274" s="216"/>
      <c r="D274" s="238">
        <v>0.19</v>
      </c>
      <c r="E274" s="215"/>
      <c r="F274" s="216"/>
      <c r="G274" s="54">
        <f>$G$273*D274</f>
        <v>133479.56</v>
      </c>
      <c r="H274" s="83"/>
      <c r="I274" s="83"/>
      <c r="J274" s="55"/>
      <c r="K274" s="54">
        <f>$K$273*$D$274</f>
        <v>126107.49920000001</v>
      </c>
      <c r="L274" s="24"/>
      <c r="M274" s="56"/>
      <c r="N274" s="250"/>
      <c r="O274" s="246"/>
    </row>
    <row r="275" spans="1:28">
      <c r="B275" s="219" t="s">
        <v>140</v>
      </c>
      <c r="C275" s="215"/>
      <c r="D275" s="215"/>
      <c r="E275" s="215"/>
      <c r="F275" s="216"/>
      <c r="G275" s="51">
        <f>SUM(G270:G274)</f>
        <v>23357166.689999998</v>
      </c>
      <c r="H275" s="82"/>
      <c r="I275" s="82"/>
      <c r="J275" s="57" t="s">
        <v>140</v>
      </c>
      <c r="K275" s="51">
        <f>SUM(K270:K274)</f>
        <v>22067153.050800003</v>
      </c>
      <c r="L275" s="52"/>
      <c r="M275" s="52"/>
      <c r="N275" s="257"/>
      <c r="O275" s="246"/>
    </row>
    <row r="276" spans="1:28">
      <c r="B276" s="40" t="s">
        <v>141</v>
      </c>
      <c r="C276" s="41" t="s">
        <v>264</v>
      </c>
      <c r="D276" s="21"/>
      <c r="E276" s="22"/>
      <c r="F276" s="23"/>
      <c r="G276" s="24"/>
      <c r="H276" s="81"/>
      <c r="I276" s="81"/>
      <c r="J276" s="22"/>
      <c r="K276" s="24"/>
      <c r="L276" s="25"/>
      <c r="M276" s="26"/>
      <c r="N276" s="250"/>
      <c r="O276" s="246"/>
    </row>
    <row r="277" spans="1:28" ht="28.5">
      <c r="B277" s="42" t="s">
        <v>157</v>
      </c>
      <c r="C277" s="50" t="s">
        <v>158</v>
      </c>
      <c r="D277" s="44" t="s">
        <v>29</v>
      </c>
      <c r="E277" s="46">
        <v>0</v>
      </c>
      <c r="F277" s="45">
        <v>6962</v>
      </c>
      <c r="G277" s="24">
        <f t="shared" ref="G277:G280" si="82">ROUND(E277*F277,0)</f>
        <v>0</v>
      </c>
      <c r="H277" s="81"/>
      <c r="I277" s="46">
        <v>4</v>
      </c>
      <c r="J277" s="46">
        <v>4</v>
      </c>
      <c r="K277" s="24">
        <f>ROUND(F277*J277,0)</f>
        <v>27848</v>
      </c>
      <c r="L277" s="25">
        <f>J277-E277</f>
        <v>4</v>
      </c>
      <c r="M277" s="26" t="str">
        <f t="shared" ref="M277:M280" si="83">IF(L277&gt;0,"MAYOR","MENOR")</f>
        <v>MAYOR</v>
      </c>
      <c r="N277" s="250"/>
      <c r="O277" s="246"/>
    </row>
    <row r="278" spans="1:28" ht="28.5">
      <c r="B278" s="42" t="s">
        <v>159</v>
      </c>
      <c r="C278" s="49" t="s">
        <v>160</v>
      </c>
      <c r="D278" s="44" t="s">
        <v>69</v>
      </c>
      <c r="E278" s="46">
        <v>0</v>
      </c>
      <c r="F278" s="45">
        <v>50207</v>
      </c>
      <c r="G278" s="24">
        <f t="shared" si="82"/>
        <v>0</v>
      </c>
      <c r="H278" s="81"/>
      <c r="I278" s="46">
        <v>38.049999999999997</v>
      </c>
      <c r="J278" s="46">
        <v>38.049999999999997</v>
      </c>
      <c r="K278" s="24">
        <f>ROUND(F278*J278,0)</f>
        <v>1910376</v>
      </c>
      <c r="L278" s="25">
        <f>J278-E278</f>
        <v>38.049999999999997</v>
      </c>
      <c r="M278" s="26" t="str">
        <f t="shared" si="83"/>
        <v>MAYOR</v>
      </c>
      <c r="N278" s="250"/>
      <c r="O278" s="246"/>
    </row>
    <row r="279" spans="1:28" ht="42.75">
      <c r="B279" s="42" t="s">
        <v>167</v>
      </c>
      <c r="C279" s="48" t="s">
        <v>168</v>
      </c>
      <c r="D279" s="21" t="s">
        <v>69</v>
      </c>
      <c r="E279" s="27">
        <v>0</v>
      </c>
      <c r="F279" s="23">
        <v>16800</v>
      </c>
      <c r="G279" s="24">
        <f t="shared" si="82"/>
        <v>0</v>
      </c>
      <c r="H279" s="81"/>
      <c r="I279" s="46">
        <v>4</v>
      </c>
      <c r="J279" s="46">
        <v>4</v>
      </c>
      <c r="K279" s="24">
        <f>ROUND(F279*J279,0)</f>
        <v>67200</v>
      </c>
      <c r="L279" s="25">
        <f>J279-E279</f>
        <v>4</v>
      </c>
      <c r="M279" s="26" t="str">
        <f t="shared" si="83"/>
        <v>MAYOR</v>
      </c>
      <c r="N279" s="250"/>
      <c r="O279" s="246"/>
    </row>
    <row r="280" spans="1:28">
      <c r="B280" s="42" t="s">
        <v>246</v>
      </c>
      <c r="C280" s="50" t="s">
        <v>247</v>
      </c>
      <c r="D280" s="44" t="s">
        <v>69</v>
      </c>
      <c r="E280" s="46">
        <v>0</v>
      </c>
      <c r="F280" s="45">
        <v>11500</v>
      </c>
      <c r="G280" s="24">
        <f t="shared" si="82"/>
        <v>0</v>
      </c>
      <c r="H280" s="81"/>
      <c r="I280" s="46">
        <v>44.45</v>
      </c>
      <c r="J280" s="46">
        <v>44.45</v>
      </c>
      <c r="K280" s="24">
        <f>ROUND(F280*J280,0)</f>
        <v>511175</v>
      </c>
      <c r="L280" s="25">
        <f>J280-E280</f>
        <v>44.45</v>
      </c>
      <c r="M280" s="26" t="str">
        <f t="shared" si="83"/>
        <v>MAYOR</v>
      </c>
      <c r="N280" s="250"/>
      <c r="O280" s="246"/>
    </row>
    <row r="281" spans="1:28">
      <c r="B281" s="19"/>
      <c r="C281" s="20"/>
      <c r="D281" s="21"/>
      <c r="E281" s="46"/>
      <c r="F281" s="23"/>
      <c r="G281" s="24"/>
      <c r="H281" s="81"/>
      <c r="I281" s="81"/>
      <c r="J281" s="46"/>
      <c r="K281" s="24"/>
      <c r="L281" s="25"/>
      <c r="M281" s="26"/>
      <c r="N281" s="250"/>
      <c r="O281" s="246"/>
    </row>
    <row r="282" spans="1:28">
      <c r="A282" s="31"/>
      <c r="B282" s="252" t="s">
        <v>265</v>
      </c>
      <c r="C282" s="215"/>
      <c r="D282" s="215"/>
      <c r="E282" s="215"/>
      <c r="F282" s="216"/>
      <c r="G282" s="32">
        <f>SUM(G277:G281)</f>
        <v>0</v>
      </c>
      <c r="H282" s="79"/>
      <c r="I282" s="79"/>
      <c r="J282" s="33"/>
      <c r="K282" s="32">
        <f>SUM(K277:K281)</f>
        <v>2516599</v>
      </c>
      <c r="L282" s="34"/>
      <c r="M282" s="34"/>
      <c r="N282" s="250"/>
      <c r="O282" s="246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</row>
    <row r="283" spans="1:28">
      <c r="A283" s="31"/>
      <c r="B283" s="253" t="s">
        <v>136</v>
      </c>
      <c r="C283" s="216"/>
      <c r="D283" s="256">
        <v>0.27229999999999999</v>
      </c>
      <c r="E283" s="215"/>
      <c r="F283" s="216"/>
      <c r="G283" s="35">
        <f t="shared" ref="G283:G285" si="84">$G$282*D283</f>
        <v>0</v>
      </c>
      <c r="H283" s="80"/>
      <c r="I283" s="80"/>
      <c r="J283" s="36"/>
      <c r="K283" s="35">
        <f t="shared" ref="K283:K285" si="85">$K$282*D283</f>
        <v>685269.90769999998</v>
      </c>
      <c r="L283" s="37"/>
      <c r="M283" s="38"/>
      <c r="N283" s="250"/>
      <c r="O283" s="246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</row>
    <row r="284" spans="1:28">
      <c r="A284" s="31"/>
      <c r="B284" s="253" t="s">
        <v>137</v>
      </c>
      <c r="C284" s="216"/>
      <c r="D284" s="255">
        <v>0.01</v>
      </c>
      <c r="E284" s="215"/>
      <c r="F284" s="216"/>
      <c r="G284" s="35">
        <f t="shared" si="84"/>
        <v>0</v>
      </c>
      <c r="H284" s="80"/>
      <c r="I284" s="80"/>
      <c r="J284" s="36"/>
      <c r="K284" s="35">
        <f t="shared" si="85"/>
        <v>25165.99</v>
      </c>
      <c r="L284" s="37"/>
      <c r="M284" s="38"/>
      <c r="N284" s="250"/>
      <c r="O284" s="246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</row>
    <row r="285" spans="1:28">
      <c r="A285" s="31"/>
      <c r="B285" s="253" t="s">
        <v>138</v>
      </c>
      <c r="C285" s="216"/>
      <c r="D285" s="255">
        <v>0.04</v>
      </c>
      <c r="E285" s="215"/>
      <c r="F285" s="216"/>
      <c r="G285" s="35">
        <f t="shared" si="84"/>
        <v>0</v>
      </c>
      <c r="H285" s="80"/>
      <c r="I285" s="80"/>
      <c r="J285" s="36"/>
      <c r="K285" s="35">
        <f t="shared" si="85"/>
        <v>100663.96</v>
      </c>
      <c r="L285" s="37"/>
      <c r="M285" s="38"/>
      <c r="N285" s="250"/>
      <c r="O285" s="246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</row>
    <row r="286" spans="1:28">
      <c r="A286" s="31"/>
      <c r="B286" s="253" t="s">
        <v>139</v>
      </c>
      <c r="C286" s="216"/>
      <c r="D286" s="255">
        <v>0.19</v>
      </c>
      <c r="E286" s="215"/>
      <c r="F286" s="216"/>
      <c r="G286" s="35">
        <f>$G$285*D286</f>
        <v>0</v>
      </c>
      <c r="H286" s="80"/>
      <c r="I286" s="80"/>
      <c r="J286" s="36"/>
      <c r="K286" s="35">
        <f>$K$285*D286</f>
        <v>19126.152400000003</v>
      </c>
      <c r="L286" s="37"/>
      <c r="M286" s="38"/>
      <c r="N286" s="250"/>
      <c r="O286" s="246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</row>
    <row r="287" spans="1:28">
      <c r="A287" s="31"/>
      <c r="B287" s="254" t="s">
        <v>266</v>
      </c>
      <c r="C287" s="215"/>
      <c r="D287" s="215"/>
      <c r="E287" s="215"/>
      <c r="F287" s="216"/>
      <c r="G287" s="32">
        <f>SUM(G282:G286)</f>
        <v>0</v>
      </c>
      <c r="H287" s="79"/>
      <c r="I287" s="79"/>
      <c r="J287" s="39" t="s">
        <v>140</v>
      </c>
      <c r="K287" s="32">
        <f>SUM(K282:K286)</f>
        <v>3346825.0101000001</v>
      </c>
      <c r="L287" s="33"/>
      <c r="M287" s="33"/>
      <c r="N287" s="250"/>
      <c r="O287" s="246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</row>
    <row r="288" spans="1:28">
      <c r="A288" s="31"/>
      <c r="B288" s="254" t="s">
        <v>267</v>
      </c>
      <c r="C288" s="215"/>
      <c r="D288" s="215"/>
      <c r="E288" s="215"/>
      <c r="F288" s="216"/>
      <c r="G288" s="32">
        <f>G275+G287</f>
        <v>23357166.689999998</v>
      </c>
      <c r="H288" s="79"/>
      <c r="I288" s="79"/>
      <c r="J288" s="39"/>
      <c r="K288" s="32">
        <f>K275+K287</f>
        <v>25413978.060900003</v>
      </c>
      <c r="L288" s="33"/>
      <c r="M288" s="33"/>
      <c r="N288" s="250"/>
      <c r="O288" s="246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</row>
    <row r="289" spans="2:15">
      <c r="B289" s="259" t="s">
        <v>268</v>
      </c>
      <c r="C289" s="221"/>
      <c r="D289" s="221"/>
      <c r="E289" s="221"/>
      <c r="F289" s="222"/>
      <c r="G289" s="60">
        <f>G103+G120+G201+G244+G288</f>
        <v>260125829.40629998</v>
      </c>
      <c r="H289" s="84"/>
      <c r="I289" s="84"/>
      <c r="J289" s="61" t="s">
        <v>269</v>
      </c>
      <c r="K289" s="60">
        <f>K103+K120+K201+K244+K288</f>
        <v>260125829.40630004</v>
      </c>
      <c r="L289" s="62"/>
      <c r="M289" s="62"/>
      <c r="N289" s="251"/>
      <c r="O289" s="249"/>
    </row>
    <row r="290" spans="2:15">
      <c r="B290" s="260"/>
      <c r="C290" s="208"/>
      <c r="D290" s="208"/>
      <c r="E290" s="208"/>
      <c r="F290" s="208"/>
      <c r="G290" s="208"/>
      <c r="H290" s="208"/>
      <c r="I290" s="208"/>
      <c r="J290" s="208"/>
      <c r="K290" s="208"/>
      <c r="L290" s="208"/>
      <c r="M290" s="208"/>
      <c r="N290" s="208"/>
      <c r="O290" s="209"/>
    </row>
    <row r="291" spans="2:15" ht="14.25">
      <c r="B291" s="214" t="s">
        <v>270</v>
      </c>
      <c r="C291" s="215"/>
      <c r="D291" s="215"/>
      <c r="E291" s="215"/>
      <c r="F291" s="215"/>
      <c r="G291" s="215"/>
      <c r="H291" s="215"/>
      <c r="I291" s="215"/>
      <c r="J291" s="215"/>
      <c r="K291" s="215"/>
      <c r="L291" s="215"/>
      <c r="M291" s="215"/>
      <c r="N291" s="215"/>
      <c r="O291" s="246"/>
    </row>
    <row r="292" spans="2:15">
      <c r="B292" s="228" t="s">
        <v>13</v>
      </c>
      <c r="C292" s="231" t="s">
        <v>14</v>
      </c>
      <c r="D292" s="231" t="s">
        <v>15</v>
      </c>
      <c r="E292" s="234" t="s">
        <v>271</v>
      </c>
      <c r="F292" s="215"/>
      <c r="G292" s="216"/>
      <c r="H292" s="85"/>
      <c r="I292" s="85"/>
      <c r="J292" s="239" t="s">
        <v>17</v>
      </c>
      <c r="K292" s="240"/>
      <c r="L292" s="240"/>
      <c r="M292" s="240"/>
      <c r="N292" s="240"/>
      <c r="O292" s="241"/>
    </row>
    <row r="293" spans="2:15">
      <c r="B293" s="229"/>
      <c r="C293" s="232"/>
      <c r="D293" s="232"/>
      <c r="E293" s="231" t="s">
        <v>18</v>
      </c>
      <c r="F293" s="231" t="s">
        <v>19</v>
      </c>
      <c r="G293" s="231" t="s">
        <v>20</v>
      </c>
      <c r="H293" s="86"/>
      <c r="I293" s="86"/>
      <c r="J293" s="210"/>
      <c r="K293" s="208"/>
      <c r="L293" s="208"/>
      <c r="M293" s="208"/>
      <c r="N293" s="208"/>
      <c r="O293" s="209"/>
    </row>
    <row r="294" spans="2:15" ht="14.25">
      <c r="B294" s="230"/>
      <c r="C294" s="233"/>
      <c r="D294" s="233"/>
      <c r="E294" s="233"/>
      <c r="F294" s="233"/>
      <c r="G294" s="233"/>
      <c r="H294" s="87"/>
      <c r="I294" s="87"/>
      <c r="J294" s="242"/>
      <c r="K294" s="243"/>
      <c r="L294" s="243"/>
      <c r="M294" s="243"/>
      <c r="N294" s="243"/>
      <c r="O294" s="244"/>
    </row>
    <row r="295" spans="2:15" ht="242.25">
      <c r="B295" s="19">
        <v>1</v>
      </c>
      <c r="C295" s="63" t="s">
        <v>272</v>
      </c>
      <c r="D295" s="21" t="s">
        <v>29</v>
      </c>
      <c r="E295" s="22">
        <v>1</v>
      </c>
      <c r="F295" s="23">
        <v>116740000</v>
      </c>
      <c r="G295" s="24">
        <f>E295*F295</f>
        <v>116740000</v>
      </c>
      <c r="H295" s="88"/>
      <c r="I295" s="88"/>
      <c r="J295" s="245"/>
      <c r="K295" s="215"/>
      <c r="L295" s="215"/>
      <c r="M295" s="215"/>
      <c r="N295" s="215"/>
      <c r="O295" s="246"/>
    </row>
    <row r="296" spans="2:15">
      <c r="B296" s="214" t="s">
        <v>273</v>
      </c>
      <c r="C296" s="215"/>
      <c r="D296" s="215"/>
      <c r="E296" s="215"/>
      <c r="F296" s="216"/>
      <c r="G296" s="64">
        <f>SUM(G295)</f>
        <v>116740000</v>
      </c>
      <c r="H296" s="89"/>
      <c r="I296" s="89"/>
      <c r="J296" s="247"/>
      <c r="K296" s="215"/>
      <c r="L296" s="215"/>
      <c r="M296" s="215"/>
      <c r="N296" s="215"/>
      <c r="O296" s="246"/>
    </row>
    <row r="297" spans="2:15">
      <c r="B297" s="217" t="s">
        <v>274</v>
      </c>
      <c r="C297" s="216"/>
      <c r="D297" s="218">
        <v>0.19</v>
      </c>
      <c r="E297" s="215"/>
      <c r="F297" s="216"/>
      <c r="G297" s="65">
        <f>+G296*D297</f>
        <v>22180600</v>
      </c>
      <c r="H297" s="90"/>
      <c r="I297" s="90"/>
      <c r="J297" s="245"/>
      <c r="K297" s="215"/>
      <c r="L297" s="215"/>
      <c r="M297" s="215"/>
      <c r="N297" s="215"/>
      <c r="O297" s="246"/>
    </row>
    <row r="298" spans="2:15">
      <c r="B298" s="219" t="s">
        <v>275</v>
      </c>
      <c r="C298" s="215"/>
      <c r="D298" s="215"/>
      <c r="E298" s="215"/>
      <c r="F298" s="216"/>
      <c r="G298" s="51">
        <f>SUM(G296:G297)</f>
        <v>138920600</v>
      </c>
      <c r="H298" s="91"/>
      <c r="I298" s="91"/>
      <c r="J298" s="247"/>
      <c r="K298" s="215"/>
      <c r="L298" s="215"/>
      <c r="M298" s="215"/>
      <c r="N298" s="215"/>
      <c r="O298" s="246"/>
    </row>
    <row r="299" spans="2:15" s="96" customFormat="1" ht="30" customHeight="1">
      <c r="B299" s="287" t="s">
        <v>324</v>
      </c>
      <c r="C299" s="288"/>
      <c r="D299" s="288"/>
      <c r="E299" s="288"/>
      <c r="F299" s="288"/>
      <c r="G299" s="288"/>
      <c r="H299" s="288"/>
      <c r="I299" s="191"/>
      <c r="J299" s="99"/>
      <c r="K299" s="98"/>
      <c r="L299" s="98"/>
      <c r="M299" s="98"/>
      <c r="N299" s="98"/>
      <c r="O299" s="100"/>
    </row>
    <row r="300" spans="2:15" s="96" customFormat="1">
      <c r="B300" s="235" t="s">
        <v>287</v>
      </c>
      <c r="C300" s="235"/>
      <c r="D300" s="235"/>
      <c r="E300" s="235"/>
      <c r="F300" s="235"/>
      <c r="G300" s="235"/>
      <c r="H300" s="235"/>
      <c r="I300" s="192"/>
      <c r="J300" s="99"/>
      <c r="K300" s="98"/>
      <c r="L300" s="98"/>
      <c r="M300" s="98"/>
      <c r="N300" s="98"/>
      <c r="O300" s="100"/>
    </row>
    <row r="301" spans="2:15" s="96" customFormat="1">
      <c r="B301" s="101" t="s">
        <v>288</v>
      </c>
      <c r="C301" s="101" t="s">
        <v>289</v>
      </c>
      <c r="D301" s="101" t="s">
        <v>15</v>
      </c>
      <c r="E301" s="102" t="s">
        <v>290</v>
      </c>
      <c r="F301" s="103" t="s">
        <v>291</v>
      </c>
      <c r="G301" s="104" t="s">
        <v>292</v>
      </c>
      <c r="H301" s="102" t="s">
        <v>293</v>
      </c>
      <c r="I301" s="193"/>
      <c r="J301" s="99"/>
      <c r="K301" s="98"/>
      <c r="L301" s="98"/>
      <c r="M301" s="98"/>
      <c r="N301" s="98"/>
      <c r="O301" s="100"/>
    </row>
    <row r="302" spans="2:15" s="96" customFormat="1">
      <c r="B302" s="105"/>
      <c r="C302" s="106" t="s">
        <v>177</v>
      </c>
      <c r="D302" s="107"/>
      <c r="E302" s="108"/>
      <c r="F302" s="109"/>
      <c r="G302" s="110"/>
      <c r="H302" s="111">
        <f>+SUM(G303:G304)</f>
        <v>2121594.2000000002</v>
      </c>
      <c r="I302" s="194"/>
      <c r="J302" s="99"/>
      <c r="K302" s="98"/>
      <c r="L302" s="98"/>
      <c r="M302" s="98"/>
      <c r="N302" s="98"/>
      <c r="O302" s="100"/>
    </row>
    <row r="303" spans="2:15" s="96" customFormat="1" ht="85.5">
      <c r="B303" s="112"/>
      <c r="C303" s="113" t="s">
        <v>294</v>
      </c>
      <c r="D303" s="114" t="s">
        <v>32</v>
      </c>
      <c r="E303" s="115">
        <v>2.2000000000000002</v>
      </c>
      <c r="F303" s="116">
        <v>490588</v>
      </c>
      <c r="G303" s="110">
        <f>+F303*E303</f>
        <v>1079293.6000000001</v>
      </c>
      <c r="H303" s="117"/>
      <c r="I303" s="117"/>
      <c r="J303" s="115">
        <v>2.2000000000000002</v>
      </c>
      <c r="K303" s="181">
        <f>+(F303*J303)</f>
        <v>1079293.6000000001</v>
      </c>
      <c r="L303" s="25">
        <f t="shared" ref="L303" si="86">J303-E303</f>
        <v>0</v>
      </c>
      <c r="M303" s="26" t="str">
        <f t="shared" ref="M303" si="87">IF(L303&gt;0,"MAYOR","MENOR")</f>
        <v>MENOR</v>
      </c>
      <c r="N303" s="98"/>
      <c r="O303" s="100"/>
    </row>
    <row r="304" spans="2:15" s="96" customFormat="1" ht="128.25">
      <c r="B304" s="112"/>
      <c r="C304" s="113" t="s">
        <v>295</v>
      </c>
      <c r="D304" s="114" t="s">
        <v>32</v>
      </c>
      <c r="E304" s="115">
        <v>2.2000000000000002</v>
      </c>
      <c r="F304" s="116">
        <v>473773</v>
      </c>
      <c r="G304" s="110">
        <f>+F304*E304</f>
        <v>1042300.6000000001</v>
      </c>
      <c r="H304" s="118"/>
      <c r="I304" s="118"/>
      <c r="J304" s="115">
        <v>2.2000000000000002</v>
      </c>
      <c r="K304" s="181">
        <f>F304*J304</f>
        <v>1042300.6000000001</v>
      </c>
      <c r="L304" s="25">
        <f t="shared" ref="L304:L310" si="88">J304-E304</f>
        <v>0</v>
      </c>
      <c r="M304" s="26" t="str">
        <f t="shared" ref="M304:M369" si="89">IF(L304&gt;0,"MAYOR","MENOR")</f>
        <v>MENOR</v>
      </c>
      <c r="N304" s="98"/>
      <c r="O304" s="100"/>
    </row>
    <row r="305" spans="2:15" s="96" customFormat="1">
      <c r="B305" s="236" t="s">
        <v>296</v>
      </c>
      <c r="C305" s="236"/>
      <c r="D305" s="236"/>
      <c r="E305" s="236"/>
      <c r="F305" s="236"/>
      <c r="G305" s="119"/>
      <c r="H305" s="120">
        <f>+SUM(H302:H304)</f>
        <v>2121594.2000000002</v>
      </c>
      <c r="I305" s="195"/>
      <c r="J305" s="99"/>
      <c r="K305" s="51">
        <f>SUM(K303:K304)</f>
        <v>2121594.2000000002</v>
      </c>
      <c r="L305" s="25">
        <f t="shared" si="88"/>
        <v>0</v>
      </c>
      <c r="M305" s="26" t="str">
        <f t="shared" si="89"/>
        <v>MENOR</v>
      </c>
      <c r="N305" s="98"/>
      <c r="O305" s="100"/>
    </row>
    <row r="306" spans="2:15" s="96" customFormat="1">
      <c r="B306" s="237" t="s">
        <v>136</v>
      </c>
      <c r="C306" s="237"/>
      <c r="D306" s="179">
        <v>0.27229999999999999</v>
      </c>
      <c r="E306" s="179"/>
      <c r="F306" s="179"/>
      <c r="G306" s="179"/>
      <c r="H306" s="121">
        <f>+H305*D306</f>
        <v>577710.10066</v>
      </c>
      <c r="I306" s="196"/>
      <c r="J306" s="99"/>
      <c r="K306" s="54">
        <f>K305*D306</f>
        <v>577710.10066</v>
      </c>
      <c r="L306" s="25">
        <f t="shared" si="88"/>
        <v>0</v>
      </c>
      <c r="M306" s="26" t="str">
        <f t="shared" si="89"/>
        <v>MENOR</v>
      </c>
      <c r="N306" s="98"/>
      <c r="O306" s="100"/>
    </row>
    <row r="307" spans="2:15" s="96" customFormat="1">
      <c r="B307" s="237" t="s">
        <v>297</v>
      </c>
      <c r="C307" s="237"/>
      <c r="D307" s="180">
        <v>0.01</v>
      </c>
      <c r="E307" s="180"/>
      <c r="F307" s="180"/>
      <c r="G307" s="180"/>
      <c r="H307" s="121">
        <f>+H305*D307</f>
        <v>21215.942000000003</v>
      </c>
      <c r="I307" s="196"/>
      <c r="J307" s="99"/>
      <c r="K307" s="54">
        <f>K305*D307</f>
        <v>21215.942000000003</v>
      </c>
      <c r="L307" s="25">
        <f t="shared" si="88"/>
        <v>0</v>
      </c>
      <c r="M307" s="26" t="str">
        <f t="shared" si="89"/>
        <v>MENOR</v>
      </c>
      <c r="N307" s="98"/>
      <c r="O307" s="100"/>
    </row>
    <row r="308" spans="2:15" s="96" customFormat="1">
      <c r="B308" s="237" t="s">
        <v>138</v>
      </c>
      <c r="C308" s="237"/>
      <c r="D308" s="180">
        <v>0.04</v>
      </c>
      <c r="E308" s="180"/>
      <c r="F308" s="180"/>
      <c r="G308" s="180"/>
      <c r="H308" s="121">
        <f>+H305*D308</f>
        <v>84863.768000000011</v>
      </c>
      <c r="I308" s="196"/>
      <c r="J308" s="99"/>
      <c r="K308" s="54">
        <f>K305*D308</f>
        <v>84863.768000000011</v>
      </c>
      <c r="L308" s="25">
        <f t="shared" si="88"/>
        <v>0</v>
      </c>
      <c r="M308" s="26" t="str">
        <f t="shared" si="89"/>
        <v>MENOR</v>
      </c>
      <c r="N308" s="98"/>
      <c r="O308" s="100"/>
    </row>
    <row r="309" spans="2:15" s="96" customFormat="1" ht="57">
      <c r="B309" s="107" t="s">
        <v>139</v>
      </c>
      <c r="C309" s="107"/>
      <c r="D309" s="180">
        <v>0.19</v>
      </c>
      <c r="E309" s="180"/>
      <c r="F309" s="180"/>
      <c r="G309" s="180"/>
      <c r="H309" s="121">
        <f t="shared" ref="H309" si="90">+H308*D309</f>
        <v>16124.115920000002</v>
      </c>
      <c r="I309" s="196"/>
      <c r="J309" s="99"/>
      <c r="K309" s="54">
        <f>K308*D309</f>
        <v>16124.115920000002</v>
      </c>
      <c r="L309" s="25">
        <f t="shared" si="88"/>
        <v>0</v>
      </c>
      <c r="M309" s="26" t="str">
        <f t="shared" si="89"/>
        <v>MENOR</v>
      </c>
      <c r="N309" s="98"/>
      <c r="O309" s="100"/>
    </row>
    <row r="310" spans="2:15" s="96" customFormat="1">
      <c r="B310" s="236" t="s">
        <v>298</v>
      </c>
      <c r="C310" s="236"/>
      <c r="D310" s="236"/>
      <c r="E310" s="236"/>
      <c r="F310" s="236"/>
      <c r="G310" s="236"/>
      <c r="H310" s="122">
        <f>+SUM(H305:H309)</f>
        <v>2821508.1265799999</v>
      </c>
      <c r="I310" s="197"/>
      <c r="J310" s="99"/>
      <c r="K310" s="51">
        <f>SUM(K305:K309)</f>
        <v>2821508.1265799999</v>
      </c>
      <c r="L310" s="25">
        <f t="shared" si="88"/>
        <v>0</v>
      </c>
      <c r="M310" s="26" t="str">
        <f t="shared" si="89"/>
        <v>MENOR</v>
      </c>
      <c r="N310" s="98"/>
      <c r="O310" s="100"/>
    </row>
    <row r="311" spans="2:15" s="96" customFormat="1">
      <c r="B311" s="123"/>
      <c r="C311" s="123"/>
      <c r="D311" s="123"/>
      <c r="E311" s="123"/>
      <c r="F311" s="123"/>
      <c r="G311" s="123"/>
      <c r="H311" s="124"/>
      <c r="I311" s="198"/>
      <c r="J311" s="99"/>
      <c r="K311" s="24"/>
      <c r="L311" s="25"/>
      <c r="M311" s="26"/>
      <c r="N311" s="98"/>
      <c r="O311" s="100"/>
    </row>
    <row r="312" spans="2:15" s="96" customFormat="1">
      <c r="B312" s="235" t="s">
        <v>299</v>
      </c>
      <c r="C312" s="235"/>
      <c r="D312" s="235"/>
      <c r="E312" s="235"/>
      <c r="F312" s="235"/>
      <c r="G312" s="235"/>
      <c r="H312" s="235"/>
      <c r="I312" s="192"/>
      <c r="J312" s="99"/>
      <c r="K312" s="24"/>
      <c r="L312" s="25"/>
      <c r="M312" s="26"/>
      <c r="N312" s="98"/>
      <c r="O312" s="100"/>
    </row>
    <row r="313" spans="2:15" s="96" customFormat="1">
      <c r="B313" s="101" t="s">
        <v>288</v>
      </c>
      <c r="C313" s="101" t="s">
        <v>289</v>
      </c>
      <c r="D313" s="101" t="s">
        <v>15</v>
      </c>
      <c r="E313" s="102" t="s">
        <v>290</v>
      </c>
      <c r="F313" s="103" t="s">
        <v>291</v>
      </c>
      <c r="G313" s="104" t="s">
        <v>292</v>
      </c>
      <c r="H313" s="102" t="s">
        <v>293</v>
      </c>
      <c r="I313" s="193"/>
      <c r="J313" s="99"/>
      <c r="K313" s="24"/>
      <c r="L313" s="25"/>
      <c r="M313" s="26"/>
      <c r="N313" s="98"/>
      <c r="O313" s="100"/>
    </row>
    <row r="314" spans="2:15" s="96" customFormat="1">
      <c r="B314" s="105">
        <v>1</v>
      </c>
      <c r="C314" s="105" t="s">
        <v>26</v>
      </c>
      <c r="D314" s="105"/>
      <c r="E314" s="125"/>
      <c r="F314" s="126"/>
      <c r="G314" s="127"/>
      <c r="H314" s="111">
        <f>+SUM(G315:G326)</f>
        <v>28003935.439999998</v>
      </c>
      <c r="I314" s="194"/>
      <c r="J314" s="99"/>
      <c r="K314" s="24"/>
      <c r="L314" s="25"/>
      <c r="M314" s="26"/>
      <c r="N314" s="98"/>
      <c r="O314" s="100"/>
    </row>
    <row r="315" spans="2:15" s="96" customFormat="1" ht="57">
      <c r="B315" s="112"/>
      <c r="C315" s="128" t="s">
        <v>243</v>
      </c>
      <c r="D315" s="129" t="s">
        <v>69</v>
      </c>
      <c r="E315" s="130">
        <v>49.84</v>
      </c>
      <c r="F315" s="116">
        <v>44091</v>
      </c>
      <c r="G315" s="183">
        <f>+F315*E315</f>
        <v>2197495.44</v>
      </c>
      <c r="H315" s="117"/>
      <c r="I315" s="117"/>
      <c r="J315" s="130">
        <v>49.84</v>
      </c>
      <c r="K315" s="181">
        <f>F315*J315</f>
        <v>2197495.44</v>
      </c>
      <c r="L315" s="25">
        <f t="shared" ref="L315:L332" si="91">J315-E315</f>
        <v>0</v>
      </c>
      <c r="M315" s="26" t="str">
        <f t="shared" si="89"/>
        <v>MENOR</v>
      </c>
      <c r="N315" s="98"/>
      <c r="O315" s="100"/>
    </row>
    <row r="316" spans="2:15" s="96" customFormat="1" ht="28.5">
      <c r="B316" s="112"/>
      <c r="C316" s="128" t="s">
        <v>300</v>
      </c>
      <c r="D316" s="129" t="s">
        <v>69</v>
      </c>
      <c r="E316" s="130">
        <v>79.540000000000006</v>
      </c>
      <c r="F316" s="116">
        <v>11065</v>
      </c>
      <c r="G316" s="183">
        <f t="shared" ref="G316:G325" si="92">+F316*E316</f>
        <v>880110.10000000009</v>
      </c>
      <c r="H316" s="117"/>
      <c r="I316" s="117"/>
      <c r="J316" s="130">
        <v>79.540000000000006</v>
      </c>
      <c r="K316" s="181">
        <f t="shared" ref="K316:K326" si="93">ROUND(F316*J316,0)</f>
        <v>880110</v>
      </c>
      <c r="L316" s="25">
        <f t="shared" si="91"/>
        <v>0</v>
      </c>
      <c r="M316" s="26" t="str">
        <f t="shared" si="89"/>
        <v>MENOR</v>
      </c>
      <c r="N316" s="98"/>
      <c r="O316" s="100"/>
    </row>
    <row r="317" spans="2:15" s="96" customFormat="1" ht="128.25">
      <c r="B317" s="112"/>
      <c r="C317" s="128" t="s">
        <v>295</v>
      </c>
      <c r="D317" s="129" t="s">
        <v>32</v>
      </c>
      <c r="E317" s="130">
        <v>6.3</v>
      </c>
      <c r="F317" s="116">
        <v>473773</v>
      </c>
      <c r="G317" s="183">
        <f t="shared" si="92"/>
        <v>2984769.9</v>
      </c>
      <c r="H317" s="117"/>
      <c r="I317" s="117"/>
      <c r="J317" s="130">
        <v>6.3</v>
      </c>
      <c r="K317" s="181">
        <f t="shared" si="93"/>
        <v>2984770</v>
      </c>
      <c r="L317" s="25">
        <f t="shared" si="91"/>
        <v>0</v>
      </c>
      <c r="M317" s="26" t="str">
        <f t="shared" si="89"/>
        <v>MENOR</v>
      </c>
      <c r="N317" s="98"/>
      <c r="O317" s="100"/>
    </row>
    <row r="318" spans="2:15" s="96" customFormat="1" ht="71.25">
      <c r="B318" s="112"/>
      <c r="C318" s="128" t="s">
        <v>301</v>
      </c>
      <c r="D318" s="129" t="s">
        <v>69</v>
      </c>
      <c r="E318" s="130">
        <v>22</v>
      </c>
      <c r="F318" s="116">
        <v>240703</v>
      </c>
      <c r="G318" s="183">
        <f>+F318*E318</f>
        <v>5295466</v>
      </c>
      <c r="H318" s="117"/>
      <c r="I318" s="117"/>
      <c r="J318" s="130">
        <v>22</v>
      </c>
      <c r="K318" s="181">
        <f t="shared" si="93"/>
        <v>5295466</v>
      </c>
      <c r="L318" s="25">
        <f t="shared" si="91"/>
        <v>0</v>
      </c>
      <c r="M318" s="26" t="str">
        <f t="shared" si="89"/>
        <v>MENOR</v>
      </c>
      <c r="N318" s="98"/>
      <c r="O318" s="100"/>
    </row>
    <row r="319" spans="2:15" s="96" customFormat="1" ht="28.5">
      <c r="B319" s="112"/>
      <c r="C319" s="128" t="s">
        <v>302</v>
      </c>
      <c r="D319" s="129" t="s">
        <v>29</v>
      </c>
      <c r="E319" s="130">
        <v>1</v>
      </c>
      <c r="F319" s="116">
        <v>462061</v>
      </c>
      <c r="G319" s="183">
        <f t="shared" si="92"/>
        <v>462061</v>
      </c>
      <c r="H319" s="117"/>
      <c r="I319" s="117"/>
      <c r="J319" s="130">
        <v>1</v>
      </c>
      <c r="K319" s="181">
        <f t="shared" si="93"/>
        <v>462061</v>
      </c>
      <c r="L319" s="25">
        <f t="shared" si="91"/>
        <v>0</v>
      </c>
      <c r="M319" s="26" t="str">
        <f t="shared" si="89"/>
        <v>MENOR</v>
      </c>
      <c r="N319" s="98"/>
      <c r="O319" s="100"/>
    </row>
    <row r="320" spans="2:15" s="96" customFormat="1" ht="28.5">
      <c r="B320" s="112"/>
      <c r="C320" s="128" t="s">
        <v>303</v>
      </c>
      <c r="D320" s="129" t="s">
        <v>29</v>
      </c>
      <c r="E320" s="130">
        <v>1</v>
      </c>
      <c r="F320" s="116">
        <v>592670</v>
      </c>
      <c r="G320" s="183">
        <f t="shared" si="92"/>
        <v>592670</v>
      </c>
      <c r="H320" s="117"/>
      <c r="I320" s="117"/>
      <c r="J320" s="130">
        <v>1</v>
      </c>
      <c r="K320" s="181">
        <f t="shared" si="93"/>
        <v>592670</v>
      </c>
      <c r="L320" s="25">
        <f t="shared" si="91"/>
        <v>0</v>
      </c>
      <c r="M320" s="26" t="str">
        <f t="shared" si="89"/>
        <v>MENOR</v>
      </c>
      <c r="N320" s="98"/>
      <c r="O320" s="100"/>
    </row>
    <row r="321" spans="2:15" s="96" customFormat="1" ht="85.5">
      <c r="B321" s="112"/>
      <c r="C321" s="128" t="s">
        <v>304</v>
      </c>
      <c r="D321" s="129" t="s">
        <v>29</v>
      </c>
      <c r="E321" s="130">
        <v>1</v>
      </c>
      <c r="F321" s="116">
        <v>9762672</v>
      </c>
      <c r="G321" s="183">
        <f t="shared" si="92"/>
        <v>9762672</v>
      </c>
      <c r="H321" s="117"/>
      <c r="I321" s="117"/>
      <c r="J321" s="130">
        <v>1</v>
      </c>
      <c r="K321" s="181">
        <f t="shared" si="93"/>
        <v>9762672</v>
      </c>
      <c r="L321" s="25">
        <f t="shared" si="91"/>
        <v>0</v>
      </c>
      <c r="M321" s="26" t="str">
        <f t="shared" si="89"/>
        <v>MENOR</v>
      </c>
      <c r="N321" s="98"/>
      <c r="O321" s="100"/>
    </row>
    <row r="322" spans="2:15" s="96" customFormat="1">
      <c r="B322" s="112"/>
      <c r="C322" s="128" t="s">
        <v>305</v>
      </c>
      <c r="D322" s="115" t="s">
        <v>29</v>
      </c>
      <c r="E322" s="131">
        <v>1</v>
      </c>
      <c r="F322" s="116">
        <v>5044560</v>
      </c>
      <c r="G322" s="183">
        <f t="shared" si="92"/>
        <v>5044560</v>
      </c>
      <c r="H322" s="117"/>
      <c r="I322" s="117"/>
      <c r="J322" s="131">
        <v>1</v>
      </c>
      <c r="K322" s="181">
        <f t="shared" si="93"/>
        <v>5044560</v>
      </c>
      <c r="L322" s="25">
        <f t="shared" si="91"/>
        <v>0</v>
      </c>
      <c r="M322" s="26" t="str">
        <f t="shared" si="89"/>
        <v>MENOR</v>
      </c>
      <c r="N322" s="98"/>
      <c r="O322" s="100"/>
    </row>
    <row r="323" spans="2:15" s="96" customFormat="1" ht="42.75">
      <c r="B323" s="112"/>
      <c r="C323" s="128" t="s">
        <v>306</v>
      </c>
      <c r="D323" s="115" t="s">
        <v>69</v>
      </c>
      <c r="E323" s="131">
        <v>44.3</v>
      </c>
      <c r="F323" s="116">
        <v>10690</v>
      </c>
      <c r="G323" s="183">
        <f t="shared" si="92"/>
        <v>473566.99999999994</v>
      </c>
      <c r="H323" s="117"/>
      <c r="I323" s="117"/>
      <c r="J323" s="131">
        <v>44.3</v>
      </c>
      <c r="K323" s="181">
        <f t="shared" si="93"/>
        <v>473567</v>
      </c>
      <c r="L323" s="25">
        <f t="shared" si="91"/>
        <v>0</v>
      </c>
      <c r="M323" s="26" t="str">
        <f t="shared" si="89"/>
        <v>MENOR</v>
      </c>
      <c r="N323" s="98"/>
      <c r="O323" s="100"/>
    </row>
    <row r="324" spans="2:15" s="96" customFormat="1" ht="28.5">
      <c r="B324" s="112"/>
      <c r="C324" s="128" t="s">
        <v>307</v>
      </c>
      <c r="D324" s="132" t="s">
        <v>69</v>
      </c>
      <c r="E324" s="133">
        <v>2</v>
      </c>
      <c r="F324" s="116">
        <v>37000</v>
      </c>
      <c r="G324" s="183">
        <f t="shared" si="92"/>
        <v>74000</v>
      </c>
      <c r="H324" s="118"/>
      <c r="I324" s="118"/>
      <c r="J324" s="133">
        <v>2</v>
      </c>
      <c r="K324" s="181">
        <f t="shared" si="93"/>
        <v>74000</v>
      </c>
      <c r="L324" s="25">
        <f t="shared" si="91"/>
        <v>0</v>
      </c>
      <c r="M324" s="26" t="str">
        <f t="shared" si="89"/>
        <v>MENOR</v>
      </c>
      <c r="N324" s="98"/>
      <c r="O324" s="100"/>
    </row>
    <row r="325" spans="2:15" s="96" customFormat="1" ht="28.5">
      <c r="B325" s="112"/>
      <c r="C325" s="128" t="s">
        <v>308</v>
      </c>
      <c r="D325" s="129" t="s">
        <v>29</v>
      </c>
      <c r="E325" s="130">
        <v>1</v>
      </c>
      <c r="F325" s="116">
        <v>186564</v>
      </c>
      <c r="G325" s="183">
        <f t="shared" si="92"/>
        <v>186564</v>
      </c>
      <c r="H325" s="117"/>
      <c r="I325" s="117"/>
      <c r="J325" s="130">
        <v>1</v>
      </c>
      <c r="K325" s="181">
        <f t="shared" si="93"/>
        <v>186564</v>
      </c>
      <c r="L325" s="25">
        <f t="shared" si="91"/>
        <v>0</v>
      </c>
      <c r="M325" s="26" t="str">
        <f t="shared" si="89"/>
        <v>MENOR</v>
      </c>
      <c r="N325" s="98"/>
      <c r="O325" s="100"/>
    </row>
    <row r="326" spans="2:15" s="96" customFormat="1" ht="28.5">
      <c r="B326" s="115"/>
      <c r="C326" s="128" t="s">
        <v>309</v>
      </c>
      <c r="D326" s="132" t="s">
        <v>69</v>
      </c>
      <c r="E326" s="133">
        <v>2</v>
      </c>
      <c r="F326" s="116">
        <v>25000</v>
      </c>
      <c r="G326" s="183">
        <f>+F326*E326</f>
        <v>50000</v>
      </c>
      <c r="H326" s="134"/>
      <c r="I326" s="134"/>
      <c r="J326" s="133">
        <v>2</v>
      </c>
      <c r="K326" s="181">
        <f t="shared" si="93"/>
        <v>50000</v>
      </c>
      <c r="L326" s="25">
        <f t="shared" si="91"/>
        <v>0</v>
      </c>
      <c r="M326" s="26" t="str">
        <f t="shared" si="89"/>
        <v>MENOR</v>
      </c>
      <c r="N326" s="98"/>
      <c r="O326" s="100"/>
    </row>
    <row r="327" spans="2:15" s="96" customFormat="1">
      <c r="B327" s="236" t="s">
        <v>296</v>
      </c>
      <c r="C327" s="236"/>
      <c r="D327" s="236"/>
      <c r="E327" s="236"/>
      <c r="F327" s="236"/>
      <c r="G327" s="119"/>
      <c r="H327" s="120">
        <f>+SUM(H314:H326)</f>
        <v>28003935.439999998</v>
      </c>
      <c r="I327" s="195"/>
      <c r="J327" s="99"/>
      <c r="K327" s="51">
        <f>SUM(K315:K326)</f>
        <v>28003935.439999998</v>
      </c>
      <c r="L327" s="25">
        <f t="shared" si="91"/>
        <v>0</v>
      </c>
      <c r="M327" s="26" t="str">
        <f t="shared" si="89"/>
        <v>MENOR</v>
      </c>
      <c r="N327" s="98"/>
      <c r="O327" s="100"/>
    </row>
    <row r="328" spans="2:15" s="96" customFormat="1">
      <c r="B328" s="237" t="s">
        <v>136</v>
      </c>
      <c r="C328" s="237"/>
      <c r="D328" s="285">
        <v>0.27229999999999999</v>
      </c>
      <c r="E328" s="285"/>
      <c r="F328" s="285"/>
      <c r="G328" s="285"/>
      <c r="H328" s="121">
        <f>+H327*D328</f>
        <v>7625471.6203119988</v>
      </c>
      <c r="I328" s="196"/>
      <c r="J328" s="99"/>
      <c r="K328" s="54">
        <f>+K327*D328</f>
        <v>7625471.6203119988</v>
      </c>
      <c r="L328" s="25">
        <f t="shared" si="91"/>
        <v>0</v>
      </c>
      <c r="M328" s="26" t="str">
        <f t="shared" si="89"/>
        <v>MENOR</v>
      </c>
      <c r="N328" s="98"/>
      <c r="O328" s="100"/>
    </row>
    <row r="329" spans="2:15" s="96" customFormat="1">
      <c r="B329" s="237" t="s">
        <v>297</v>
      </c>
      <c r="C329" s="237"/>
      <c r="D329" s="286">
        <v>0.01</v>
      </c>
      <c r="E329" s="286"/>
      <c r="F329" s="286"/>
      <c r="G329" s="286"/>
      <c r="H329" s="121">
        <f>+H327*D329</f>
        <v>280039.35439999995</v>
      </c>
      <c r="I329" s="196"/>
      <c r="J329" s="99"/>
      <c r="K329" s="54">
        <f>+K327*D329</f>
        <v>280039.35439999995</v>
      </c>
      <c r="L329" s="25">
        <f t="shared" si="91"/>
        <v>0</v>
      </c>
      <c r="M329" s="26" t="str">
        <f t="shared" si="89"/>
        <v>MENOR</v>
      </c>
      <c r="N329" s="98"/>
      <c r="O329" s="100"/>
    </row>
    <row r="330" spans="2:15" s="96" customFormat="1">
      <c r="B330" s="237" t="s">
        <v>138</v>
      </c>
      <c r="C330" s="237"/>
      <c r="D330" s="286">
        <v>0.04</v>
      </c>
      <c r="E330" s="286"/>
      <c r="F330" s="286"/>
      <c r="G330" s="286"/>
      <c r="H330" s="121">
        <f>+H327*D330</f>
        <v>1120157.4175999998</v>
      </c>
      <c r="I330" s="196"/>
      <c r="J330" s="99"/>
      <c r="K330" s="54">
        <f>+K327*D330</f>
        <v>1120157.4175999998</v>
      </c>
      <c r="L330" s="25">
        <f t="shared" si="91"/>
        <v>0</v>
      </c>
      <c r="M330" s="26" t="str">
        <f t="shared" si="89"/>
        <v>MENOR</v>
      </c>
      <c r="N330" s="98"/>
      <c r="O330" s="100"/>
    </row>
    <row r="331" spans="2:15" s="96" customFormat="1" ht="57">
      <c r="B331" s="107" t="s">
        <v>139</v>
      </c>
      <c r="C331" s="107"/>
      <c r="D331" s="286">
        <v>0.19</v>
      </c>
      <c r="E331" s="286"/>
      <c r="F331" s="286"/>
      <c r="G331" s="286"/>
      <c r="H331" s="121">
        <f t="shared" ref="H331" si="94">+H330*D331</f>
        <v>212829.90934399996</v>
      </c>
      <c r="I331" s="196"/>
      <c r="J331" s="99"/>
      <c r="K331" s="54">
        <f>+K330*D331</f>
        <v>212829.90934399996</v>
      </c>
      <c r="L331" s="25">
        <f t="shared" si="91"/>
        <v>0</v>
      </c>
      <c r="M331" s="26" t="str">
        <f t="shared" si="89"/>
        <v>MENOR</v>
      </c>
      <c r="N331" s="98"/>
      <c r="O331" s="100"/>
    </row>
    <row r="332" spans="2:15" s="96" customFormat="1">
      <c r="B332" s="236" t="s">
        <v>298</v>
      </c>
      <c r="C332" s="236"/>
      <c r="D332" s="236"/>
      <c r="E332" s="236"/>
      <c r="F332" s="236"/>
      <c r="G332" s="236"/>
      <c r="H332" s="122">
        <f>+SUM(H327:H331)</f>
        <v>37242433.741655998</v>
      </c>
      <c r="I332" s="197"/>
      <c r="J332" s="99"/>
      <c r="K332" s="51">
        <f>SUM(K327:K331)</f>
        <v>37242433.741655998</v>
      </c>
      <c r="L332" s="25">
        <f t="shared" si="91"/>
        <v>0</v>
      </c>
      <c r="M332" s="26" t="str">
        <f t="shared" si="89"/>
        <v>MENOR</v>
      </c>
      <c r="N332" s="98"/>
      <c r="O332" s="100"/>
    </row>
    <row r="333" spans="2:15" s="96" customFormat="1">
      <c r="B333" s="235" t="s">
        <v>310</v>
      </c>
      <c r="C333" s="235"/>
      <c r="D333" s="235"/>
      <c r="E333" s="235"/>
      <c r="F333" s="235"/>
      <c r="G333" s="235"/>
      <c r="H333" s="235"/>
      <c r="I333" s="192"/>
      <c r="J333" s="99"/>
      <c r="K333" s="24"/>
      <c r="L333" s="25"/>
      <c r="M333" s="26"/>
      <c r="N333" s="98"/>
      <c r="O333" s="100"/>
    </row>
    <row r="334" spans="2:15" s="96" customFormat="1">
      <c r="B334" s="101" t="s">
        <v>288</v>
      </c>
      <c r="C334" s="101" t="s">
        <v>289</v>
      </c>
      <c r="D334" s="101" t="s">
        <v>15</v>
      </c>
      <c r="E334" s="102" t="s">
        <v>290</v>
      </c>
      <c r="F334" s="103" t="s">
        <v>291</v>
      </c>
      <c r="G334" s="104" t="s">
        <v>292</v>
      </c>
      <c r="H334" s="102" t="s">
        <v>293</v>
      </c>
      <c r="I334" s="193"/>
      <c r="J334" s="99"/>
      <c r="K334" s="24"/>
      <c r="L334" s="25"/>
      <c r="M334" s="26"/>
      <c r="N334" s="98"/>
      <c r="O334" s="100"/>
    </row>
    <row r="335" spans="2:15" s="96" customFormat="1">
      <c r="B335" s="105">
        <v>1</v>
      </c>
      <c r="C335" s="135" t="s">
        <v>26</v>
      </c>
      <c r="D335" s="105"/>
      <c r="E335" s="125"/>
      <c r="F335" s="126"/>
      <c r="G335" s="127"/>
      <c r="H335" s="111">
        <f>+SUM(G336:G338)</f>
        <v>121060.79999999999</v>
      </c>
      <c r="I335" s="194"/>
      <c r="J335" s="99"/>
      <c r="K335" s="24"/>
      <c r="L335" s="25"/>
      <c r="M335" s="26"/>
      <c r="N335" s="98"/>
      <c r="O335" s="100"/>
    </row>
    <row r="336" spans="2:15" s="96" customFormat="1">
      <c r="B336" s="105"/>
      <c r="C336" s="136"/>
      <c r="D336" s="137"/>
      <c r="E336" s="137"/>
      <c r="F336" s="138"/>
      <c r="G336" s="110"/>
      <c r="H336" s="125"/>
      <c r="I336" s="199"/>
      <c r="J336" s="99"/>
      <c r="K336" s="24">
        <f>ROUND(F336*J336,0)</f>
        <v>0</v>
      </c>
      <c r="L336" s="25">
        <f t="shared" ref="L336:L349" si="95">J336-E336</f>
        <v>0</v>
      </c>
      <c r="M336" s="26" t="str">
        <f t="shared" si="89"/>
        <v>MENOR</v>
      </c>
      <c r="N336" s="98"/>
      <c r="O336" s="100"/>
    </row>
    <row r="337" spans="2:15" s="96" customFormat="1" ht="30">
      <c r="B337" s="105"/>
      <c r="C337" s="136" t="s">
        <v>36</v>
      </c>
      <c r="D337" s="137" t="s">
        <v>32</v>
      </c>
      <c r="E337" s="133">
        <v>2.4</v>
      </c>
      <c r="F337" s="138">
        <v>50442</v>
      </c>
      <c r="G337" s="182">
        <f>+F337*E337</f>
        <v>121060.79999999999</v>
      </c>
      <c r="H337" s="125"/>
      <c r="I337" s="125"/>
      <c r="J337" s="133">
        <v>2.4</v>
      </c>
      <c r="K337" s="24">
        <f>F337*J337</f>
        <v>121060.79999999999</v>
      </c>
      <c r="L337" s="25">
        <f t="shared" si="95"/>
        <v>0</v>
      </c>
      <c r="M337" s="26" t="str">
        <f t="shared" si="89"/>
        <v>MENOR</v>
      </c>
      <c r="N337" s="98"/>
      <c r="O337" s="100"/>
    </row>
    <row r="338" spans="2:15" s="96" customFormat="1">
      <c r="B338" s="105"/>
      <c r="C338" s="139"/>
      <c r="D338" s="107"/>
      <c r="E338" s="108"/>
      <c r="F338" s="140"/>
      <c r="G338" s="182"/>
      <c r="H338" s="125"/>
      <c r="I338" s="125"/>
      <c r="J338" s="108"/>
      <c r="K338" s="24">
        <f t="shared" ref="K338:K343" si="96">ROUND(F338*J338,0)</f>
        <v>0</v>
      </c>
      <c r="L338" s="25">
        <f t="shared" si="95"/>
        <v>0</v>
      </c>
      <c r="M338" s="26" t="str">
        <f t="shared" si="89"/>
        <v>MENOR</v>
      </c>
      <c r="N338" s="98"/>
      <c r="O338" s="100"/>
    </row>
    <row r="339" spans="2:15" s="96" customFormat="1">
      <c r="B339" s="105"/>
      <c r="C339" s="141" t="s">
        <v>116</v>
      </c>
      <c r="D339" s="142"/>
      <c r="E339" s="142"/>
      <c r="F339" s="137"/>
      <c r="G339" s="182"/>
      <c r="H339" s="111">
        <f>+SUM(G340:G340)</f>
        <v>1800000</v>
      </c>
      <c r="I339" s="111"/>
      <c r="J339" s="142"/>
      <c r="K339" s="24">
        <f t="shared" si="96"/>
        <v>0</v>
      </c>
      <c r="L339" s="25">
        <f t="shared" si="95"/>
        <v>0</v>
      </c>
      <c r="M339" s="26" t="str">
        <f t="shared" si="89"/>
        <v>MENOR</v>
      </c>
      <c r="N339" s="98"/>
      <c r="O339" s="100"/>
    </row>
    <row r="340" spans="2:15" s="96" customFormat="1" ht="105">
      <c r="B340" s="105"/>
      <c r="C340" s="143" t="s">
        <v>311</v>
      </c>
      <c r="D340" s="144" t="s">
        <v>29</v>
      </c>
      <c r="E340" s="133">
        <v>1</v>
      </c>
      <c r="F340" s="145">
        <v>1800000</v>
      </c>
      <c r="G340" s="182">
        <f>+F340*E340</f>
        <v>1800000</v>
      </c>
      <c r="H340" s="111"/>
      <c r="I340" s="111"/>
      <c r="J340" s="133">
        <v>1</v>
      </c>
      <c r="K340" s="24">
        <f t="shared" si="96"/>
        <v>1800000</v>
      </c>
      <c r="L340" s="25">
        <f t="shared" si="95"/>
        <v>0</v>
      </c>
      <c r="M340" s="26" t="str">
        <f t="shared" si="89"/>
        <v>MENOR</v>
      </c>
      <c r="N340" s="98"/>
      <c r="O340" s="100"/>
    </row>
    <row r="341" spans="2:15" s="96" customFormat="1">
      <c r="B341" s="105">
        <v>24</v>
      </c>
      <c r="C341" s="135" t="s">
        <v>130</v>
      </c>
      <c r="D341" s="107"/>
      <c r="E341" s="108"/>
      <c r="F341" s="146"/>
      <c r="G341" s="184"/>
      <c r="H341" s="111">
        <f>+SUM(G342:G343)</f>
        <v>26070</v>
      </c>
      <c r="I341" s="111"/>
      <c r="J341" s="108"/>
      <c r="K341" s="24">
        <f t="shared" si="96"/>
        <v>0</v>
      </c>
      <c r="L341" s="25">
        <f t="shared" si="95"/>
        <v>0</v>
      </c>
      <c r="M341" s="26" t="str">
        <f t="shared" si="89"/>
        <v>MENOR</v>
      </c>
      <c r="N341" s="98"/>
      <c r="O341" s="100"/>
    </row>
    <row r="342" spans="2:15" s="96" customFormat="1">
      <c r="B342" s="107"/>
      <c r="C342" s="136" t="s">
        <v>132</v>
      </c>
      <c r="D342" s="137" t="s">
        <v>32</v>
      </c>
      <c r="E342" s="133">
        <v>5</v>
      </c>
      <c r="F342" s="138">
        <v>5214</v>
      </c>
      <c r="G342" s="184">
        <f>+F342*E342</f>
        <v>26070</v>
      </c>
      <c r="H342" s="108"/>
      <c r="I342" s="108"/>
      <c r="J342" s="133">
        <v>5</v>
      </c>
      <c r="K342" s="24">
        <f t="shared" si="96"/>
        <v>26070</v>
      </c>
      <c r="L342" s="25">
        <f t="shared" si="95"/>
        <v>0</v>
      </c>
      <c r="M342" s="26" t="str">
        <f t="shared" si="89"/>
        <v>MENOR</v>
      </c>
      <c r="N342" s="98"/>
      <c r="O342" s="100"/>
    </row>
    <row r="343" spans="2:15" s="96" customFormat="1">
      <c r="B343" s="107"/>
      <c r="C343" s="137"/>
      <c r="D343" s="137"/>
      <c r="E343" s="137"/>
      <c r="F343" s="138"/>
      <c r="G343" s="140"/>
      <c r="H343" s="108"/>
      <c r="I343" s="200"/>
      <c r="J343" s="99"/>
      <c r="K343" s="24">
        <f t="shared" si="96"/>
        <v>0</v>
      </c>
      <c r="L343" s="25">
        <f t="shared" si="95"/>
        <v>0</v>
      </c>
      <c r="M343" s="26" t="str">
        <f t="shared" si="89"/>
        <v>MENOR</v>
      </c>
      <c r="N343" s="98"/>
      <c r="O343" s="100"/>
    </row>
    <row r="344" spans="2:15" s="96" customFormat="1">
      <c r="B344" s="236" t="s">
        <v>296</v>
      </c>
      <c r="C344" s="236"/>
      <c r="D344" s="236"/>
      <c r="E344" s="236"/>
      <c r="F344" s="236"/>
      <c r="G344" s="119"/>
      <c r="H344" s="120">
        <f>+SUM(H335:H343)</f>
        <v>1947130.8</v>
      </c>
      <c r="I344" s="195"/>
      <c r="J344" s="99"/>
      <c r="K344" s="51">
        <f>SUM(K337:K343)</f>
        <v>1947130.8</v>
      </c>
      <c r="L344" s="25">
        <f t="shared" si="95"/>
        <v>0</v>
      </c>
      <c r="M344" s="26" t="str">
        <f t="shared" si="89"/>
        <v>MENOR</v>
      </c>
      <c r="N344" s="98"/>
      <c r="O344" s="100"/>
    </row>
    <row r="345" spans="2:15" s="96" customFormat="1">
      <c r="B345" s="237" t="s">
        <v>136</v>
      </c>
      <c r="C345" s="237"/>
      <c r="D345" s="285">
        <v>0.27229999999999999</v>
      </c>
      <c r="E345" s="285"/>
      <c r="F345" s="285"/>
      <c r="G345" s="285"/>
      <c r="H345" s="121">
        <f>+H344*D345</f>
        <v>530203.71684000001</v>
      </c>
      <c r="I345" s="196"/>
      <c r="J345" s="99"/>
      <c r="K345" s="54">
        <f>+K344*D345</f>
        <v>530203.71684000001</v>
      </c>
      <c r="L345" s="25">
        <f t="shared" si="95"/>
        <v>0</v>
      </c>
      <c r="M345" s="26" t="str">
        <f t="shared" si="89"/>
        <v>MENOR</v>
      </c>
      <c r="N345" s="98"/>
      <c r="O345" s="100"/>
    </row>
    <row r="346" spans="2:15" s="96" customFormat="1">
      <c r="B346" s="237" t="s">
        <v>297</v>
      </c>
      <c r="C346" s="237"/>
      <c r="D346" s="286">
        <v>0.01</v>
      </c>
      <c r="E346" s="286"/>
      <c r="F346" s="286"/>
      <c r="G346" s="286"/>
      <c r="H346" s="121">
        <f>+H344*D346</f>
        <v>19471.308000000001</v>
      </c>
      <c r="I346" s="196"/>
      <c r="J346" s="99"/>
      <c r="K346" s="54">
        <f>+K344*D346</f>
        <v>19471.308000000001</v>
      </c>
      <c r="L346" s="25">
        <f t="shared" si="95"/>
        <v>0</v>
      </c>
      <c r="M346" s="26" t="str">
        <f t="shared" si="89"/>
        <v>MENOR</v>
      </c>
      <c r="N346" s="98"/>
      <c r="O346" s="100"/>
    </row>
    <row r="347" spans="2:15" s="96" customFormat="1">
      <c r="B347" s="237" t="s">
        <v>138</v>
      </c>
      <c r="C347" s="237"/>
      <c r="D347" s="286">
        <v>0.04</v>
      </c>
      <c r="E347" s="286"/>
      <c r="F347" s="286"/>
      <c r="G347" s="286"/>
      <c r="H347" s="121">
        <f>+H344*D347</f>
        <v>77885.232000000004</v>
      </c>
      <c r="I347" s="196"/>
      <c r="J347" s="99"/>
      <c r="K347" s="54">
        <f>+K344*D347</f>
        <v>77885.232000000004</v>
      </c>
      <c r="L347" s="25">
        <f t="shared" si="95"/>
        <v>0</v>
      </c>
      <c r="M347" s="26" t="str">
        <f t="shared" si="89"/>
        <v>MENOR</v>
      </c>
      <c r="N347" s="98"/>
      <c r="O347" s="100"/>
    </row>
    <row r="348" spans="2:15" s="96" customFormat="1" ht="57">
      <c r="B348" s="107" t="s">
        <v>139</v>
      </c>
      <c r="C348" s="107"/>
      <c r="D348" s="286">
        <v>0.19</v>
      </c>
      <c r="E348" s="286"/>
      <c r="F348" s="286"/>
      <c r="G348" s="286"/>
      <c r="H348" s="121">
        <f>+H347*D348</f>
        <v>14798.194080000001</v>
      </c>
      <c r="I348" s="196"/>
      <c r="J348" s="99"/>
      <c r="K348" s="54">
        <f>+K347*D348</f>
        <v>14798.194080000001</v>
      </c>
      <c r="L348" s="25">
        <f t="shared" si="95"/>
        <v>0</v>
      </c>
      <c r="M348" s="26" t="str">
        <f t="shared" si="89"/>
        <v>MENOR</v>
      </c>
      <c r="N348" s="98"/>
      <c r="O348" s="100"/>
    </row>
    <row r="349" spans="2:15" s="96" customFormat="1">
      <c r="B349" s="236" t="s">
        <v>298</v>
      </c>
      <c r="C349" s="236"/>
      <c r="D349" s="236"/>
      <c r="E349" s="236"/>
      <c r="F349" s="236"/>
      <c r="G349" s="236"/>
      <c r="H349" s="122">
        <f>+SUM(H344:H348)</f>
        <v>2589489.25092</v>
      </c>
      <c r="I349" s="197"/>
      <c r="J349" s="99"/>
      <c r="K349" s="51">
        <f>SUM(K344:K348)</f>
        <v>2589489.25092</v>
      </c>
      <c r="L349" s="25">
        <f t="shared" si="95"/>
        <v>0</v>
      </c>
      <c r="M349" s="26" t="str">
        <f t="shared" si="89"/>
        <v>MENOR</v>
      </c>
      <c r="N349" s="98"/>
      <c r="O349" s="100"/>
    </row>
    <row r="350" spans="2:15" s="96" customFormat="1">
      <c r="B350" s="235" t="s">
        <v>312</v>
      </c>
      <c r="C350" s="235"/>
      <c r="D350" s="235"/>
      <c r="E350" s="235"/>
      <c r="F350" s="235"/>
      <c r="G350" s="235"/>
      <c r="H350" s="235"/>
      <c r="I350" s="192"/>
      <c r="J350" s="99"/>
      <c r="K350" s="24"/>
      <c r="L350" s="25"/>
      <c r="M350" s="26"/>
      <c r="N350" s="98"/>
      <c r="O350" s="100"/>
    </row>
    <row r="351" spans="2:15" s="96" customFormat="1">
      <c r="B351" s="101" t="s">
        <v>288</v>
      </c>
      <c r="C351" s="101" t="s">
        <v>289</v>
      </c>
      <c r="D351" s="101" t="s">
        <v>15</v>
      </c>
      <c r="E351" s="102" t="s">
        <v>290</v>
      </c>
      <c r="F351" s="103" t="s">
        <v>291</v>
      </c>
      <c r="G351" s="104" t="s">
        <v>292</v>
      </c>
      <c r="H351" s="102" t="s">
        <v>293</v>
      </c>
      <c r="I351" s="193"/>
      <c r="J351" s="99"/>
      <c r="K351" s="24"/>
      <c r="L351" s="25"/>
      <c r="M351" s="26"/>
      <c r="N351" s="98"/>
      <c r="O351" s="100"/>
    </row>
    <row r="352" spans="2:15" s="96" customFormat="1">
      <c r="B352" s="105">
        <v>1</v>
      </c>
      <c r="C352" s="105" t="s">
        <v>26</v>
      </c>
      <c r="D352" s="105"/>
      <c r="E352" s="125"/>
      <c r="F352" s="126"/>
      <c r="G352" s="127"/>
      <c r="H352" s="111">
        <f>+SUM(G353:G355)</f>
        <v>252600</v>
      </c>
      <c r="I352" s="194"/>
      <c r="J352" s="99"/>
      <c r="K352" s="24"/>
      <c r="L352" s="25"/>
      <c r="M352" s="26"/>
      <c r="N352" s="98"/>
      <c r="O352" s="100"/>
    </row>
    <row r="353" spans="2:15" s="96" customFormat="1">
      <c r="B353" s="105"/>
      <c r="C353" s="137"/>
      <c r="D353" s="137"/>
      <c r="E353" s="137"/>
      <c r="F353" s="138"/>
      <c r="G353" s="110"/>
      <c r="H353" s="125"/>
      <c r="I353" s="199"/>
      <c r="J353" s="99"/>
      <c r="K353" s="24"/>
      <c r="L353" s="25"/>
      <c r="M353" s="26"/>
      <c r="N353" s="98"/>
      <c r="O353" s="100"/>
    </row>
    <row r="354" spans="2:15" s="96" customFormat="1" ht="28.5">
      <c r="B354" s="105"/>
      <c r="C354" s="128" t="s">
        <v>31</v>
      </c>
      <c r="D354" s="108" t="s">
        <v>32</v>
      </c>
      <c r="E354" s="147">
        <v>25</v>
      </c>
      <c r="F354" s="148">
        <v>9920</v>
      </c>
      <c r="G354" s="185">
        <f>+F354*E354</f>
        <v>248000</v>
      </c>
      <c r="H354" s="135"/>
      <c r="I354" s="135"/>
      <c r="J354" s="147">
        <v>25</v>
      </c>
      <c r="K354" s="24">
        <f>ROUND(F354*J354,0)</f>
        <v>248000</v>
      </c>
      <c r="L354" s="25">
        <f>J354-E354</f>
        <v>0</v>
      </c>
      <c r="M354" s="26" t="str">
        <f t="shared" si="89"/>
        <v>MENOR</v>
      </c>
      <c r="N354" s="98"/>
      <c r="O354" s="100"/>
    </row>
    <row r="355" spans="2:15" s="96" customFormat="1">
      <c r="B355" s="105"/>
      <c r="C355" s="128" t="s">
        <v>313</v>
      </c>
      <c r="D355" s="108" t="s">
        <v>69</v>
      </c>
      <c r="E355" s="147">
        <v>1</v>
      </c>
      <c r="F355" s="149">
        <v>4600</v>
      </c>
      <c r="G355" s="185">
        <f>+F355*E355</f>
        <v>4600</v>
      </c>
      <c r="H355" s="135"/>
      <c r="I355" s="135"/>
      <c r="J355" s="147">
        <v>1</v>
      </c>
      <c r="K355" s="24">
        <f>ROUND(F355*J355,0)</f>
        <v>4600</v>
      </c>
      <c r="L355" s="25">
        <f>J355-E355</f>
        <v>0</v>
      </c>
      <c r="M355" s="26" t="str">
        <f t="shared" si="89"/>
        <v>MENOR</v>
      </c>
      <c r="N355" s="98"/>
      <c r="O355" s="100"/>
    </row>
    <row r="356" spans="2:15" s="96" customFormat="1">
      <c r="B356" s="105"/>
      <c r="C356" s="150"/>
      <c r="D356" s="142"/>
      <c r="E356" s="151"/>
      <c r="F356" s="152"/>
      <c r="G356" s="185"/>
      <c r="H356" s="153">
        <f>+SUM(G357:G360)</f>
        <v>3378400</v>
      </c>
      <c r="I356" s="153"/>
      <c r="J356" s="151"/>
      <c r="K356" s="24">
        <f>ROUND(F356*J356,0)</f>
        <v>0</v>
      </c>
      <c r="L356" s="25">
        <f>J356-E356</f>
        <v>0</v>
      </c>
      <c r="M356" s="26" t="str">
        <f t="shared" si="89"/>
        <v>MENOR</v>
      </c>
      <c r="N356" s="98"/>
      <c r="O356" s="100"/>
    </row>
    <row r="357" spans="2:15" s="96" customFormat="1" ht="75">
      <c r="B357" s="105"/>
      <c r="C357" s="154" t="s">
        <v>314</v>
      </c>
      <c r="D357" s="155" t="s">
        <v>69</v>
      </c>
      <c r="E357" s="156">
        <v>25</v>
      </c>
      <c r="F357" s="148">
        <v>44522</v>
      </c>
      <c r="G357" s="185">
        <f>ROUND(E357*F357,0)</f>
        <v>1113050</v>
      </c>
      <c r="H357" s="153"/>
      <c r="I357" s="153"/>
      <c r="J357" s="156"/>
      <c r="K357" s="24">
        <f>ROUND(F357*J357,0)</f>
        <v>0</v>
      </c>
      <c r="L357" s="25">
        <f>J357-E357</f>
        <v>-25</v>
      </c>
      <c r="M357" s="26" t="str">
        <f t="shared" si="89"/>
        <v>MENOR</v>
      </c>
      <c r="N357" s="98"/>
      <c r="O357" s="100"/>
    </row>
    <row r="358" spans="2:15" s="96" customFormat="1" ht="67.5" customHeight="1">
      <c r="B358" s="105"/>
      <c r="C358" s="154" t="s">
        <v>326</v>
      </c>
      <c r="D358" s="155" t="s">
        <v>69</v>
      </c>
      <c r="E358" s="156">
        <v>0</v>
      </c>
      <c r="F358" s="148">
        <v>44522</v>
      </c>
      <c r="G358" s="185">
        <f>ROUND(E358*F358,0)</f>
        <v>0</v>
      </c>
      <c r="H358" s="153"/>
      <c r="I358" s="153"/>
      <c r="J358" s="156">
        <v>25</v>
      </c>
      <c r="K358" s="24">
        <f t="shared" ref="K358" si="97">ROUND(F358*J358,0)</f>
        <v>1113050</v>
      </c>
      <c r="L358" s="25">
        <f t="shared" ref="L358" si="98">J358-E358</f>
        <v>25</v>
      </c>
      <c r="M358" s="26" t="str">
        <f t="shared" ref="M358" si="99">IF(L358&gt;0,"MAYOR","MENOR")</f>
        <v>MAYOR</v>
      </c>
      <c r="N358" s="98"/>
      <c r="O358" s="100"/>
    </row>
    <row r="359" spans="2:15" s="96" customFormat="1" ht="57">
      <c r="B359" s="105"/>
      <c r="C359" s="128" t="s">
        <v>92</v>
      </c>
      <c r="D359" s="157" t="s">
        <v>32</v>
      </c>
      <c r="E359" s="158">
        <v>25</v>
      </c>
      <c r="F359" s="148">
        <v>27011</v>
      </c>
      <c r="G359" s="185">
        <f>ROUND(E359*F359,0)</f>
        <v>675275</v>
      </c>
      <c r="H359" s="153"/>
      <c r="I359" s="153"/>
      <c r="J359" s="158">
        <v>25</v>
      </c>
      <c r="K359" s="24">
        <f>ROUND(F359*J359,0)</f>
        <v>675275</v>
      </c>
      <c r="L359" s="25">
        <f>J359-E359</f>
        <v>0</v>
      </c>
      <c r="M359" s="26" t="str">
        <f t="shared" si="89"/>
        <v>MENOR</v>
      </c>
      <c r="N359" s="98"/>
      <c r="O359" s="100"/>
    </row>
    <row r="360" spans="2:15" s="96" customFormat="1" ht="60">
      <c r="B360" s="105"/>
      <c r="C360" s="154" t="s">
        <v>315</v>
      </c>
      <c r="D360" s="159" t="s">
        <v>32</v>
      </c>
      <c r="E360" s="160">
        <v>25</v>
      </c>
      <c r="F360" s="148">
        <v>63603</v>
      </c>
      <c r="G360" s="185">
        <f>+F360*E360</f>
        <v>1590075</v>
      </c>
      <c r="H360" s="153"/>
      <c r="I360" s="153"/>
      <c r="J360" s="160"/>
      <c r="K360" s="24">
        <f>ROUND(F360*J360,0)</f>
        <v>0</v>
      </c>
      <c r="L360" s="25">
        <f>J360-E360</f>
        <v>-25</v>
      </c>
      <c r="M360" s="26" t="str">
        <f t="shared" si="89"/>
        <v>MENOR</v>
      </c>
      <c r="N360" s="98"/>
      <c r="O360" s="100"/>
    </row>
    <row r="361" spans="2:15" s="96" customFormat="1" ht="84.75" customHeight="1">
      <c r="B361" s="105"/>
      <c r="C361" s="154" t="s">
        <v>325</v>
      </c>
      <c r="D361" s="159" t="s">
        <v>32</v>
      </c>
      <c r="E361" s="160">
        <v>0</v>
      </c>
      <c r="F361" s="148">
        <v>63603</v>
      </c>
      <c r="G361" s="185">
        <f>+F361*E361</f>
        <v>0</v>
      </c>
      <c r="H361" s="153"/>
      <c r="I361" s="153"/>
      <c r="J361" s="160">
        <v>25</v>
      </c>
      <c r="K361" s="24">
        <f t="shared" ref="K361" si="100">ROUND(F361*J361,0)</f>
        <v>1590075</v>
      </c>
      <c r="L361" s="25">
        <f t="shared" ref="L361" si="101">J361-E361</f>
        <v>25</v>
      </c>
      <c r="M361" s="26" t="str">
        <f t="shared" ref="M361" si="102">IF(L361&gt;0,"MAYOR","MENOR")</f>
        <v>MAYOR</v>
      </c>
      <c r="N361" s="98"/>
      <c r="O361" s="100"/>
    </row>
    <row r="362" spans="2:15" s="96" customFormat="1">
      <c r="B362" s="105">
        <v>24</v>
      </c>
      <c r="C362" s="105" t="s">
        <v>130</v>
      </c>
      <c r="D362" s="108"/>
      <c r="E362" s="147"/>
      <c r="F362" s="146"/>
      <c r="G362" s="186"/>
      <c r="H362" s="153">
        <f>+SUM(G363:G364)</f>
        <v>553734.08146000002</v>
      </c>
      <c r="I362" s="153"/>
      <c r="J362" s="147"/>
      <c r="K362" s="24">
        <f>ROUND(F362*J362,0)</f>
        <v>0</v>
      </c>
      <c r="L362" s="25">
        <f t="shared" ref="L362:L370" si="103">J362-E362</f>
        <v>0</v>
      </c>
      <c r="M362" s="26" t="str">
        <f t="shared" si="89"/>
        <v>MENOR</v>
      </c>
      <c r="N362" s="98"/>
      <c r="O362" s="100"/>
    </row>
    <row r="363" spans="2:15" s="96" customFormat="1">
      <c r="B363" s="107"/>
      <c r="C363" s="136" t="s">
        <v>132</v>
      </c>
      <c r="D363" s="137" t="s">
        <v>32</v>
      </c>
      <c r="E363" s="161">
        <v>25.782389999999999</v>
      </c>
      <c r="F363" s="138">
        <v>5214</v>
      </c>
      <c r="G363" s="186">
        <f>+F363*E363</f>
        <v>134429.38146</v>
      </c>
      <c r="H363" s="108"/>
      <c r="I363" s="108"/>
      <c r="J363" s="161">
        <v>25.782389999999999</v>
      </c>
      <c r="K363" s="24">
        <f>F363*J363</f>
        <v>134429.38146</v>
      </c>
      <c r="L363" s="25">
        <f t="shared" si="103"/>
        <v>0</v>
      </c>
      <c r="M363" s="26" t="str">
        <f t="shared" si="89"/>
        <v>MENOR</v>
      </c>
      <c r="N363" s="98"/>
      <c r="O363" s="100"/>
    </row>
    <row r="364" spans="2:15" s="96" customFormat="1" ht="30">
      <c r="B364" s="107"/>
      <c r="C364" s="136" t="s">
        <v>134</v>
      </c>
      <c r="D364" s="137" t="s">
        <v>50</v>
      </c>
      <c r="E364" s="161">
        <v>7.3</v>
      </c>
      <c r="F364" s="138">
        <v>57439</v>
      </c>
      <c r="G364" s="186">
        <f>+F364*E364</f>
        <v>419304.7</v>
      </c>
      <c r="H364" s="108"/>
      <c r="I364" s="108"/>
      <c r="J364" s="161">
        <v>7.3</v>
      </c>
      <c r="K364" s="24">
        <f>F364*J364</f>
        <v>419304.7</v>
      </c>
      <c r="L364" s="25">
        <f t="shared" si="103"/>
        <v>0</v>
      </c>
      <c r="M364" s="26" t="str">
        <f t="shared" si="89"/>
        <v>MENOR</v>
      </c>
      <c r="N364" s="98"/>
      <c r="O364" s="100"/>
    </row>
    <row r="365" spans="2:15" s="96" customFormat="1">
      <c r="B365" s="236" t="s">
        <v>296</v>
      </c>
      <c r="C365" s="236"/>
      <c r="D365" s="236"/>
      <c r="E365" s="236"/>
      <c r="F365" s="236"/>
      <c r="G365" s="119"/>
      <c r="H365" s="120">
        <f>+SUM(H352:H364)</f>
        <v>4184734.08146</v>
      </c>
      <c r="I365" s="195"/>
      <c r="J365" s="99"/>
      <c r="K365" s="51">
        <f>SUM(K354:K364)</f>
        <v>4184734.08146</v>
      </c>
      <c r="L365" s="25">
        <f t="shared" si="103"/>
        <v>0</v>
      </c>
      <c r="M365" s="26" t="str">
        <f t="shared" si="89"/>
        <v>MENOR</v>
      </c>
      <c r="N365" s="98"/>
      <c r="O365" s="100"/>
    </row>
    <row r="366" spans="2:15" s="96" customFormat="1">
      <c r="B366" s="237" t="s">
        <v>136</v>
      </c>
      <c r="C366" s="237"/>
      <c r="D366" s="285">
        <v>0.27229999999999999</v>
      </c>
      <c r="E366" s="285"/>
      <c r="F366" s="285"/>
      <c r="G366" s="285"/>
      <c r="H366" s="121">
        <f>+H365*D366</f>
        <v>1139503.0903815581</v>
      </c>
      <c r="I366" s="196"/>
      <c r="J366" s="99"/>
      <c r="K366" s="54">
        <f>+K365*D366</f>
        <v>1139503.0903815581</v>
      </c>
      <c r="L366" s="25">
        <f t="shared" si="103"/>
        <v>0</v>
      </c>
      <c r="M366" s="26" t="str">
        <f t="shared" si="89"/>
        <v>MENOR</v>
      </c>
      <c r="N366" s="98"/>
      <c r="O366" s="100"/>
    </row>
    <row r="367" spans="2:15" s="96" customFormat="1">
      <c r="B367" s="237" t="s">
        <v>297</v>
      </c>
      <c r="C367" s="237"/>
      <c r="D367" s="286">
        <v>0.01</v>
      </c>
      <c r="E367" s="286"/>
      <c r="F367" s="286"/>
      <c r="G367" s="286"/>
      <c r="H367" s="121">
        <f>+H365*D367</f>
        <v>41847.3408146</v>
      </c>
      <c r="I367" s="196"/>
      <c r="J367" s="99"/>
      <c r="K367" s="54">
        <f>+K365*D367</f>
        <v>41847.3408146</v>
      </c>
      <c r="L367" s="25">
        <f t="shared" si="103"/>
        <v>0</v>
      </c>
      <c r="M367" s="26" t="str">
        <f t="shared" si="89"/>
        <v>MENOR</v>
      </c>
      <c r="N367" s="98"/>
      <c r="O367" s="100"/>
    </row>
    <row r="368" spans="2:15" s="96" customFormat="1">
      <c r="B368" s="237" t="s">
        <v>138</v>
      </c>
      <c r="C368" s="237"/>
      <c r="D368" s="286">
        <v>0.04</v>
      </c>
      <c r="E368" s="286"/>
      <c r="F368" s="286"/>
      <c r="G368" s="286"/>
      <c r="H368" s="121">
        <f>+H365*D368</f>
        <v>167389.3632584</v>
      </c>
      <c r="I368" s="196"/>
      <c r="J368" s="99"/>
      <c r="K368" s="54">
        <f>+K365*D368</f>
        <v>167389.3632584</v>
      </c>
      <c r="L368" s="25">
        <f t="shared" si="103"/>
        <v>0</v>
      </c>
      <c r="M368" s="26" t="str">
        <f t="shared" si="89"/>
        <v>MENOR</v>
      </c>
      <c r="N368" s="98"/>
      <c r="O368" s="100"/>
    </row>
    <row r="369" spans="2:15" s="96" customFormat="1" ht="57">
      <c r="B369" s="107" t="s">
        <v>139</v>
      </c>
      <c r="C369" s="107"/>
      <c r="D369" s="286">
        <v>0.19</v>
      </c>
      <c r="E369" s="286"/>
      <c r="F369" s="286"/>
      <c r="G369" s="286"/>
      <c r="H369" s="121">
        <f t="shared" ref="H369" si="104">+H368*D369</f>
        <v>31803.979019096001</v>
      </c>
      <c r="I369" s="196"/>
      <c r="J369" s="99"/>
      <c r="K369" s="54">
        <f>+K368*D369</f>
        <v>31803.979019096001</v>
      </c>
      <c r="L369" s="25">
        <f t="shared" si="103"/>
        <v>0</v>
      </c>
      <c r="M369" s="26" t="str">
        <f t="shared" si="89"/>
        <v>MENOR</v>
      </c>
      <c r="N369" s="98"/>
      <c r="O369" s="100"/>
    </row>
    <row r="370" spans="2:15" s="96" customFormat="1">
      <c r="B370" s="236" t="s">
        <v>298</v>
      </c>
      <c r="C370" s="236"/>
      <c r="D370" s="236"/>
      <c r="E370" s="236"/>
      <c r="F370" s="236"/>
      <c r="G370" s="236"/>
      <c r="H370" s="122">
        <f>+SUM(H365:H369)</f>
        <v>5565277.854933654</v>
      </c>
      <c r="I370" s="197"/>
      <c r="J370" s="99"/>
      <c r="K370" s="51">
        <f>SUM(K365:K369)</f>
        <v>5565277.854933654</v>
      </c>
      <c r="L370" s="25">
        <f t="shared" si="103"/>
        <v>0</v>
      </c>
      <c r="M370" s="26" t="str">
        <f t="shared" ref="M370:M378" si="105">IF(L370&gt;0,"MAYOR","MENOR")</f>
        <v>MENOR</v>
      </c>
      <c r="N370" s="98"/>
      <c r="O370" s="100"/>
    </row>
    <row r="371" spans="2:15" s="96" customFormat="1">
      <c r="B371" s="235" t="s">
        <v>316</v>
      </c>
      <c r="C371" s="235"/>
      <c r="D371" s="235"/>
      <c r="E371" s="235"/>
      <c r="F371" s="235"/>
      <c r="G371" s="235"/>
      <c r="H371" s="235"/>
      <c r="I371" s="192"/>
      <c r="J371" s="99"/>
      <c r="K371" s="24"/>
      <c r="L371" s="25"/>
      <c r="M371" s="26"/>
      <c r="N371" s="98"/>
      <c r="O371" s="100"/>
    </row>
    <row r="372" spans="2:15" s="96" customFormat="1">
      <c r="B372" s="101" t="s">
        <v>288</v>
      </c>
      <c r="C372" s="101" t="s">
        <v>289</v>
      </c>
      <c r="D372" s="101" t="s">
        <v>15</v>
      </c>
      <c r="E372" s="102" t="s">
        <v>290</v>
      </c>
      <c r="F372" s="103" t="s">
        <v>291</v>
      </c>
      <c r="G372" s="104" t="s">
        <v>292</v>
      </c>
      <c r="H372" s="102" t="s">
        <v>293</v>
      </c>
      <c r="I372" s="193"/>
      <c r="J372" s="99"/>
      <c r="K372" s="24"/>
      <c r="L372" s="25"/>
      <c r="M372" s="26"/>
      <c r="N372" s="98"/>
      <c r="O372" s="100"/>
    </row>
    <row r="373" spans="2:15" s="96" customFormat="1">
      <c r="B373" s="162"/>
      <c r="C373" s="163" t="s">
        <v>317</v>
      </c>
      <c r="D373" s="164"/>
      <c r="E373" s="165"/>
      <c r="F373" s="166"/>
      <c r="G373" s="166"/>
      <c r="H373" s="111">
        <f>+SUM(G374)</f>
        <v>1173474.3508762512</v>
      </c>
      <c r="I373" s="194"/>
      <c r="J373" s="99"/>
      <c r="K373" s="24"/>
      <c r="L373" s="25"/>
      <c r="M373" s="26"/>
      <c r="N373" s="98"/>
      <c r="O373" s="100"/>
    </row>
    <row r="374" spans="2:15" s="96" customFormat="1" ht="45">
      <c r="B374" s="162"/>
      <c r="C374" s="167" t="s">
        <v>318</v>
      </c>
      <c r="D374" s="144" t="s">
        <v>32</v>
      </c>
      <c r="E374" s="160">
        <v>6.7055677192928638</v>
      </c>
      <c r="F374" s="145">
        <v>175000</v>
      </c>
      <c r="G374" s="187">
        <f>+F374*E374</f>
        <v>1173474.3508762512</v>
      </c>
      <c r="H374" s="168"/>
      <c r="I374" s="168"/>
      <c r="J374" s="160">
        <v>6.7055677192928638</v>
      </c>
      <c r="K374" s="181">
        <f>F374*J374</f>
        <v>1173474.3508762512</v>
      </c>
      <c r="L374" s="25">
        <f>J374-E374</f>
        <v>0</v>
      </c>
      <c r="M374" s="26" t="str">
        <f t="shared" si="105"/>
        <v>MENOR</v>
      </c>
      <c r="N374" s="98"/>
      <c r="O374" s="100"/>
    </row>
    <row r="375" spans="2:15" s="96" customFormat="1">
      <c r="B375" s="162"/>
      <c r="C375" s="112" t="s">
        <v>319</v>
      </c>
      <c r="D375" s="105"/>
      <c r="E375" s="125"/>
      <c r="F375" s="169"/>
      <c r="G375" s="188"/>
      <c r="H375" s="111">
        <f>+SUM(G376:G378)</f>
        <v>8323293.2000000002</v>
      </c>
      <c r="I375" s="111"/>
      <c r="J375" s="125"/>
      <c r="K375" s="181">
        <f>ROUND(F375*J375,0)</f>
        <v>0</v>
      </c>
      <c r="L375" s="25">
        <f>J375-E375</f>
        <v>0</v>
      </c>
      <c r="M375" s="26" t="str">
        <f t="shared" si="105"/>
        <v>MENOR</v>
      </c>
      <c r="N375" s="98"/>
      <c r="O375" s="100"/>
    </row>
    <row r="376" spans="2:15" s="96" customFormat="1" ht="128.25">
      <c r="B376" s="162"/>
      <c r="C376" s="113" t="s">
        <v>295</v>
      </c>
      <c r="D376" s="108" t="s">
        <v>32</v>
      </c>
      <c r="E376" s="137">
        <v>8.4</v>
      </c>
      <c r="F376" s="170">
        <v>473773</v>
      </c>
      <c r="G376" s="188">
        <f>+F376*E376</f>
        <v>3979693.2</v>
      </c>
      <c r="H376" s="111"/>
      <c r="I376" s="111"/>
      <c r="J376" s="137">
        <v>8.4</v>
      </c>
      <c r="K376" s="181">
        <f>F376*J376</f>
        <v>3979693.2</v>
      </c>
      <c r="L376" s="25">
        <f>J376-E376</f>
        <v>0</v>
      </c>
      <c r="M376" s="26" t="str">
        <f t="shared" si="105"/>
        <v>MENOR</v>
      </c>
      <c r="N376" s="98"/>
      <c r="O376" s="100"/>
    </row>
    <row r="377" spans="2:15" s="96" customFormat="1" ht="42.75">
      <c r="B377" s="162"/>
      <c r="C377" s="113" t="s">
        <v>320</v>
      </c>
      <c r="D377" s="144" t="s">
        <v>29</v>
      </c>
      <c r="E377" s="171">
        <v>4</v>
      </c>
      <c r="F377" s="145">
        <v>655400</v>
      </c>
      <c r="G377" s="188">
        <f>+F377*E377</f>
        <v>2621600</v>
      </c>
      <c r="H377" s="111"/>
      <c r="I377" s="111"/>
      <c r="J377" s="171">
        <v>4</v>
      </c>
      <c r="K377" s="181">
        <f>ROUND(F377*J377,0)</f>
        <v>2621600</v>
      </c>
      <c r="L377" s="25">
        <f>J377-E377</f>
        <v>0</v>
      </c>
      <c r="M377" s="26" t="str">
        <f t="shared" si="105"/>
        <v>MENOR</v>
      </c>
      <c r="N377" s="98"/>
      <c r="O377" s="100"/>
    </row>
    <row r="378" spans="2:15" s="96" customFormat="1" ht="75">
      <c r="B378" s="162"/>
      <c r="C378" s="154" t="s">
        <v>321</v>
      </c>
      <c r="D378" s="159" t="s">
        <v>69</v>
      </c>
      <c r="E378" s="171">
        <v>3</v>
      </c>
      <c r="F378" s="145">
        <v>574000</v>
      </c>
      <c r="G378" s="188">
        <f>+F378*E378</f>
        <v>1722000</v>
      </c>
      <c r="H378" s="111"/>
      <c r="I378" s="111"/>
      <c r="J378" s="171">
        <v>3</v>
      </c>
      <c r="K378" s="181">
        <f>ROUND(F378*J378,0)</f>
        <v>1722000</v>
      </c>
      <c r="L378" s="25">
        <f>J378-E378</f>
        <v>0</v>
      </c>
      <c r="M378" s="26" t="str">
        <f t="shared" si="105"/>
        <v>MENOR</v>
      </c>
      <c r="N378" s="98"/>
      <c r="O378" s="100"/>
    </row>
    <row r="379" spans="2:15" s="96" customFormat="1">
      <c r="B379" s="236" t="s">
        <v>296</v>
      </c>
      <c r="C379" s="236"/>
      <c r="D379" s="236"/>
      <c r="E379" s="236"/>
      <c r="F379" s="236"/>
      <c r="G379" s="119"/>
      <c r="H379" s="120">
        <f>+SUM(H373:H376)</f>
        <v>9496767.5508762524</v>
      </c>
      <c r="I379" s="195"/>
      <c r="J379" s="99"/>
      <c r="K379" s="51">
        <f>SUM(K374:K378)</f>
        <v>9496767.5508762524</v>
      </c>
      <c r="L379" s="98"/>
      <c r="M379" s="98"/>
      <c r="N379" s="98"/>
      <c r="O379" s="100"/>
    </row>
    <row r="380" spans="2:15" s="96" customFormat="1">
      <c r="B380" s="237" t="s">
        <v>136</v>
      </c>
      <c r="C380" s="237"/>
      <c r="D380" s="285">
        <v>0.27229999999999999</v>
      </c>
      <c r="E380" s="285"/>
      <c r="F380" s="285"/>
      <c r="G380" s="285"/>
      <c r="H380" s="121">
        <f>+H379*D380</f>
        <v>2585969.8041036036</v>
      </c>
      <c r="I380" s="196"/>
      <c r="J380" s="99"/>
      <c r="K380" s="54">
        <f>+K379*D380</f>
        <v>2585969.8041036036</v>
      </c>
      <c r="L380" s="98"/>
      <c r="M380" s="98"/>
      <c r="N380" s="98"/>
      <c r="O380" s="100"/>
    </row>
    <row r="381" spans="2:15" s="96" customFormat="1">
      <c r="B381" s="237" t="s">
        <v>297</v>
      </c>
      <c r="C381" s="237"/>
      <c r="D381" s="286">
        <v>0.01</v>
      </c>
      <c r="E381" s="286"/>
      <c r="F381" s="286"/>
      <c r="G381" s="286"/>
      <c r="H381" s="121">
        <f>+H379*D381</f>
        <v>94967.675508762521</v>
      </c>
      <c r="I381" s="196"/>
      <c r="J381" s="99"/>
      <c r="K381" s="54">
        <f>+K379*D381</f>
        <v>94967.675508762521</v>
      </c>
      <c r="L381" s="98"/>
      <c r="M381" s="98"/>
      <c r="N381" s="98"/>
      <c r="O381" s="100"/>
    </row>
    <row r="382" spans="2:15" s="96" customFormat="1">
      <c r="B382" s="237" t="s">
        <v>138</v>
      </c>
      <c r="C382" s="237"/>
      <c r="D382" s="286">
        <v>0.04</v>
      </c>
      <c r="E382" s="286"/>
      <c r="F382" s="286"/>
      <c r="G382" s="286"/>
      <c r="H382" s="121">
        <f>+H379*D382</f>
        <v>379870.70203505008</v>
      </c>
      <c r="I382" s="196"/>
      <c r="J382" s="99"/>
      <c r="K382" s="54">
        <f>+K379*D382</f>
        <v>379870.70203505008</v>
      </c>
      <c r="L382" s="98"/>
      <c r="M382" s="98"/>
      <c r="N382" s="98"/>
      <c r="O382" s="100"/>
    </row>
    <row r="383" spans="2:15" s="96" customFormat="1" ht="57">
      <c r="B383" s="107" t="s">
        <v>139</v>
      </c>
      <c r="C383" s="107"/>
      <c r="D383" s="286">
        <v>0.19</v>
      </c>
      <c r="E383" s="286"/>
      <c r="F383" s="286"/>
      <c r="G383" s="286"/>
      <c r="H383" s="121">
        <f>+H382*D383</f>
        <v>72175.433386659512</v>
      </c>
      <c r="I383" s="196"/>
      <c r="J383" s="99"/>
      <c r="K383" s="54">
        <f>+K382*D383</f>
        <v>72175.433386659512</v>
      </c>
      <c r="L383" s="98"/>
      <c r="M383" s="98"/>
      <c r="N383" s="98"/>
      <c r="O383" s="100"/>
    </row>
    <row r="384" spans="2:15" s="96" customFormat="1">
      <c r="B384" s="236" t="s">
        <v>298</v>
      </c>
      <c r="C384" s="236"/>
      <c r="D384" s="236"/>
      <c r="E384" s="236"/>
      <c r="F384" s="236"/>
      <c r="G384" s="236"/>
      <c r="H384" s="122">
        <f>+SUM(H379:H383)</f>
        <v>12629751.165910328</v>
      </c>
      <c r="I384" s="197"/>
      <c r="J384" s="99"/>
      <c r="K384" s="51">
        <f>SUM(K379:K383)</f>
        <v>12629751.165910328</v>
      </c>
      <c r="L384" s="98"/>
      <c r="M384" s="98"/>
      <c r="N384" s="98"/>
      <c r="O384" s="100"/>
    </row>
    <row r="385" spans="2:15" s="96" customFormat="1">
      <c r="B385" s="172"/>
      <c r="C385" s="173"/>
      <c r="D385" s="174"/>
      <c r="E385" s="175"/>
      <c r="F385" s="176"/>
      <c r="G385" s="177" t="s">
        <v>322</v>
      </c>
      <c r="H385" s="178">
        <f>+SUM(+H332+H310+H349+H370+H384)</f>
        <v>60848460.139999978</v>
      </c>
      <c r="I385" s="178"/>
      <c r="J385" s="190" t="s">
        <v>323</v>
      </c>
      <c r="K385" s="189">
        <f>+K384+K370+K349+K332+K310</f>
        <v>60848460.139999986</v>
      </c>
      <c r="L385" s="98"/>
      <c r="M385" s="98"/>
      <c r="N385" s="98"/>
      <c r="O385" s="100"/>
    </row>
    <row r="386" spans="2:15">
      <c r="B386" s="66"/>
      <c r="C386" s="67"/>
      <c r="D386" s="67"/>
      <c r="E386" s="67"/>
      <c r="F386" s="67"/>
      <c r="G386" s="67"/>
      <c r="H386" s="92"/>
      <c r="I386" s="92"/>
      <c r="J386" s="67"/>
      <c r="K386" s="67"/>
      <c r="L386" s="67"/>
      <c r="M386" s="67"/>
      <c r="N386" s="67"/>
      <c r="O386" s="68"/>
    </row>
    <row r="387" spans="2:15">
      <c r="B387" s="220" t="s">
        <v>276</v>
      </c>
      <c r="C387" s="221"/>
      <c r="D387" s="221"/>
      <c r="E387" s="221"/>
      <c r="F387" s="222"/>
      <c r="G387" s="69">
        <f>+K289+G298+K385</f>
        <v>459894889.54630005</v>
      </c>
      <c r="H387" s="93"/>
      <c r="I387" s="93"/>
      <c r="J387" s="248"/>
      <c r="K387" s="221"/>
      <c r="L387" s="221"/>
      <c r="M387" s="221"/>
      <c r="N387" s="221"/>
      <c r="O387" s="249"/>
    </row>
    <row r="388" spans="2:15" ht="14.25">
      <c r="B388" s="223" t="s">
        <v>277</v>
      </c>
      <c r="C388" s="208"/>
      <c r="D388" s="208"/>
      <c r="E388" s="224"/>
      <c r="F388" s="207" t="s">
        <v>278</v>
      </c>
      <c r="G388" s="208"/>
      <c r="H388" s="208"/>
      <c r="I388" s="208"/>
      <c r="J388" s="208"/>
      <c r="K388" s="224"/>
      <c r="L388" s="207" t="s">
        <v>279</v>
      </c>
      <c r="M388" s="208"/>
      <c r="N388" s="208"/>
      <c r="O388" s="209"/>
    </row>
    <row r="389" spans="2:15" ht="14.25">
      <c r="B389" s="225"/>
      <c r="C389" s="208"/>
      <c r="D389" s="208"/>
      <c r="E389" s="224"/>
      <c r="F389" s="210"/>
      <c r="G389" s="208"/>
      <c r="H389" s="208"/>
      <c r="I389" s="208"/>
      <c r="J389" s="208"/>
      <c r="K389" s="224"/>
      <c r="L389" s="210"/>
      <c r="M389" s="208"/>
      <c r="N389" s="208"/>
      <c r="O389" s="209"/>
    </row>
    <row r="390" spans="2:15" ht="14.25">
      <c r="B390" s="225"/>
      <c r="C390" s="208"/>
      <c r="D390" s="208"/>
      <c r="E390" s="224"/>
      <c r="F390" s="210"/>
      <c r="G390" s="208"/>
      <c r="H390" s="208"/>
      <c r="I390" s="208"/>
      <c r="J390" s="208"/>
      <c r="K390" s="224"/>
      <c r="L390" s="210"/>
      <c r="M390" s="208"/>
      <c r="N390" s="208"/>
      <c r="O390" s="209"/>
    </row>
    <row r="391" spans="2:15" ht="14.25">
      <c r="B391" s="225"/>
      <c r="C391" s="208"/>
      <c r="D391" s="208"/>
      <c r="E391" s="224"/>
      <c r="F391" s="210"/>
      <c r="G391" s="208"/>
      <c r="H391" s="208"/>
      <c r="I391" s="208"/>
      <c r="J391" s="208"/>
      <c r="K391" s="224"/>
      <c r="L391" s="210"/>
      <c r="M391" s="208"/>
      <c r="N391" s="208"/>
      <c r="O391" s="209"/>
    </row>
    <row r="392" spans="2:15" ht="14.25">
      <c r="B392" s="225"/>
      <c r="C392" s="208"/>
      <c r="D392" s="208"/>
      <c r="E392" s="224"/>
      <c r="F392" s="210"/>
      <c r="G392" s="208"/>
      <c r="H392" s="208"/>
      <c r="I392" s="208"/>
      <c r="J392" s="208"/>
      <c r="K392" s="224"/>
      <c r="L392" s="210"/>
      <c r="M392" s="208"/>
      <c r="N392" s="208"/>
      <c r="O392" s="209"/>
    </row>
    <row r="393" spans="2:15" ht="14.25">
      <c r="B393" s="226"/>
      <c r="C393" s="212"/>
      <c r="D393" s="212"/>
      <c r="E393" s="227"/>
      <c r="F393" s="211"/>
      <c r="G393" s="212"/>
      <c r="H393" s="212"/>
      <c r="I393" s="212"/>
      <c r="J393" s="212"/>
      <c r="K393" s="227"/>
      <c r="L393" s="211"/>
      <c r="M393" s="212"/>
      <c r="N393" s="212"/>
      <c r="O393" s="213"/>
    </row>
    <row r="394" spans="2:15" ht="14.25"/>
    <row r="395" spans="2:15" ht="14.25"/>
    <row r="396" spans="2:15" ht="14.25"/>
    <row r="397" spans="2:15" ht="15.75" customHeight="1">
      <c r="G397" s="70">
        <f>G298+G289+H385</f>
        <v>459894889.54629993</v>
      </c>
      <c r="H397" s="95"/>
      <c r="I397" s="95"/>
    </row>
    <row r="398" spans="2:15" ht="15.75" customHeight="1">
      <c r="G398" s="70">
        <f>G397-G387</f>
        <v>0</v>
      </c>
      <c r="H398" s="95"/>
      <c r="I398" s="95"/>
    </row>
    <row r="399" spans="2:15" ht="15.75" customHeight="1"/>
    <row r="400" spans="2:15" ht="15.75" customHeight="1"/>
    <row r="401" ht="15.75" customHeight="1"/>
  </sheetData>
  <mergeCells count="465">
    <mergeCell ref="D366:G366"/>
    <mergeCell ref="B367:C367"/>
    <mergeCell ref="D367:G367"/>
    <mergeCell ref="B368:C368"/>
    <mergeCell ref="D368:G368"/>
    <mergeCell ref="B345:C345"/>
    <mergeCell ref="D345:G345"/>
    <mergeCell ref="B346:C346"/>
    <mergeCell ref="D346:G346"/>
    <mergeCell ref="B347:C347"/>
    <mergeCell ref="D347:G347"/>
    <mergeCell ref="D383:G383"/>
    <mergeCell ref="B384:G384"/>
    <mergeCell ref="B299:H299"/>
    <mergeCell ref="D369:G369"/>
    <mergeCell ref="B370:G370"/>
    <mergeCell ref="B371:H371"/>
    <mergeCell ref="B379:F379"/>
    <mergeCell ref="B380:C380"/>
    <mergeCell ref="D380:G380"/>
    <mergeCell ref="B381:C381"/>
    <mergeCell ref="D381:G381"/>
    <mergeCell ref="B382:C382"/>
    <mergeCell ref="D382:G382"/>
    <mergeCell ref="D348:G348"/>
    <mergeCell ref="B349:G349"/>
    <mergeCell ref="B350:H350"/>
    <mergeCell ref="B365:F365"/>
    <mergeCell ref="B366:C366"/>
    <mergeCell ref="D328:G328"/>
    <mergeCell ref="B329:C329"/>
    <mergeCell ref="D329:G329"/>
    <mergeCell ref="B330:C330"/>
    <mergeCell ref="D330:G330"/>
    <mergeCell ref="D331:G331"/>
    <mergeCell ref="B332:G332"/>
    <mergeCell ref="B333:H333"/>
    <mergeCell ref="B344:F344"/>
    <mergeCell ref="B1:C3"/>
    <mergeCell ref="D1:M1"/>
    <mergeCell ref="D2:M3"/>
    <mergeCell ref="B4:C4"/>
    <mergeCell ref="D4:O4"/>
    <mergeCell ref="B5:C5"/>
    <mergeCell ref="D5:O5"/>
    <mergeCell ref="B6:C6"/>
    <mergeCell ref="D6:O6"/>
    <mergeCell ref="B7:C7"/>
    <mergeCell ref="D7:O7"/>
    <mergeCell ref="B8:C8"/>
    <mergeCell ref="D8:O8"/>
    <mergeCell ref="B9:O9"/>
    <mergeCell ref="J10:M10"/>
    <mergeCell ref="G11:G12"/>
    <mergeCell ref="J11:J12"/>
    <mergeCell ref="B10:B12"/>
    <mergeCell ref="C10:C12"/>
    <mergeCell ref="D10:D12"/>
    <mergeCell ref="E10:G10"/>
    <mergeCell ref="N10:O12"/>
    <mergeCell ref="E11:E12"/>
    <mergeCell ref="F11:F12"/>
    <mergeCell ref="K11:K12"/>
    <mergeCell ref="L11:M12"/>
    <mergeCell ref="H11:H12"/>
    <mergeCell ref="I11:I12"/>
    <mergeCell ref="N13:O13"/>
    <mergeCell ref="N14:O14"/>
    <mergeCell ref="N15:O15"/>
    <mergeCell ref="N16:O16"/>
    <mergeCell ref="N17:O17"/>
    <mergeCell ref="N18:O18"/>
    <mergeCell ref="N19:O19"/>
    <mergeCell ref="N20:O20"/>
    <mergeCell ref="N21:O21"/>
    <mergeCell ref="N22:O22"/>
    <mergeCell ref="N23:O23"/>
    <mergeCell ref="N24:O24"/>
    <mergeCell ref="N25:O25"/>
    <mergeCell ref="N26:O26"/>
    <mergeCell ref="N27:O27"/>
    <mergeCell ref="N28:O28"/>
    <mergeCell ref="N29:O29"/>
    <mergeCell ref="N30:O30"/>
    <mergeCell ref="N31:O31"/>
    <mergeCell ref="N76:O76"/>
    <mergeCell ref="N77:O77"/>
    <mergeCell ref="B75:C75"/>
    <mergeCell ref="D75:F75"/>
    <mergeCell ref="N75:O75"/>
    <mergeCell ref="B76:C76"/>
    <mergeCell ref="D76:F76"/>
    <mergeCell ref="B77:C77"/>
    <mergeCell ref="D77:F77"/>
    <mergeCell ref="N32:O32"/>
    <mergeCell ref="N33:O33"/>
    <mergeCell ref="N34:O34"/>
    <mergeCell ref="N35:O35"/>
    <mergeCell ref="N36:O36"/>
    <mergeCell ref="N37:O37"/>
    <mergeCell ref="N38:O38"/>
    <mergeCell ref="N39:O39"/>
    <mergeCell ref="N40:O40"/>
    <mergeCell ref="N41:O41"/>
    <mergeCell ref="N42:O42"/>
    <mergeCell ref="N43:O43"/>
    <mergeCell ref="N44:O44"/>
    <mergeCell ref="N45:O45"/>
    <mergeCell ref="N46:O46"/>
    <mergeCell ref="N47:O47"/>
    <mergeCell ref="N48:O48"/>
    <mergeCell ref="N49:O49"/>
    <mergeCell ref="N50:O50"/>
    <mergeCell ref="N51:O51"/>
    <mergeCell ref="N52:O52"/>
    <mergeCell ref="N53:O53"/>
    <mergeCell ref="N54:O54"/>
    <mergeCell ref="N55:O55"/>
    <mergeCell ref="N56:O56"/>
    <mergeCell ref="N57:O57"/>
    <mergeCell ref="N58:O58"/>
    <mergeCell ref="N59:O59"/>
    <mergeCell ref="N60:O60"/>
    <mergeCell ref="N61:O61"/>
    <mergeCell ref="N62:O62"/>
    <mergeCell ref="N63:O63"/>
    <mergeCell ref="N66:O66"/>
    <mergeCell ref="N67:O67"/>
    <mergeCell ref="N68:O68"/>
    <mergeCell ref="N69:O69"/>
    <mergeCell ref="N70:O70"/>
    <mergeCell ref="N71:O71"/>
    <mergeCell ref="N72:O72"/>
    <mergeCell ref="N73:O73"/>
    <mergeCell ref="B74:F74"/>
    <mergeCell ref="N74:O74"/>
    <mergeCell ref="B78:C78"/>
    <mergeCell ref="D78:F78"/>
    <mergeCell ref="N78:O78"/>
    <mergeCell ref="B79:F79"/>
    <mergeCell ref="N79:O79"/>
    <mergeCell ref="N80:O80"/>
    <mergeCell ref="N81:O81"/>
    <mergeCell ref="B116:C116"/>
    <mergeCell ref="B117:C117"/>
    <mergeCell ref="D117:F117"/>
    <mergeCell ref="N82:O82"/>
    <mergeCell ref="N83:O83"/>
    <mergeCell ref="N84:O84"/>
    <mergeCell ref="N85:O85"/>
    <mergeCell ref="N86:O86"/>
    <mergeCell ref="N87:O87"/>
    <mergeCell ref="N88:O88"/>
    <mergeCell ref="N89:O89"/>
    <mergeCell ref="N90:O90"/>
    <mergeCell ref="N92:O92"/>
    <mergeCell ref="N93:O93"/>
    <mergeCell ref="N94:O94"/>
    <mergeCell ref="N95:O95"/>
    <mergeCell ref="N91:O91"/>
    <mergeCell ref="B118:C118"/>
    <mergeCell ref="D118:F118"/>
    <mergeCell ref="N112:O112"/>
    <mergeCell ref="N113:O113"/>
    <mergeCell ref="N114:O114"/>
    <mergeCell ref="B115:F115"/>
    <mergeCell ref="N115:O115"/>
    <mergeCell ref="D116:F116"/>
    <mergeCell ref="N116:O116"/>
    <mergeCell ref="N118:O118"/>
    <mergeCell ref="B100:C100"/>
    <mergeCell ref="D100:F100"/>
    <mergeCell ref="B101:C101"/>
    <mergeCell ref="D101:F101"/>
    <mergeCell ref="B102:F102"/>
    <mergeCell ref="B103:F103"/>
    <mergeCell ref="N96:O96"/>
    <mergeCell ref="B97:F97"/>
    <mergeCell ref="N97:O97"/>
    <mergeCell ref="B98:C98"/>
    <mergeCell ref="D98:F98"/>
    <mergeCell ref="B99:C99"/>
    <mergeCell ref="D99:F99"/>
    <mergeCell ref="N98:O98"/>
    <mergeCell ref="N99:O99"/>
    <mergeCell ref="N100:O100"/>
    <mergeCell ref="N101:O101"/>
    <mergeCell ref="N102:O102"/>
    <mergeCell ref="N103:O103"/>
    <mergeCell ref="N104:O104"/>
    <mergeCell ref="N105:O105"/>
    <mergeCell ref="N106:O106"/>
    <mergeCell ref="N107:O107"/>
    <mergeCell ref="N108:O108"/>
    <mergeCell ref="N109:O109"/>
    <mergeCell ref="N110:O110"/>
    <mergeCell ref="N111:O111"/>
    <mergeCell ref="N117:O117"/>
    <mergeCell ref="B119:C119"/>
    <mergeCell ref="D119:F119"/>
    <mergeCell ref="N119:O119"/>
    <mergeCell ref="B120:F120"/>
    <mergeCell ref="N120:O120"/>
    <mergeCell ref="N164:O164"/>
    <mergeCell ref="N165:O165"/>
    <mergeCell ref="N166:O166"/>
    <mergeCell ref="N167:O167"/>
    <mergeCell ref="N149:O149"/>
    <mergeCell ref="N150:O150"/>
    <mergeCell ref="N151:O151"/>
    <mergeCell ref="N152:O152"/>
    <mergeCell ref="N153:O153"/>
    <mergeCell ref="N154:O154"/>
    <mergeCell ref="N155:O155"/>
    <mergeCell ref="N156:O156"/>
    <mergeCell ref="N157:O157"/>
    <mergeCell ref="N158:O158"/>
    <mergeCell ref="N159:O159"/>
    <mergeCell ref="N161:O161"/>
    <mergeCell ref="N162:O162"/>
    <mergeCell ref="N163:O163"/>
    <mergeCell ref="N121:O121"/>
    <mergeCell ref="N193:O193"/>
    <mergeCell ref="N194:O194"/>
    <mergeCell ref="N181:O181"/>
    <mergeCell ref="N182:O182"/>
    <mergeCell ref="N183:O183"/>
    <mergeCell ref="N184:O184"/>
    <mergeCell ref="N185:O185"/>
    <mergeCell ref="N186:O186"/>
    <mergeCell ref="N168:O168"/>
    <mergeCell ref="N169:O169"/>
    <mergeCell ref="N170:O170"/>
    <mergeCell ref="N171:O171"/>
    <mergeCell ref="N172:O172"/>
    <mergeCell ref="N176:O176"/>
    <mergeCell ref="N177:O177"/>
    <mergeCell ref="N178:O178"/>
    <mergeCell ref="N179:O179"/>
    <mergeCell ref="D283:F283"/>
    <mergeCell ref="B284:C284"/>
    <mergeCell ref="D284:F284"/>
    <mergeCell ref="B285:C285"/>
    <mergeCell ref="D285:F285"/>
    <mergeCell ref="B291:O291"/>
    <mergeCell ref="B286:C286"/>
    <mergeCell ref="D286:F286"/>
    <mergeCell ref="B287:F287"/>
    <mergeCell ref="B288:F288"/>
    <mergeCell ref="B289:F289"/>
    <mergeCell ref="B290:O290"/>
    <mergeCell ref="N122:O122"/>
    <mergeCell ref="N123:O123"/>
    <mergeCell ref="N124:O124"/>
    <mergeCell ref="N125:O125"/>
    <mergeCell ref="N126:O126"/>
    <mergeCell ref="N127:O127"/>
    <mergeCell ref="N128:O128"/>
    <mergeCell ref="N129:O129"/>
    <mergeCell ref="N130:O130"/>
    <mergeCell ref="N131:O131"/>
    <mergeCell ref="N132:O132"/>
    <mergeCell ref="N133:O133"/>
    <mergeCell ref="N134:O134"/>
    <mergeCell ref="N135:O135"/>
    <mergeCell ref="N136:O136"/>
    <mergeCell ref="N137:O137"/>
    <mergeCell ref="N138:O138"/>
    <mergeCell ref="N139:O139"/>
    <mergeCell ref="N140:O140"/>
    <mergeCell ref="N141:O141"/>
    <mergeCell ref="N142:O142"/>
    <mergeCell ref="N143:O143"/>
    <mergeCell ref="N144:O144"/>
    <mergeCell ref="N145:O145"/>
    <mergeCell ref="N146:O146"/>
    <mergeCell ref="N147:O147"/>
    <mergeCell ref="N148:O148"/>
    <mergeCell ref="B197:C197"/>
    <mergeCell ref="B198:C198"/>
    <mergeCell ref="B199:C199"/>
    <mergeCell ref="D198:F198"/>
    <mergeCell ref="D199:F199"/>
    <mergeCell ref="B200:F200"/>
    <mergeCell ref="B201:F201"/>
    <mergeCell ref="N173:O173"/>
    <mergeCell ref="N174:O174"/>
    <mergeCell ref="N175:O175"/>
    <mergeCell ref="N195:O195"/>
    <mergeCell ref="N196:O196"/>
    <mergeCell ref="N197:O197"/>
    <mergeCell ref="N198:O198"/>
    <mergeCell ref="N199:O199"/>
    <mergeCell ref="N200:O200"/>
    <mergeCell ref="N201:O201"/>
    <mergeCell ref="N180:O180"/>
    <mergeCell ref="N187:O187"/>
    <mergeCell ref="N188:O188"/>
    <mergeCell ref="N189:O189"/>
    <mergeCell ref="N190:O190"/>
    <mergeCell ref="N191:O191"/>
    <mergeCell ref="N192:O192"/>
    <mergeCell ref="N249:O249"/>
    <mergeCell ref="N250:O250"/>
    <mergeCell ref="N251:O251"/>
    <mergeCell ref="N252:O252"/>
    <mergeCell ref="N253:O253"/>
    <mergeCell ref="N254:O254"/>
    <mergeCell ref="N255:O255"/>
    <mergeCell ref="N256:O256"/>
    <mergeCell ref="N257:O257"/>
    <mergeCell ref="N258:O258"/>
    <mergeCell ref="N259:O259"/>
    <mergeCell ref="N260:O260"/>
    <mergeCell ref="N261:O261"/>
    <mergeCell ref="N262:O262"/>
    <mergeCell ref="N263:O263"/>
    <mergeCell ref="N264:O264"/>
    <mergeCell ref="N265:O265"/>
    <mergeCell ref="N267:O267"/>
    <mergeCell ref="N268:O268"/>
    <mergeCell ref="N269:O269"/>
    <mergeCell ref="N270:O270"/>
    <mergeCell ref="N271:O271"/>
    <mergeCell ref="N272:O272"/>
    <mergeCell ref="N273:O273"/>
    <mergeCell ref="N274:O274"/>
    <mergeCell ref="N275:O275"/>
    <mergeCell ref="N276:O276"/>
    <mergeCell ref="N202:O202"/>
    <mergeCell ref="N203:O203"/>
    <mergeCell ref="N204:O204"/>
    <mergeCell ref="N205:O205"/>
    <mergeCell ref="N206:O206"/>
    <mergeCell ref="N207:O207"/>
    <mergeCell ref="N208:O208"/>
    <mergeCell ref="N209:O209"/>
    <mergeCell ref="N210:O210"/>
    <mergeCell ref="N211:O211"/>
    <mergeCell ref="N212:O212"/>
    <mergeCell ref="N213:O213"/>
    <mergeCell ref="N214:O214"/>
    <mergeCell ref="N215:O215"/>
    <mergeCell ref="N216:O216"/>
    <mergeCell ref="N217:O217"/>
    <mergeCell ref="N218:O218"/>
    <mergeCell ref="N219:O219"/>
    <mergeCell ref="N220:O220"/>
    <mergeCell ref="N222:O222"/>
    <mergeCell ref="N223:O223"/>
    <mergeCell ref="N224:O224"/>
    <mergeCell ref="N225:O225"/>
    <mergeCell ref="N226:O226"/>
    <mergeCell ref="N227:O227"/>
    <mergeCell ref="N228:O228"/>
    <mergeCell ref="N229:O229"/>
    <mergeCell ref="N230:O230"/>
    <mergeCell ref="N231:O231"/>
    <mergeCell ref="N232:O232"/>
    <mergeCell ref="N233:O233"/>
    <mergeCell ref="N234:O234"/>
    <mergeCell ref="N235:O235"/>
    <mergeCell ref="N236:O236"/>
    <mergeCell ref="N237:O237"/>
    <mergeCell ref="N238:O238"/>
    <mergeCell ref="N239:O239"/>
    <mergeCell ref="N240:O240"/>
    <mergeCell ref="N241:O241"/>
    <mergeCell ref="N242:O242"/>
    <mergeCell ref="N243:O243"/>
    <mergeCell ref="N244:O244"/>
    <mergeCell ref="N245:O245"/>
    <mergeCell ref="N246:O246"/>
    <mergeCell ref="N247:O247"/>
    <mergeCell ref="N248:O248"/>
    <mergeCell ref="B170:F170"/>
    <mergeCell ref="B171:C171"/>
    <mergeCell ref="D171:F171"/>
    <mergeCell ref="B172:C172"/>
    <mergeCell ref="D172:F172"/>
    <mergeCell ref="B173:C173"/>
    <mergeCell ref="D173:F173"/>
    <mergeCell ref="B174:C174"/>
    <mergeCell ref="D174:F174"/>
    <mergeCell ref="B175:F175"/>
    <mergeCell ref="B195:F195"/>
    <mergeCell ref="B196:C196"/>
    <mergeCell ref="D196:F196"/>
    <mergeCell ref="D197:F197"/>
    <mergeCell ref="B227:F227"/>
    <mergeCell ref="B228:C228"/>
    <mergeCell ref="D228:F228"/>
    <mergeCell ref="B229:C229"/>
    <mergeCell ref="D229:F229"/>
    <mergeCell ref="B230:C230"/>
    <mergeCell ref="D230:F230"/>
    <mergeCell ref="B240:C240"/>
    <mergeCell ref="B241:C241"/>
    <mergeCell ref="B242:C242"/>
    <mergeCell ref="B231:C231"/>
    <mergeCell ref="D231:F231"/>
    <mergeCell ref="B232:F232"/>
    <mergeCell ref="B238:F238"/>
    <mergeCell ref="B239:C239"/>
    <mergeCell ref="D239:F239"/>
    <mergeCell ref="D240:F240"/>
    <mergeCell ref="D241:F241"/>
    <mergeCell ref="D242:F242"/>
    <mergeCell ref="B243:F243"/>
    <mergeCell ref="B244:F244"/>
    <mergeCell ref="B270:F270"/>
    <mergeCell ref="B271:C271"/>
    <mergeCell ref="D271:F271"/>
    <mergeCell ref="B272:C272"/>
    <mergeCell ref="D272:F272"/>
    <mergeCell ref="B273:C273"/>
    <mergeCell ref="D273:F273"/>
    <mergeCell ref="B274:C274"/>
    <mergeCell ref="D274:F274"/>
    <mergeCell ref="B275:F275"/>
    <mergeCell ref="J292:O294"/>
    <mergeCell ref="J295:O295"/>
    <mergeCell ref="J296:O296"/>
    <mergeCell ref="J297:O297"/>
    <mergeCell ref="J298:O298"/>
    <mergeCell ref="J387:O387"/>
    <mergeCell ref="N277:O277"/>
    <mergeCell ref="N285:O285"/>
    <mergeCell ref="N286:O286"/>
    <mergeCell ref="N287:O287"/>
    <mergeCell ref="N288:O288"/>
    <mergeCell ref="N289:O289"/>
    <mergeCell ref="N278:O278"/>
    <mergeCell ref="N279:O279"/>
    <mergeCell ref="N280:O280"/>
    <mergeCell ref="N281:O281"/>
    <mergeCell ref="N282:O282"/>
    <mergeCell ref="N283:O283"/>
    <mergeCell ref="N284:O284"/>
    <mergeCell ref="B282:F282"/>
    <mergeCell ref="B283:C283"/>
    <mergeCell ref="L388:O393"/>
    <mergeCell ref="B296:F296"/>
    <mergeCell ref="B297:C297"/>
    <mergeCell ref="D297:F297"/>
    <mergeCell ref="B298:F298"/>
    <mergeCell ref="B387:F387"/>
    <mergeCell ref="B388:E393"/>
    <mergeCell ref="F388:K393"/>
    <mergeCell ref="B292:B294"/>
    <mergeCell ref="C292:C294"/>
    <mergeCell ref="D292:D294"/>
    <mergeCell ref="E292:G292"/>
    <mergeCell ref="E293:E294"/>
    <mergeCell ref="F293:F294"/>
    <mergeCell ref="G293:G294"/>
    <mergeCell ref="B300:H300"/>
    <mergeCell ref="B305:F305"/>
    <mergeCell ref="B306:C306"/>
    <mergeCell ref="B307:C307"/>
    <mergeCell ref="B308:C308"/>
    <mergeCell ref="B310:G310"/>
    <mergeCell ref="B312:H312"/>
    <mergeCell ref="B327:F327"/>
    <mergeCell ref="B328:C328"/>
  </mergeCells>
  <pageMargins left="0.7" right="0.7" top="0.75" bottom="0.75" header="0" footer="0"/>
  <pageSetup scale="4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1045C-F149-42B1-AD59-452E9D682A68}">
  <dimension ref="A1:AB401"/>
  <sheetViews>
    <sheetView tabSelected="1" view="pageBreakPreview" zoomScale="80" zoomScaleNormal="100" zoomScaleSheetLayoutView="80" workbookViewId="0">
      <selection activeCell="C159" sqref="C159"/>
    </sheetView>
  </sheetViews>
  <sheetFormatPr baseColWidth="10" defaultColWidth="12.625" defaultRowHeight="15" customHeight="1"/>
  <cols>
    <col min="1" max="1" width="3.5" style="206" customWidth="1"/>
    <col min="2" max="2" width="7.75" style="206" customWidth="1"/>
    <col min="3" max="3" width="34.5" style="206" customWidth="1"/>
    <col min="4" max="4" width="8.875" style="206" customWidth="1"/>
    <col min="5" max="5" width="10.75" style="206" customWidth="1"/>
    <col min="6" max="6" width="16.75" style="206" bestFit="1" customWidth="1"/>
    <col min="7" max="7" width="20.625" style="206" customWidth="1"/>
    <col min="8" max="9" width="20.625" style="94" customWidth="1"/>
    <col min="10" max="10" width="16.375" style="206" customWidth="1"/>
    <col min="11" max="11" width="24.375" style="206" customWidth="1"/>
    <col min="12" max="13" width="13.25" style="206" customWidth="1"/>
    <col min="14" max="14" width="16.375" style="206" customWidth="1"/>
    <col min="15" max="15" width="19" style="206" customWidth="1"/>
    <col min="16" max="16" width="4.125" style="206" customWidth="1"/>
    <col min="17" max="28" width="9.375" style="206" customWidth="1"/>
    <col min="29" max="16384" width="12.625" style="206"/>
  </cols>
  <sheetData>
    <row r="1" spans="1:28" ht="31.5" customHeight="1">
      <c r="B1" s="279"/>
      <c r="C1" s="280"/>
      <c r="D1" s="281"/>
      <c r="E1" s="268"/>
      <c r="F1" s="268"/>
      <c r="G1" s="268"/>
      <c r="H1" s="268"/>
      <c r="I1" s="268"/>
      <c r="J1" s="268"/>
      <c r="K1" s="268"/>
      <c r="L1" s="268"/>
      <c r="M1" s="282"/>
      <c r="N1" s="1" t="s">
        <v>0</v>
      </c>
      <c r="O1" s="2" t="s">
        <v>1</v>
      </c>
    </row>
    <row r="2" spans="1:28" ht="24.75" customHeight="1">
      <c r="B2" s="225"/>
      <c r="C2" s="224"/>
      <c r="D2" s="266"/>
      <c r="E2" s="240"/>
      <c r="F2" s="240"/>
      <c r="G2" s="240"/>
      <c r="H2" s="240"/>
      <c r="I2" s="240"/>
      <c r="J2" s="240"/>
      <c r="K2" s="240"/>
      <c r="L2" s="240"/>
      <c r="M2" s="265"/>
      <c r="N2" s="3" t="s">
        <v>2</v>
      </c>
      <c r="O2" s="4">
        <v>2</v>
      </c>
    </row>
    <row r="3" spans="1:28" ht="24.75" customHeight="1" thickBot="1">
      <c r="B3" s="226"/>
      <c r="C3" s="227"/>
      <c r="D3" s="211"/>
      <c r="E3" s="212"/>
      <c r="F3" s="212"/>
      <c r="G3" s="212"/>
      <c r="H3" s="212"/>
      <c r="I3" s="212"/>
      <c r="J3" s="212"/>
      <c r="K3" s="212"/>
      <c r="L3" s="212"/>
      <c r="M3" s="227"/>
      <c r="N3" s="5" t="s">
        <v>3</v>
      </c>
      <c r="O3" s="6">
        <v>43628</v>
      </c>
    </row>
    <row r="4" spans="1:28">
      <c r="B4" s="283" t="s">
        <v>4</v>
      </c>
      <c r="C4" s="276"/>
      <c r="D4" s="284" t="s">
        <v>284</v>
      </c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4"/>
      <c r="P4" s="7"/>
    </row>
    <row r="5" spans="1:28" ht="15.75" customHeight="1">
      <c r="B5" s="262" t="s">
        <v>5</v>
      </c>
      <c r="C5" s="216"/>
      <c r="D5" s="263" t="s">
        <v>6</v>
      </c>
      <c r="E5" s="215"/>
      <c r="F5" s="215"/>
      <c r="G5" s="215"/>
      <c r="H5" s="215"/>
      <c r="I5" s="215"/>
      <c r="J5" s="215"/>
      <c r="K5" s="215"/>
      <c r="L5" s="215"/>
      <c r="M5" s="215"/>
      <c r="N5" s="215"/>
      <c r="O5" s="246"/>
      <c r="P5" s="7"/>
    </row>
    <row r="6" spans="1:28" ht="30.75" customHeight="1">
      <c r="B6" s="262" t="s">
        <v>7</v>
      </c>
      <c r="C6" s="216"/>
      <c r="D6" s="263" t="s">
        <v>8</v>
      </c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46"/>
      <c r="P6" s="7"/>
    </row>
    <row r="7" spans="1:28" ht="15.75" customHeight="1">
      <c r="B7" s="262" t="s">
        <v>9</v>
      </c>
      <c r="C7" s="216"/>
      <c r="D7" s="263" t="s">
        <v>10</v>
      </c>
      <c r="E7" s="215"/>
      <c r="F7" s="215"/>
      <c r="G7" s="215"/>
      <c r="H7" s="215"/>
      <c r="I7" s="215"/>
      <c r="J7" s="215"/>
      <c r="K7" s="215"/>
      <c r="L7" s="215"/>
      <c r="M7" s="215"/>
      <c r="N7" s="215"/>
      <c r="O7" s="246"/>
      <c r="P7" s="7"/>
    </row>
    <row r="8" spans="1:28" ht="15.75" customHeight="1" thickBot="1">
      <c r="B8" s="264" t="s">
        <v>11</v>
      </c>
      <c r="C8" s="265"/>
      <c r="D8" s="266" t="s">
        <v>280</v>
      </c>
      <c r="E8" s="240"/>
      <c r="F8" s="240"/>
      <c r="G8" s="240"/>
      <c r="H8" s="240"/>
      <c r="I8" s="240"/>
      <c r="J8" s="240"/>
      <c r="K8" s="240"/>
      <c r="L8" s="240"/>
      <c r="M8" s="240"/>
      <c r="N8" s="240"/>
      <c r="O8" s="241"/>
      <c r="P8" s="7"/>
    </row>
    <row r="9" spans="1:28">
      <c r="B9" s="267" t="s">
        <v>12</v>
      </c>
      <c r="C9" s="268"/>
      <c r="D9" s="268"/>
      <c r="E9" s="268"/>
      <c r="F9" s="268"/>
      <c r="G9" s="268"/>
      <c r="H9" s="268"/>
      <c r="I9" s="268"/>
      <c r="J9" s="268"/>
      <c r="K9" s="268"/>
      <c r="L9" s="268"/>
      <c r="M9" s="268"/>
      <c r="N9" s="268"/>
      <c r="O9" s="269"/>
      <c r="P9" s="7"/>
    </row>
    <row r="10" spans="1:28">
      <c r="B10" s="228" t="s">
        <v>13</v>
      </c>
      <c r="C10" s="231" t="s">
        <v>14</v>
      </c>
      <c r="D10" s="231" t="s">
        <v>15</v>
      </c>
      <c r="E10" s="273" t="s">
        <v>16</v>
      </c>
      <c r="F10" s="274"/>
      <c r="G10" s="275"/>
      <c r="H10" s="74"/>
      <c r="I10" s="74"/>
      <c r="J10" s="270" t="s">
        <v>281</v>
      </c>
      <c r="K10" s="215"/>
      <c r="L10" s="215"/>
      <c r="M10" s="216"/>
      <c r="N10" s="239" t="s">
        <v>17</v>
      </c>
      <c r="O10" s="241"/>
    </row>
    <row r="11" spans="1:28" ht="15" customHeight="1">
      <c r="B11" s="229"/>
      <c r="C11" s="232"/>
      <c r="D11" s="232"/>
      <c r="E11" s="271" t="s">
        <v>18</v>
      </c>
      <c r="F11" s="271" t="s">
        <v>19</v>
      </c>
      <c r="G11" s="271" t="s">
        <v>20</v>
      </c>
      <c r="H11" s="277" t="s">
        <v>282</v>
      </c>
      <c r="I11" s="271" t="s">
        <v>327</v>
      </c>
      <c r="J11" s="231" t="s">
        <v>21</v>
      </c>
      <c r="K11" s="231" t="s">
        <v>22</v>
      </c>
      <c r="L11" s="239" t="s">
        <v>23</v>
      </c>
      <c r="M11" s="265"/>
      <c r="N11" s="210"/>
      <c r="O11" s="209"/>
    </row>
    <row r="12" spans="1:28" ht="14.25">
      <c r="B12" s="230"/>
      <c r="C12" s="233"/>
      <c r="D12" s="233"/>
      <c r="E12" s="272"/>
      <c r="F12" s="272"/>
      <c r="G12" s="272"/>
      <c r="H12" s="278"/>
      <c r="I12" s="278"/>
      <c r="J12" s="233"/>
      <c r="K12" s="233"/>
      <c r="L12" s="242"/>
      <c r="M12" s="276"/>
      <c r="N12" s="242"/>
      <c r="O12" s="244"/>
    </row>
    <row r="13" spans="1:28" ht="30">
      <c r="A13" s="8"/>
      <c r="B13" s="40" t="s">
        <v>24</v>
      </c>
      <c r="C13" s="10" t="s">
        <v>25</v>
      </c>
      <c r="D13" s="11"/>
      <c r="E13" s="12"/>
      <c r="F13" s="13"/>
      <c r="G13" s="14"/>
      <c r="H13" s="75"/>
      <c r="I13" s="75"/>
      <c r="J13" s="12"/>
      <c r="K13" s="14"/>
      <c r="L13" s="15"/>
      <c r="M13" s="16"/>
      <c r="N13" s="261"/>
      <c r="O13" s="246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</row>
    <row r="14" spans="1:28">
      <c r="A14" s="8"/>
      <c r="B14" s="40">
        <v>1</v>
      </c>
      <c r="C14" s="17" t="s">
        <v>26</v>
      </c>
      <c r="D14" s="11"/>
      <c r="E14" s="12"/>
      <c r="F14" s="14"/>
      <c r="G14" s="14"/>
      <c r="H14" s="75"/>
      <c r="I14" s="75"/>
      <c r="J14" s="18"/>
      <c r="K14" s="14"/>
      <c r="L14" s="15"/>
      <c r="M14" s="16"/>
      <c r="N14" s="261"/>
      <c r="O14" s="246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</row>
    <row r="15" spans="1:28">
      <c r="B15" s="42" t="s">
        <v>27</v>
      </c>
      <c r="C15" s="50" t="s">
        <v>28</v>
      </c>
      <c r="D15" s="44" t="s">
        <v>29</v>
      </c>
      <c r="E15" s="27">
        <v>1</v>
      </c>
      <c r="F15" s="45">
        <v>1761214</v>
      </c>
      <c r="G15" s="24">
        <f t="shared" ref="G15:G23" si="0">ROUND(E15*F15,0)</f>
        <v>1761214</v>
      </c>
      <c r="H15" s="76">
        <v>1</v>
      </c>
      <c r="I15" s="27">
        <v>1</v>
      </c>
      <c r="J15" s="27">
        <v>1</v>
      </c>
      <c r="K15" s="24">
        <f t="shared" ref="K15:K23" si="1">ROUND(F15*J15,0)</f>
        <v>1761214</v>
      </c>
      <c r="L15" s="25">
        <f t="shared" ref="L15:L23" si="2">J15-E15</f>
        <v>0</v>
      </c>
      <c r="M15" s="26" t="str">
        <f t="shared" ref="M15:M23" si="3">IF(L15&gt;0,"MAYOR","MENOR")</f>
        <v>MENOR</v>
      </c>
      <c r="N15" s="250"/>
      <c r="O15" s="246"/>
    </row>
    <row r="16" spans="1:28" ht="28.5">
      <c r="B16" s="42" t="s">
        <v>30</v>
      </c>
      <c r="C16" s="50" t="s">
        <v>31</v>
      </c>
      <c r="D16" s="44" t="s">
        <v>32</v>
      </c>
      <c r="E16" s="27">
        <v>90</v>
      </c>
      <c r="F16" s="45">
        <v>9920</v>
      </c>
      <c r="G16" s="24">
        <f t="shared" si="0"/>
        <v>892800</v>
      </c>
      <c r="H16" s="76">
        <v>90</v>
      </c>
      <c r="I16" s="27">
        <v>68.900000000000006</v>
      </c>
      <c r="J16" s="27">
        <v>68.900000000000006</v>
      </c>
      <c r="K16" s="24">
        <f t="shared" si="1"/>
        <v>683488</v>
      </c>
      <c r="L16" s="25">
        <f t="shared" si="2"/>
        <v>-21.099999999999994</v>
      </c>
      <c r="M16" s="26" t="str">
        <f t="shared" si="3"/>
        <v>MENOR</v>
      </c>
      <c r="N16" s="250"/>
      <c r="O16" s="246"/>
    </row>
    <row r="17" spans="1:28">
      <c r="B17" s="42" t="s">
        <v>33</v>
      </c>
      <c r="C17" s="50" t="s">
        <v>34</v>
      </c>
      <c r="D17" s="44" t="s">
        <v>32</v>
      </c>
      <c r="E17" s="27">
        <v>20</v>
      </c>
      <c r="F17" s="45">
        <v>9045</v>
      </c>
      <c r="G17" s="24">
        <f t="shared" si="0"/>
        <v>180900</v>
      </c>
      <c r="H17" s="76">
        <v>86</v>
      </c>
      <c r="I17" s="27">
        <v>95.36</v>
      </c>
      <c r="J17" s="27">
        <v>95.36</v>
      </c>
      <c r="K17" s="24">
        <f t="shared" si="1"/>
        <v>862531</v>
      </c>
      <c r="L17" s="25">
        <f t="shared" si="2"/>
        <v>75.36</v>
      </c>
      <c r="M17" s="26" t="str">
        <f t="shared" si="3"/>
        <v>MAYOR</v>
      </c>
      <c r="N17" s="250"/>
      <c r="O17" s="246"/>
    </row>
    <row r="18" spans="1:28" ht="28.5">
      <c r="B18" s="42" t="s">
        <v>35</v>
      </c>
      <c r="C18" s="50" t="s">
        <v>36</v>
      </c>
      <c r="D18" s="44" t="s">
        <v>32</v>
      </c>
      <c r="E18" s="27">
        <v>12</v>
      </c>
      <c r="F18" s="45">
        <v>50442</v>
      </c>
      <c r="G18" s="24">
        <f t="shared" si="0"/>
        <v>605304</v>
      </c>
      <c r="H18" s="76">
        <v>12</v>
      </c>
      <c r="I18" s="27">
        <v>12</v>
      </c>
      <c r="J18" s="27">
        <v>12</v>
      </c>
      <c r="K18" s="24">
        <f t="shared" si="1"/>
        <v>605304</v>
      </c>
      <c r="L18" s="25">
        <f t="shared" si="2"/>
        <v>0</v>
      </c>
      <c r="M18" s="26" t="str">
        <f t="shared" si="3"/>
        <v>MENOR</v>
      </c>
      <c r="N18" s="250"/>
      <c r="O18" s="246"/>
    </row>
    <row r="19" spans="1:28" ht="28.5">
      <c r="B19" s="42" t="s">
        <v>37</v>
      </c>
      <c r="C19" s="50" t="s">
        <v>38</v>
      </c>
      <c r="D19" s="44" t="s">
        <v>29</v>
      </c>
      <c r="E19" s="27">
        <v>2</v>
      </c>
      <c r="F19" s="45">
        <v>16085</v>
      </c>
      <c r="G19" s="24">
        <f t="shared" si="0"/>
        <v>32170</v>
      </c>
      <c r="H19" s="76">
        <v>3</v>
      </c>
      <c r="I19" s="27">
        <v>4</v>
      </c>
      <c r="J19" s="27">
        <v>4</v>
      </c>
      <c r="K19" s="24">
        <f t="shared" si="1"/>
        <v>64340</v>
      </c>
      <c r="L19" s="25">
        <f t="shared" si="2"/>
        <v>2</v>
      </c>
      <c r="M19" s="26" t="str">
        <f t="shared" si="3"/>
        <v>MAYOR</v>
      </c>
      <c r="N19" s="250"/>
      <c r="O19" s="246"/>
    </row>
    <row r="20" spans="1:28" ht="28.5">
      <c r="B20" s="42" t="s">
        <v>39</v>
      </c>
      <c r="C20" s="50" t="s">
        <v>40</v>
      </c>
      <c r="D20" s="44" t="s">
        <v>29</v>
      </c>
      <c r="E20" s="27">
        <v>5</v>
      </c>
      <c r="F20" s="45">
        <v>14710</v>
      </c>
      <c r="G20" s="24">
        <f t="shared" si="0"/>
        <v>73550</v>
      </c>
      <c r="H20" s="76">
        <v>5</v>
      </c>
      <c r="I20" s="27">
        <v>5</v>
      </c>
      <c r="J20" s="27">
        <v>5</v>
      </c>
      <c r="K20" s="24">
        <f t="shared" si="1"/>
        <v>73550</v>
      </c>
      <c r="L20" s="25">
        <f t="shared" si="2"/>
        <v>0</v>
      </c>
      <c r="M20" s="26" t="str">
        <f t="shared" si="3"/>
        <v>MENOR</v>
      </c>
      <c r="N20" s="250"/>
      <c r="O20" s="246"/>
    </row>
    <row r="21" spans="1:28" ht="28.5">
      <c r="B21" s="42" t="s">
        <v>41</v>
      </c>
      <c r="C21" s="50" t="s">
        <v>42</v>
      </c>
      <c r="D21" s="44" t="s">
        <v>32</v>
      </c>
      <c r="E21" s="27">
        <v>170</v>
      </c>
      <c r="F21" s="45">
        <v>6890</v>
      </c>
      <c r="G21" s="24">
        <f t="shared" si="0"/>
        <v>1171300</v>
      </c>
      <c r="H21" s="76">
        <v>170</v>
      </c>
      <c r="I21" s="27">
        <v>49.65</v>
      </c>
      <c r="J21" s="27">
        <v>49.65</v>
      </c>
      <c r="K21" s="24">
        <f t="shared" si="1"/>
        <v>342089</v>
      </c>
      <c r="L21" s="25">
        <f t="shared" si="2"/>
        <v>-120.35</v>
      </c>
      <c r="M21" s="26" t="str">
        <f t="shared" si="3"/>
        <v>MENOR</v>
      </c>
      <c r="N21" s="250"/>
      <c r="O21" s="246"/>
    </row>
    <row r="22" spans="1:28" ht="28.5">
      <c r="B22" s="42" t="s">
        <v>43</v>
      </c>
      <c r="C22" s="50" t="s">
        <v>44</v>
      </c>
      <c r="D22" s="44" t="s">
        <v>29</v>
      </c>
      <c r="E22" s="27">
        <v>1</v>
      </c>
      <c r="F22" s="45">
        <v>7757</v>
      </c>
      <c r="G22" s="24">
        <f t="shared" si="0"/>
        <v>7757</v>
      </c>
      <c r="H22" s="76">
        <v>1</v>
      </c>
      <c r="I22" s="27">
        <v>1</v>
      </c>
      <c r="J22" s="27">
        <v>1</v>
      </c>
      <c r="K22" s="24">
        <f t="shared" si="1"/>
        <v>7757</v>
      </c>
      <c r="L22" s="25">
        <f t="shared" si="2"/>
        <v>0</v>
      </c>
      <c r="M22" s="26" t="str">
        <f t="shared" si="3"/>
        <v>MENOR</v>
      </c>
      <c r="N22" s="250"/>
      <c r="O22" s="246"/>
    </row>
    <row r="23" spans="1:28" ht="42.75">
      <c r="B23" s="42" t="s">
        <v>45</v>
      </c>
      <c r="C23" s="50" t="s">
        <v>46</v>
      </c>
      <c r="D23" s="44" t="s">
        <v>32</v>
      </c>
      <c r="E23" s="27">
        <v>20</v>
      </c>
      <c r="F23" s="45">
        <v>19982</v>
      </c>
      <c r="G23" s="24">
        <f t="shared" si="0"/>
        <v>399640</v>
      </c>
      <c r="H23" s="76">
        <v>20</v>
      </c>
      <c r="I23" s="27">
        <v>19.260000000000002</v>
      </c>
      <c r="J23" s="27">
        <v>19.260000000000002</v>
      </c>
      <c r="K23" s="24">
        <f t="shared" si="1"/>
        <v>384853</v>
      </c>
      <c r="L23" s="25">
        <f t="shared" si="2"/>
        <v>-0.73999999999999844</v>
      </c>
      <c r="M23" s="26" t="str">
        <f t="shared" si="3"/>
        <v>MENOR</v>
      </c>
      <c r="N23" s="250"/>
      <c r="O23" s="246"/>
    </row>
    <row r="24" spans="1:28">
      <c r="A24" s="8"/>
      <c r="B24" s="40">
        <v>2</v>
      </c>
      <c r="C24" s="41" t="s">
        <v>47</v>
      </c>
      <c r="D24" s="11"/>
      <c r="E24" s="12"/>
      <c r="F24" s="13"/>
      <c r="G24" s="14"/>
      <c r="H24" s="77"/>
      <c r="I24" s="12"/>
      <c r="J24" s="12"/>
      <c r="K24" s="14"/>
      <c r="L24" s="15"/>
      <c r="M24" s="16"/>
      <c r="N24" s="261"/>
      <c r="O24" s="246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</row>
    <row r="25" spans="1:28" ht="71.25">
      <c r="B25" s="42" t="s">
        <v>48</v>
      </c>
      <c r="C25" s="48" t="s">
        <v>49</v>
      </c>
      <c r="D25" s="44" t="s">
        <v>50</v>
      </c>
      <c r="E25" s="27">
        <v>0.8</v>
      </c>
      <c r="F25" s="45">
        <v>743153</v>
      </c>
      <c r="G25" s="24">
        <f t="shared" ref="G25:G28" si="4">ROUND(E25*F25,0)</f>
        <v>594522</v>
      </c>
      <c r="H25" s="76">
        <v>0.46</v>
      </c>
      <c r="I25" s="27">
        <v>0.46</v>
      </c>
      <c r="J25" s="27">
        <v>0.46</v>
      </c>
      <c r="K25" s="24">
        <f>ROUND(F25*J25,0)</f>
        <v>341850</v>
      </c>
      <c r="L25" s="25">
        <f>J25-E25</f>
        <v>-0.34</v>
      </c>
      <c r="M25" s="26" t="str">
        <f t="shared" ref="M25:M28" si="5">IF(L25&gt;0,"MAYOR","MENOR")</f>
        <v>MENOR</v>
      </c>
      <c r="N25" s="250"/>
      <c r="O25" s="246"/>
    </row>
    <row r="26" spans="1:28" ht="71.25">
      <c r="B26" s="42" t="s">
        <v>51</v>
      </c>
      <c r="C26" s="48" t="s">
        <v>52</v>
      </c>
      <c r="D26" s="44" t="s">
        <v>50</v>
      </c>
      <c r="E26" s="27">
        <v>4.5</v>
      </c>
      <c r="F26" s="45">
        <v>367422</v>
      </c>
      <c r="G26" s="24">
        <f t="shared" si="4"/>
        <v>1653399</v>
      </c>
      <c r="H26" s="76">
        <v>0</v>
      </c>
      <c r="I26" s="27">
        <v>0</v>
      </c>
      <c r="J26" s="27">
        <v>0</v>
      </c>
      <c r="K26" s="24">
        <f>ROUND(F26*J26,0)</f>
        <v>0</v>
      </c>
      <c r="L26" s="25">
        <f>J26-E26</f>
        <v>-4.5</v>
      </c>
      <c r="M26" s="26" t="str">
        <f t="shared" si="5"/>
        <v>MENOR</v>
      </c>
      <c r="N26" s="250"/>
      <c r="O26" s="246"/>
    </row>
    <row r="27" spans="1:28" ht="42.75">
      <c r="B27" s="42" t="s">
        <v>53</v>
      </c>
      <c r="C27" s="48" t="s">
        <v>54</v>
      </c>
      <c r="D27" s="44" t="s">
        <v>50</v>
      </c>
      <c r="E27" s="27">
        <v>0.5</v>
      </c>
      <c r="F27" s="45">
        <v>88584</v>
      </c>
      <c r="G27" s="24">
        <f t="shared" si="4"/>
        <v>44292</v>
      </c>
      <c r="H27" s="76">
        <v>0.5</v>
      </c>
      <c r="I27" s="27">
        <v>0.5</v>
      </c>
      <c r="J27" s="27">
        <v>0.5</v>
      </c>
      <c r="K27" s="24">
        <f>ROUND(F27*J27,0)</f>
        <v>44292</v>
      </c>
      <c r="L27" s="25">
        <f>J27-E27</f>
        <v>0</v>
      </c>
      <c r="M27" s="26" t="str">
        <f t="shared" si="5"/>
        <v>MENOR</v>
      </c>
      <c r="N27" s="250"/>
      <c r="O27" s="246"/>
    </row>
    <row r="28" spans="1:28" ht="57">
      <c r="B28" s="42" t="s">
        <v>55</v>
      </c>
      <c r="C28" s="48" t="s">
        <v>56</v>
      </c>
      <c r="D28" s="44" t="s">
        <v>57</v>
      </c>
      <c r="E28" s="27">
        <v>100</v>
      </c>
      <c r="F28" s="45">
        <v>6869</v>
      </c>
      <c r="G28" s="24">
        <f t="shared" si="4"/>
        <v>686900</v>
      </c>
      <c r="H28" s="76">
        <v>51.6</v>
      </c>
      <c r="I28" s="27">
        <v>51.6</v>
      </c>
      <c r="J28" s="27">
        <v>51.6</v>
      </c>
      <c r="K28" s="24">
        <f>ROUND(F28*J28,0)</f>
        <v>354440</v>
      </c>
      <c r="L28" s="25">
        <f>J28-E28</f>
        <v>-48.4</v>
      </c>
      <c r="M28" s="26" t="str">
        <f t="shared" si="5"/>
        <v>MENOR</v>
      </c>
      <c r="N28" s="250"/>
      <c r="O28" s="246"/>
    </row>
    <row r="29" spans="1:28">
      <c r="B29" s="40">
        <v>3</v>
      </c>
      <c r="C29" s="41" t="s">
        <v>58</v>
      </c>
      <c r="D29" s="44"/>
      <c r="E29" s="27"/>
      <c r="F29" s="45"/>
      <c r="G29" s="24"/>
      <c r="H29" s="76"/>
      <c r="I29" s="27"/>
      <c r="J29" s="27"/>
      <c r="K29" s="24"/>
      <c r="L29" s="25"/>
      <c r="M29" s="26"/>
      <c r="N29" s="250"/>
      <c r="O29" s="246"/>
    </row>
    <row r="30" spans="1:28" ht="87" customHeight="1">
      <c r="B30" s="42" t="s">
        <v>59</v>
      </c>
      <c r="C30" s="50" t="s">
        <v>60</v>
      </c>
      <c r="D30" s="44" t="s">
        <v>50</v>
      </c>
      <c r="E30" s="27">
        <v>0.8</v>
      </c>
      <c r="F30" s="45">
        <v>800879</v>
      </c>
      <c r="G30" s="24">
        <f t="shared" ref="G30:G34" si="6">ROUND(E30*F30,0)</f>
        <v>640703</v>
      </c>
      <c r="H30" s="76">
        <v>0.32</v>
      </c>
      <c r="I30" s="27">
        <v>0.32</v>
      </c>
      <c r="J30" s="27">
        <v>0.32</v>
      </c>
      <c r="K30" s="24">
        <f>ROUND(F30*J30,0)</f>
        <v>256281</v>
      </c>
      <c r="L30" s="25">
        <f>J30-E30</f>
        <v>-0.48000000000000004</v>
      </c>
      <c r="M30" s="26" t="str">
        <f t="shared" ref="M30:M34" si="7">IF(L30&gt;0,"MAYOR","MENOR")</f>
        <v>MENOR</v>
      </c>
      <c r="N30" s="250"/>
      <c r="O30" s="246"/>
    </row>
    <row r="31" spans="1:28" ht="56.25" customHeight="1">
      <c r="B31" s="42" t="s">
        <v>61</v>
      </c>
      <c r="C31" s="50" t="s">
        <v>62</v>
      </c>
      <c r="D31" s="44" t="s">
        <v>32</v>
      </c>
      <c r="E31" s="27">
        <v>65</v>
      </c>
      <c r="F31" s="45">
        <v>36849</v>
      </c>
      <c r="G31" s="24">
        <f t="shared" si="6"/>
        <v>2395185</v>
      </c>
      <c r="H31" s="76">
        <v>65</v>
      </c>
      <c r="I31" s="27">
        <v>37.21</v>
      </c>
      <c r="J31" s="27">
        <v>37.21</v>
      </c>
      <c r="K31" s="24">
        <f>ROUND(F31*J31,0)</f>
        <v>1371151</v>
      </c>
      <c r="L31" s="25">
        <f>J31-E31</f>
        <v>-27.79</v>
      </c>
      <c r="M31" s="26" t="str">
        <f t="shared" si="7"/>
        <v>MENOR</v>
      </c>
      <c r="N31" s="250"/>
      <c r="O31" s="246"/>
    </row>
    <row r="32" spans="1:28" ht="71.25">
      <c r="B32" s="42" t="s">
        <v>63</v>
      </c>
      <c r="C32" s="50" t="s">
        <v>64</v>
      </c>
      <c r="D32" s="44" t="s">
        <v>50</v>
      </c>
      <c r="E32" s="27">
        <v>0.5</v>
      </c>
      <c r="F32" s="45">
        <v>998953</v>
      </c>
      <c r="G32" s="24">
        <f t="shared" si="6"/>
        <v>499477</v>
      </c>
      <c r="H32" s="76">
        <v>0.5</v>
      </c>
      <c r="I32" s="27">
        <v>0.49</v>
      </c>
      <c r="J32" s="27">
        <v>0.49</v>
      </c>
      <c r="K32" s="24">
        <f>ROUND(F32*J32,0)</f>
        <v>489487</v>
      </c>
      <c r="L32" s="25">
        <f>J32-E32</f>
        <v>-1.0000000000000009E-2</v>
      </c>
      <c r="M32" s="26" t="str">
        <f t="shared" si="7"/>
        <v>MENOR</v>
      </c>
      <c r="N32" s="250"/>
      <c r="O32" s="246"/>
    </row>
    <row r="33" spans="1:15" ht="57">
      <c r="B33" s="42" t="s">
        <v>65</v>
      </c>
      <c r="C33" s="50" t="s">
        <v>56</v>
      </c>
      <c r="D33" s="44" t="s">
        <v>57</v>
      </c>
      <c r="E33" s="27">
        <v>180</v>
      </c>
      <c r="F33" s="45">
        <v>6869</v>
      </c>
      <c r="G33" s="24">
        <f t="shared" si="6"/>
        <v>1236420</v>
      </c>
      <c r="H33" s="76">
        <v>100.27</v>
      </c>
      <c r="I33" s="27">
        <v>100.27</v>
      </c>
      <c r="J33" s="27">
        <v>100.27</v>
      </c>
      <c r="K33" s="24">
        <f>ROUND(F33*J33,0)</f>
        <v>688755</v>
      </c>
      <c r="L33" s="25">
        <f>J33-E33</f>
        <v>-79.73</v>
      </c>
      <c r="M33" s="26" t="str">
        <f t="shared" si="7"/>
        <v>MENOR</v>
      </c>
      <c r="N33" s="250"/>
      <c r="O33" s="246"/>
    </row>
    <row r="34" spans="1:15">
      <c r="A34" s="30" t="s">
        <v>66</v>
      </c>
      <c r="B34" s="42" t="s">
        <v>67</v>
      </c>
      <c r="C34" s="50" t="s">
        <v>68</v>
      </c>
      <c r="D34" s="44" t="s">
        <v>69</v>
      </c>
      <c r="E34" s="27">
        <v>2</v>
      </c>
      <c r="F34" s="45">
        <v>49318</v>
      </c>
      <c r="G34" s="24">
        <f t="shared" si="6"/>
        <v>98636</v>
      </c>
      <c r="H34" s="76">
        <v>0.86</v>
      </c>
      <c r="I34" s="27">
        <v>0.86</v>
      </c>
      <c r="J34" s="27">
        <v>0.86</v>
      </c>
      <c r="K34" s="24">
        <f>ROUND(F34*J34,0)</f>
        <v>42413</v>
      </c>
      <c r="L34" s="25">
        <f>J34-E34</f>
        <v>-1.1400000000000001</v>
      </c>
      <c r="M34" s="26" t="str">
        <f t="shared" si="7"/>
        <v>MENOR</v>
      </c>
      <c r="N34" s="250"/>
      <c r="O34" s="246"/>
    </row>
    <row r="35" spans="1:15">
      <c r="B35" s="40">
        <v>4</v>
      </c>
      <c r="C35" s="41" t="s">
        <v>70</v>
      </c>
      <c r="D35" s="44"/>
      <c r="E35" s="27"/>
      <c r="F35" s="45"/>
      <c r="G35" s="24"/>
      <c r="H35" s="76"/>
      <c r="I35" s="27"/>
      <c r="J35" s="27"/>
      <c r="K35" s="24"/>
      <c r="L35" s="25"/>
      <c r="M35" s="26"/>
      <c r="N35" s="250"/>
      <c r="O35" s="246"/>
    </row>
    <row r="36" spans="1:15" ht="120">
      <c r="B36" s="40" t="s">
        <v>71</v>
      </c>
      <c r="C36" s="41" t="s">
        <v>72</v>
      </c>
      <c r="D36" s="44"/>
      <c r="E36" s="27"/>
      <c r="F36" s="45"/>
      <c r="G36" s="24"/>
      <c r="H36" s="76"/>
      <c r="I36" s="27"/>
      <c r="J36" s="27"/>
      <c r="K36" s="24"/>
      <c r="L36" s="25"/>
      <c r="M36" s="26"/>
      <c r="N36" s="250"/>
      <c r="O36" s="246"/>
    </row>
    <row r="37" spans="1:15" ht="198" customHeight="1">
      <c r="B37" s="42" t="s">
        <v>73</v>
      </c>
      <c r="C37" s="48" t="s">
        <v>74</v>
      </c>
      <c r="D37" s="44" t="s">
        <v>29</v>
      </c>
      <c r="E37" s="27">
        <v>3</v>
      </c>
      <c r="F37" s="45">
        <v>85496</v>
      </c>
      <c r="G37" s="24">
        <f t="shared" ref="G37:G43" si="8">ROUND(E37*F37,0)</f>
        <v>256488</v>
      </c>
      <c r="H37" s="76">
        <v>4</v>
      </c>
      <c r="I37" s="27">
        <v>4</v>
      </c>
      <c r="J37" s="27">
        <v>4</v>
      </c>
      <c r="K37" s="24">
        <f t="shared" ref="K37:K43" si="9">ROUND(F37*J37,0)</f>
        <v>341984</v>
      </c>
      <c r="L37" s="25">
        <f t="shared" ref="L37:L43" si="10">J37-E37</f>
        <v>1</v>
      </c>
      <c r="M37" s="26" t="str">
        <f t="shared" ref="M37:M43" si="11">IF(L37&gt;0,"MAYOR","MENOR")</f>
        <v>MAYOR</v>
      </c>
      <c r="N37" s="250"/>
      <c r="O37" s="246"/>
    </row>
    <row r="38" spans="1:15" ht="228" customHeight="1">
      <c r="B38" s="42" t="s">
        <v>75</v>
      </c>
      <c r="C38" s="48" t="s">
        <v>76</v>
      </c>
      <c r="D38" s="44" t="s">
        <v>29</v>
      </c>
      <c r="E38" s="27">
        <v>3</v>
      </c>
      <c r="F38" s="45">
        <v>153569</v>
      </c>
      <c r="G38" s="24">
        <f t="shared" si="8"/>
        <v>460707</v>
      </c>
      <c r="H38" s="76">
        <v>3</v>
      </c>
      <c r="I38" s="27">
        <v>5</v>
      </c>
      <c r="J38" s="27">
        <v>5</v>
      </c>
      <c r="K38" s="24">
        <f t="shared" si="9"/>
        <v>767845</v>
      </c>
      <c r="L38" s="25">
        <f t="shared" si="10"/>
        <v>2</v>
      </c>
      <c r="M38" s="26" t="str">
        <f t="shared" si="11"/>
        <v>MAYOR</v>
      </c>
      <c r="N38" s="250"/>
      <c r="O38" s="246"/>
    </row>
    <row r="39" spans="1:15" ht="156.75">
      <c r="B39" s="42" t="s">
        <v>77</v>
      </c>
      <c r="C39" s="48" t="s">
        <v>78</v>
      </c>
      <c r="D39" s="44" t="s">
        <v>29</v>
      </c>
      <c r="E39" s="27">
        <v>2</v>
      </c>
      <c r="F39" s="45">
        <v>176527</v>
      </c>
      <c r="G39" s="24">
        <f t="shared" si="8"/>
        <v>353054</v>
      </c>
      <c r="H39" s="76">
        <v>4</v>
      </c>
      <c r="I39" s="27">
        <v>4</v>
      </c>
      <c r="J39" s="27">
        <v>4</v>
      </c>
      <c r="K39" s="24">
        <f t="shared" si="9"/>
        <v>706108</v>
      </c>
      <c r="L39" s="25">
        <f t="shared" si="10"/>
        <v>2</v>
      </c>
      <c r="M39" s="26" t="str">
        <f t="shared" si="11"/>
        <v>MAYOR</v>
      </c>
      <c r="N39" s="250"/>
      <c r="O39" s="246"/>
    </row>
    <row r="40" spans="1:15" ht="204" customHeight="1">
      <c r="B40" s="42" t="s">
        <v>79</v>
      </c>
      <c r="C40" s="48" t="s">
        <v>80</v>
      </c>
      <c r="D40" s="44" t="s">
        <v>29</v>
      </c>
      <c r="E40" s="27">
        <v>6</v>
      </c>
      <c r="F40" s="45">
        <v>131608</v>
      </c>
      <c r="G40" s="24">
        <f t="shared" si="8"/>
        <v>789648</v>
      </c>
      <c r="H40" s="76">
        <v>6</v>
      </c>
      <c r="I40" s="27">
        <v>6</v>
      </c>
      <c r="J40" s="27">
        <v>6</v>
      </c>
      <c r="K40" s="24">
        <f t="shared" si="9"/>
        <v>789648</v>
      </c>
      <c r="L40" s="25">
        <f t="shared" si="10"/>
        <v>0</v>
      </c>
      <c r="M40" s="26" t="str">
        <f t="shared" si="11"/>
        <v>MENOR</v>
      </c>
      <c r="N40" s="250"/>
      <c r="O40" s="246"/>
    </row>
    <row r="41" spans="1:15" ht="110.25" customHeight="1">
      <c r="B41" s="42" t="s">
        <v>81</v>
      </c>
      <c r="C41" s="48" t="s">
        <v>82</v>
      </c>
      <c r="D41" s="44" t="s">
        <v>69</v>
      </c>
      <c r="E41" s="27">
        <v>50</v>
      </c>
      <c r="F41" s="45">
        <v>30348</v>
      </c>
      <c r="G41" s="24">
        <f t="shared" si="8"/>
        <v>1517400</v>
      </c>
      <c r="H41" s="76">
        <v>50</v>
      </c>
      <c r="I41" s="27">
        <v>50</v>
      </c>
      <c r="J41" s="27">
        <v>50</v>
      </c>
      <c r="K41" s="24">
        <f t="shared" si="9"/>
        <v>1517400</v>
      </c>
      <c r="L41" s="25">
        <f t="shared" si="10"/>
        <v>0</v>
      </c>
      <c r="M41" s="26" t="str">
        <f t="shared" si="11"/>
        <v>MENOR</v>
      </c>
      <c r="N41" s="250"/>
      <c r="O41" s="246"/>
    </row>
    <row r="42" spans="1:15" ht="185.25" customHeight="1">
      <c r="B42" s="42" t="s">
        <v>83</v>
      </c>
      <c r="C42" s="48" t="s">
        <v>84</v>
      </c>
      <c r="D42" s="44" t="s">
        <v>29</v>
      </c>
      <c r="E42" s="27">
        <v>1</v>
      </c>
      <c r="F42" s="45">
        <v>900459</v>
      </c>
      <c r="G42" s="24">
        <f t="shared" si="8"/>
        <v>900459</v>
      </c>
      <c r="H42" s="76">
        <v>1</v>
      </c>
      <c r="I42" s="27">
        <v>1</v>
      </c>
      <c r="J42" s="27">
        <v>1</v>
      </c>
      <c r="K42" s="24">
        <f t="shared" si="9"/>
        <v>900459</v>
      </c>
      <c r="L42" s="25">
        <f t="shared" si="10"/>
        <v>0</v>
      </c>
      <c r="M42" s="26" t="str">
        <f t="shared" si="11"/>
        <v>MENOR</v>
      </c>
      <c r="N42" s="250"/>
      <c r="O42" s="246"/>
    </row>
    <row r="43" spans="1:15" ht="195.75" customHeight="1">
      <c r="B43" s="42" t="s">
        <v>85</v>
      </c>
      <c r="C43" s="48" t="s">
        <v>86</v>
      </c>
      <c r="D43" s="44" t="s">
        <v>29</v>
      </c>
      <c r="E43" s="27">
        <v>1</v>
      </c>
      <c r="F43" s="45">
        <v>112341</v>
      </c>
      <c r="G43" s="24">
        <f t="shared" si="8"/>
        <v>112341</v>
      </c>
      <c r="H43" s="76">
        <v>2</v>
      </c>
      <c r="I43" s="27">
        <v>2</v>
      </c>
      <c r="J43" s="27">
        <v>2</v>
      </c>
      <c r="K43" s="24">
        <f t="shared" si="9"/>
        <v>224682</v>
      </c>
      <c r="L43" s="25">
        <f t="shared" si="10"/>
        <v>1</v>
      </c>
      <c r="M43" s="26" t="str">
        <f t="shared" si="11"/>
        <v>MAYOR</v>
      </c>
      <c r="N43" s="250"/>
      <c r="O43" s="246"/>
    </row>
    <row r="44" spans="1:15">
      <c r="B44" s="40">
        <v>5</v>
      </c>
      <c r="C44" s="41" t="s">
        <v>87</v>
      </c>
      <c r="D44" s="44"/>
      <c r="E44" s="27"/>
      <c r="F44" s="45"/>
      <c r="G44" s="24"/>
      <c r="H44" s="76"/>
      <c r="I44" s="27"/>
      <c r="J44" s="27"/>
      <c r="K44" s="24"/>
      <c r="L44" s="25"/>
      <c r="M44" s="26"/>
      <c r="N44" s="250"/>
      <c r="O44" s="246"/>
    </row>
    <row r="45" spans="1:15" ht="42.75">
      <c r="B45" s="42" t="s">
        <v>88</v>
      </c>
      <c r="C45" s="50" t="s">
        <v>89</v>
      </c>
      <c r="D45" s="44" t="s">
        <v>32</v>
      </c>
      <c r="E45" s="27">
        <v>21</v>
      </c>
      <c r="F45" s="45">
        <v>75247</v>
      </c>
      <c r="G45" s="24">
        <f>ROUND(E45*F45,0)</f>
        <v>1580187</v>
      </c>
      <c r="H45" s="76">
        <v>23</v>
      </c>
      <c r="I45" s="27">
        <v>23.26</v>
      </c>
      <c r="J45" s="27">
        <v>23.26</v>
      </c>
      <c r="K45" s="24">
        <f>ROUND(F45*J45,0)</f>
        <v>1750245</v>
      </c>
      <c r="L45" s="25">
        <f>J45-E45</f>
        <v>2.2600000000000016</v>
      </c>
      <c r="M45" s="26" t="str">
        <f>IF(L45&gt;0,"MAYOR","MENOR")</f>
        <v>MAYOR</v>
      </c>
      <c r="N45" s="250"/>
      <c r="O45" s="246"/>
    </row>
    <row r="46" spans="1:15" ht="30">
      <c r="B46" s="40">
        <v>6</v>
      </c>
      <c r="C46" s="41" t="s">
        <v>90</v>
      </c>
      <c r="D46" s="44"/>
      <c r="E46" s="27"/>
      <c r="F46" s="45"/>
      <c r="G46" s="24"/>
      <c r="H46" s="76"/>
      <c r="I46" s="27"/>
      <c r="J46" s="27"/>
      <c r="K46" s="24"/>
      <c r="L46" s="25"/>
      <c r="M46" s="26"/>
      <c r="N46" s="250"/>
      <c r="O46" s="246"/>
    </row>
    <row r="47" spans="1:15" ht="57">
      <c r="B47" s="42" t="s">
        <v>91</v>
      </c>
      <c r="C47" s="50" t="s">
        <v>92</v>
      </c>
      <c r="D47" s="44" t="s">
        <v>32</v>
      </c>
      <c r="E47" s="27">
        <v>80</v>
      </c>
      <c r="F47" s="45">
        <v>27011</v>
      </c>
      <c r="G47" s="24">
        <f t="shared" ref="G47:G49" si="12">ROUND(E47*F47,0)</f>
        <v>2160880</v>
      </c>
      <c r="H47" s="76">
        <v>80</v>
      </c>
      <c r="I47" s="27">
        <v>69.12</v>
      </c>
      <c r="J47" s="27">
        <v>69.12</v>
      </c>
      <c r="K47" s="24">
        <f>ROUND(F47*J47,0)</f>
        <v>1867000</v>
      </c>
      <c r="L47" s="25">
        <f>J47-E47</f>
        <v>-10.879999999999995</v>
      </c>
      <c r="M47" s="26" t="str">
        <f t="shared" ref="M47:M49" si="13">IF(L47&gt;0,"MAYOR","MENOR")</f>
        <v>MENOR</v>
      </c>
      <c r="N47" s="250"/>
      <c r="O47" s="246"/>
    </row>
    <row r="48" spans="1:15" ht="71.25">
      <c r="B48" s="42" t="s">
        <v>93</v>
      </c>
      <c r="C48" s="50" t="s">
        <v>94</v>
      </c>
      <c r="D48" s="44" t="s">
        <v>69</v>
      </c>
      <c r="E48" s="27">
        <v>58</v>
      </c>
      <c r="F48" s="45">
        <v>51851</v>
      </c>
      <c r="G48" s="24">
        <f t="shared" si="12"/>
        <v>3007358</v>
      </c>
      <c r="H48" s="76">
        <v>66.519229999999993</v>
      </c>
      <c r="I48" s="27">
        <v>2.72</v>
      </c>
      <c r="J48" s="27">
        <v>2.72</v>
      </c>
      <c r="K48" s="24">
        <f>ROUND(F48*J48,0)</f>
        <v>141035</v>
      </c>
      <c r="L48" s="25">
        <f>J48-E48</f>
        <v>-55.28</v>
      </c>
      <c r="M48" s="26" t="str">
        <f t="shared" si="13"/>
        <v>MENOR</v>
      </c>
      <c r="N48" s="250"/>
      <c r="O48" s="246"/>
    </row>
    <row r="49" spans="2:15" ht="57">
      <c r="B49" s="42" t="s">
        <v>95</v>
      </c>
      <c r="C49" s="50" t="s">
        <v>96</v>
      </c>
      <c r="D49" s="44" t="s">
        <v>32</v>
      </c>
      <c r="E49" s="27">
        <v>80</v>
      </c>
      <c r="F49" s="45">
        <v>130312</v>
      </c>
      <c r="G49" s="24">
        <f t="shared" si="12"/>
        <v>10424960</v>
      </c>
      <c r="H49" s="78">
        <f>80+19.05833</f>
        <v>99.058329999999998</v>
      </c>
      <c r="I49" s="27">
        <v>71.81</v>
      </c>
      <c r="J49" s="27">
        <v>71.81</v>
      </c>
      <c r="K49" s="24">
        <f>ROUND(F49*J49,0)</f>
        <v>9357705</v>
      </c>
      <c r="L49" s="25">
        <f>J49-E49</f>
        <v>-8.1899999999999977</v>
      </c>
      <c r="M49" s="26" t="str">
        <f t="shared" si="13"/>
        <v>MENOR</v>
      </c>
      <c r="N49" s="250"/>
      <c r="O49" s="246"/>
    </row>
    <row r="50" spans="2:15">
      <c r="B50" s="40">
        <v>7</v>
      </c>
      <c r="C50" s="41" t="s">
        <v>97</v>
      </c>
      <c r="D50" s="44"/>
      <c r="E50" s="27"/>
      <c r="F50" s="45"/>
      <c r="G50" s="24"/>
      <c r="H50" s="76"/>
      <c r="I50" s="27"/>
      <c r="J50" s="27"/>
      <c r="K50" s="24"/>
      <c r="L50" s="25"/>
      <c r="M50" s="26"/>
      <c r="N50" s="250"/>
      <c r="O50" s="246"/>
    </row>
    <row r="51" spans="2:15" ht="57">
      <c r="B51" s="42" t="s">
        <v>98</v>
      </c>
      <c r="C51" s="50" t="s">
        <v>99</v>
      </c>
      <c r="D51" s="44" t="s">
        <v>32</v>
      </c>
      <c r="E51" s="27">
        <v>170</v>
      </c>
      <c r="F51" s="45">
        <v>24547</v>
      </c>
      <c r="G51" s="24">
        <f>ROUND(E51*F51,0)</f>
        <v>4172990</v>
      </c>
      <c r="H51" s="76">
        <v>187.54</v>
      </c>
      <c r="I51" s="27">
        <v>157.9</v>
      </c>
      <c r="J51" s="27">
        <v>157.9</v>
      </c>
      <c r="K51" s="24">
        <f>ROUND(F51*J51,0)</f>
        <v>3875971</v>
      </c>
      <c r="L51" s="25">
        <f>J51-E51</f>
        <v>-12.099999999999994</v>
      </c>
      <c r="M51" s="26" t="str">
        <f>IF(L51&gt;0,"MAYOR","MENOR")</f>
        <v>MENOR</v>
      </c>
      <c r="N51" s="250"/>
      <c r="O51" s="246"/>
    </row>
    <row r="52" spans="2:15">
      <c r="B52" s="40">
        <v>8</v>
      </c>
      <c r="C52" s="41" t="s">
        <v>100</v>
      </c>
      <c r="D52" s="44"/>
      <c r="E52" s="27"/>
      <c r="F52" s="45"/>
      <c r="G52" s="24"/>
      <c r="H52" s="76"/>
      <c r="I52" s="27"/>
      <c r="J52" s="27"/>
      <c r="K52" s="24"/>
      <c r="L52" s="25"/>
      <c r="M52" s="26"/>
      <c r="N52" s="250"/>
      <c r="O52" s="246"/>
    </row>
    <row r="53" spans="2:15" ht="42.75">
      <c r="B53" s="42" t="s">
        <v>101</v>
      </c>
      <c r="C53" s="50" t="s">
        <v>102</v>
      </c>
      <c r="D53" s="44" t="s">
        <v>69</v>
      </c>
      <c r="E53" s="27">
        <v>30</v>
      </c>
      <c r="F53" s="45">
        <v>16630</v>
      </c>
      <c r="G53" s="24">
        <f t="shared" ref="G53:G58" si="14">ROUND(E53*F53,0)</f>
        <v>498900</v>
      </c>
      <c r="H53" s="76">
        <v>30</v>
      </c>
      <c r="I53" s="27">
        <v>30</v>
      </c>
      <c r="J53" s="27">
        <v>30</v>
      </c>
      <c r="K53" s="24">
        <f t="shared" ref="K53:K58" si="15">ROUND(F53*J53,0)</f>
        <v>498900</v>
      </c>
      <c r="L53" s="25">
        <f t="shared" ref="L53:L58" si="16">J53-E53</f>
        <v>0</v>
      </c>
      <c r="M53" s="26" t="str">
        <f t="shared" ref="M53:M58" si="17">IF(L53&gt;0,"MAYOR","MENOR")</f>
        <v>MENOR</v>
      </c>
      <c r="N53" s="250"/>
      <c r="O53" s="246"/>
    </row>
    <row r="54" spans="2:15" ht="28.5">
      <c r="B54" s="42" t="s">
        <v>103</v>
      </c>
      <c r="C54" s="50" t="s">
        <v>104</v>
      </c>
      <c r="D54" s="44" t="s">
        <v>29</v>
      </c>
      <c r="E54" s="27">
        <v>1</v>
      </c>
      <c r="F54" s="45">
        <v>171613</v>
      </c>
      <c r="G54" s="24">
        <f t="shared" si="14"/>
        <v>171613</v>
      </c>
      <c r="H54" s="76">
        <v>1</v>
      </c>
      <c r="I54" s="27">
        <v>1</v>
      </c>
      <c r="J54" s="27">
        <v>1</v>
      </c>
      <c r="K54" s="24">
        <f t="shared" si="15"/>
        <v>171613</v>
      </c>
      <c r="L54" s="25">
        <f t="shared" si="16"/>
        <v>0</v>
      </c>
      <c r="M54" s="26" t="str">
        <f t="shared" si="17"/>
        <v>MENOR</v>
      </c>
      <c r="N54" s="250"/>
      <c r="O54" s="246"/>
    </row>
    <row r="55" spans="2:15">
      <c r="B55" s="42" t="s">
        <v>105</v>
      </c>
      <c r="C55" s="50" t="s">
        <v>106</v>
      </c>
      <c r="D55" s="44" t="s">
        <v>29</v>
      </c>
      <c r="E55" s="27">
        <v>1</v>
      </c>
      <c r="F55" s="45">
        <v>70528</v>
      </c>
      <c r="G55" s="24">
        <f t="shared" si="14"/>
        <v>70528</v>
      </c>
      <c r="H55" s="76">
        <v>1</v>
      </c>
      <c r="I55" s="27">
        <v>1</v>
      </c>
      <c r="J55" s="27">
        <v>1</v>
      </c>
      <c r="K55" s="24">
        <f t="shared" si="15"/>
        <v>70528</v>
      </c>
      <c r="L55" s="25">
        <f t="shared" si="16"/>
        <v>0</v>
      </c>
      <c r="M55" s="26" t="str">
        <f t="shared" si="17"/>
        <v>MENOR</v>
      </c>
      <c r="N55" s="250"/>
      <c r="O55" s="246"/>
    </row>
    <row r="56" spans="2:15" ht="28.5">
      <c r="B56" s="42" t="s">
        <v>107</v>
      </c>
      <c r="C56" s="50" t="s">
        <v>108</v>
      </c>
      <c r="D56" s="44" t="s">
        <v>29</v>
      </c>
      <c r="E56" s="27">
        <v>1</v>
      </c>
      <c r="F56" s="45">
        <v>62909</v>
      </c>
      <c r="G56" s="24">
        <f t="shared" si="14"/>
        <v>62909</v>
      </c>
      <c r="H56" s="76">
        <v>1</v>
      </c>
      <c r="I56" s="27">
        <v>1</v>
      </c>
      <c r="J56" s="27">
        <v>1</v>
      </c>
      <c r="K56" s="24">
        <f t="shared" si="15"/>
        <v>62909</v>
      </c>
      <c r="L56" s="25">
        <f t="shared" si="16"/>
        <v>0</v>
      </c>
      <c r="M56" s="26" t="str">
        <f t="shared" si="17"/>
        <v>MENOR</v>
      </c>
      <c r="N56" s="250"/>
      <c r="O56" s="246"/>
    </row>
    <row r="57" spans="2:15" ht="28.5">
      <c r="B57" s="42" t="s">
        <v>109</v>
      </c>
      <c r="C57" s="50" t="s">
        <v>110</v>
      </c>
      <c r="D57" s="44" t="s">
        <v>29</v>
      </c>
      <c r="E57" s="27">
        <v>2</v>
      </c>
      <c r="F57" s="45">
        <v>83678</v>
      </c>
      <c r="G57" s="24">
        <f t="shared" si="14"/>
        <v>167356</v>
      </c>
      <c r="H57" s="76">
        <v>2</v>
      </c>
      <c r="I57" s="27">
        <v>0</v>
      </c>
      <c r="J57" s="27">
        <v>0</v>
      </c>
      <c r="K57" s="24">
        <f t="shared" si="15"/>
        <v>0</v>
      </c>
      <c r="L57" s="25">
        <f t="shared" si="16"/>
        <v>-2</v>
      </c>
      <c r="M57" s="26" t="str">
        <f t="shared" si="17"/>
        <v>MENOR</v>
      </c>
      <c r="N57" s="250"/>
      <c r="O57" s="246"/>
    </row>
    <row r="58" spans="2:15">
      <c r="B58" s="42" t="s">
        <v>111</v>
      </c>
      <c r="C58" s="50" t="s">
        <v>112</v>
      </c>
      <c r="D58" s="44" t="s">
        <v>29</v>
      </c>
      <c r="E58" s="27">
        <v>1</v>
      </c>
      <c r="F58" s="45">
        <v>35942</v>
      </c>
      <c r="G58" s="24">
        <f t="shared" si="14"/>
        <v>35942</v>
      </c>
      <c r="H58" s="76">
        <v>1</v>
      </c>
      <c r="I58" s="27">
        <v>1</v>
      </c>
      <c r="J58" s="27">
        <v>1</v>
      </c>
      <c r="K58" s="24">
        <f t="shared" si="15"/>
        <v>35942</v>
      </c>
      <c r="L58" s="25">
        <f t="shared" si="16"/>
        <v>0</v>
      </c>
      <c r="M58" s="26" t="str">
        <f t="shared" si="17"/>
        <v>MENOR</v>
      </c>
      <c r="N58" s="250"/>
      <c r="O58" s="246"/>
    </row>
    <row r="59" spans="2:15">
      <c r="B59" s="40">
        <v>9</v>
      </c>
      <c r="C59" s="41" t="s">
        <v>113</v>
      </c>
      <c r="D59" s="44"/>
      <c r="E59" s="27"/>
      <c r="F59" s="45"/>
      <c r="G59" s="24"/>
      <c r="H59" s="76"/>
      <c r="I59" s="27"/>
      <c r="J59" s="27"/>
      <c r="K59" s="24"/>
      <c r="L59" s="25"/>
      <c r="M59" s="26"/>
      <c r="N59" s="250"/>
      <c r="O59" s="246"/>
    </row>
    <row r="60" spans="2:15" ht="42.75">
      <c r="B60" s="42" t="s">
        <v>114</v>
      </c>
      <c r="C60" s="50" t="s">
        <v>115</v>
      </c>
      <c r="D60" s="44" t="s">
        <v>32</v>
      </c>
      <c r="E60" s="27">
        <v>245</v>
      </c>
      <c r="F60" s="45">
        <v>35180</v>
      </c>
      <c r="G60" s="24">
        <f>ROUND(E60*F60,0)</f>
        <v>8619100</v>
      </c>
      <c r="H60" s="76">
        <v>187.54</v>
      </c>
      <c r="I60" s="27">
        <v>194.94</v>
      </c>
      <c r="J60" s="27">
        <v>194.94</v>
      </c>
      <c r="K60" s="24">
        <f>ROUND(F60*J60,0)</f>
        <v>6857989</v>
      </c>
      <c r="L60" s="25">
        <f>J60-E60</f>
        <v>-50.06</v>
      </c>
      <c r="M60" s="26" t="str">
        <f>IF(L60&gt;0,"MAYOR","MENOR")</f>
        <v>MENOR</v>
      </c>
      <c r="N60" s="250"/>
      <c r="O60" s="246"/>
    </row>
    <row r="61" spans="2:15">
      <c r="B61" s="40">
        <v>10</v>
      </c>
      <c r="C61" s="41" t="s">
        <v>116</v>
      </c>
      <c r="D61" s="44"/>
      <c r="E61" s="27"/>
      <c r="F61" s="45"/>
      <c r="G61" s="24"/>
      <c r="H61" s="76"/>
      <c r="I61" s="76"/>
      <c r="J61" s="27"/>
      <c r="K61" s="24"/>
      <c r="L61" s="25"/>
      <c r="M61" s="26"/>
      <c r="N61" s="250"/>
      <c r="O61" s="246"/>
    </row>
    <row r="62" spans="2:15" ht="71.25">
      <c r="B62" s="42" t="s">
        <v>117</v>
      </c>
      <c r="C62" s="50" t="s">
        <v>118</v>
      </c>
      <c r="D62" s="44" t="s">
        <v>32</v>
      </c>
      <c r="E62" s="27">
        <v>0</v>
      </c>
      <c r="F62" s="45">
        <v>415367</v>
      </c>
      <c r="G62" s="24">
        <f t="shared" ref="G62:G65" si="18">ROUND(E62*F62,0)</f>
        <v>0</v>
      </c>
      <c r="H62" s="76">
        <v>8.98</v>
      </c>
      <c r="I62" s="27">
        <v>8.98</v>
      </c>
      <c r="J62" s="27">
        <v>0</v>
      </c>
      <c r="K62" s="24">
        <f>ROUND(F62*J62,0)</f>
        <v>0</v>
      </c>
      <c r="L62" s="25">
        <f>J62-E62</f>
        <v>0</v>
      </c>
      <c r="M62" s="26" t="str">
        <f t="shared" ref="M62:M65" si="19">IF(L62&gt;0,"MAYOR","MENOR")</f>
        <v>MENOR</v>
      </c>
      <c r="N62" s="250"/>
      <c r="O62" s="246"/>
    </row>
    <row r="63" spans="2:15" ht="71.25">
      <c r="B63" s="42" t="s">
        <v>119</v>
      </c>
      <c r="C63" s="50" t="s">
        <v>120</v>
      </c>
      <c r="D63" s="44" t="s">
        <v>32</v>
      </c>
      <c r="E63" s="27">
        <v>0</v>
      </c>
      <c r="F63" s="45">
        <v>447044</v>
      </c>
      <c r="G63" s="24">
        <f t="shared" si="18"/>
        <v>0</v>
      </c>
      <c r="H63" s="76">
        <v>5</v>
      </c>
      <c r="I63" s="27">
        <v>5</v>
      </c>
      <c r="J63" s="27">
        <v>0</v>
      </c>
      <c r="K63" s="24">
        <f>ROUND(F63*J63,0)</f>
        <v>0</v>
      </c>
      <c r="L63" s="25">
        <f>J63-E63</f>
        <v>0</v>
      </c>
      <c r="M63" s="26" t="str">
        <f t="shared" si="19"/>
        <v>MENOR</v>
      </c>
      <c r="N63" s="250"/>
      <c r="O63" s="246"/>
    </row>
    <row r="64" spans="2:15" ht="71.25">
      <c r="B64" s="42"/>
      <c r="C64" s="97" t="s">
        <v>285</v>
      </c>
      <c r="D64" s="44" t="s">
        <v>32</v>
      </c>
      <c r="E64" s="27">
        <v>18</v>
      </c>
      <c r="F64" s="45">
        <v>415367</v>
      </c>
      <c r="G64" s="24">
        <f t="shared" si="18"/>
        <v>7476606</v>
      </c>
      <c r="H64" s="76">
        <v>8.98</v>
      </c>
      <c r="I64" s="76"/>
      <c r="J64" s="27">
        <v>8.98</v>
      </c>
      <c r="K64" s="24">
        <f>ROUND(F64*J64,0)</f>
        <v>3729996</v>
      </c>
      <c r="L64" s="25">
        <f>J64-E64</f>
        <v>-9.02</v>
      </c>
      <c r="M64" s="26" t="str">
        <f t="shared" si="19"/>
        <v>MENOR</v>
      </c>
      <c r="N64" s="205"/>
      <c r="O64" s="204"/>
    </row>
    <row r="65" spans="1:28" ht="120.75" customHeight="1">
      <c r="B65" s="42"/>
      <c r="C65" s="50" t="s">
        <v>286</v>
      </c>
      <c r="D65" s="44" t="s">
        <v>32</v>
      </c>
      <c r="E65" s="27">
        <v>7.5</v>
      </c>
      <c r="F65" s="45">
        <v>447044</v>
      </c>
      <c r="G65" s="24">
        <f t="shared" si="18"/>
        <v>3352830</v>
      </c>
      <c r="H65" s="76">
        <v>5</v>
      </c>
      <c r="I65" s="76"/>
      <c r="J65" s="27">
        <v>5</v>
      </c>
      <c r="K65" s="24">
        <f>ROUND(F65*J65,0)</f>
        <v>2235220</v>
      </c>
      <c r="L65" s="25">
        <f>J65-E65</f>
        <v>-2.5</v>
      </c>
      <c r="M65" s="26" t="str">
        <f t="shared" si="19"/>
        <v>MENOR</v>
      </c>
      <c r="N65" s="205"/>
      <c r="O65" s="204"/>
    </row>
    <row r="66" spans="1:28">
      <c r="B66" s="40">
        <v>11</v>
      </c>
      <c r="C66" s="41" t="s">
        <v>121</v>
      </c>
      <c r="D66" s="44"/>
      <c r="E66" s="27"/>
      <c r="F66" s="45"/>
      <c r="G66" s="24"/>
      <c r="H66" s="76"/>
      <c r="I66" s="76"/>
      <c r="J66" s="27"/>
      <c r="K66" s="24"/>
      <c r="L66" s="25"/>
      <c r="M66" s="26"/>
      <c r="N66" s="250"/>
      <c r="O66" s="246"/>
    </row>
    <row r="67" spans="1:28" ht="171.75" customHeight="1">
      <c r="B67" s="42" t="s">
        <v>122</v>
      </c>
      <c r="C67" s="50" t="s">
        <v>123</v>
      </c>
      <c r="D67" s="44" t="s">
        <v>32</v>
      </c>
      <c r="E67" s="27">
        <v>37</v>
      </c>
      <c r="F67" s="45">
        <v>60487</v>
      </c>
      <c r="G67" s="24">
        <f t="shared" ref="G67:G70" si="20">ROUND(E67*F67,0)</f>
        <v>2238019</v>
      </c>
      <c r="H67" s="76">
        <v>29.14</v>
      </c>
      <c r="I67" s="27">
        <v>29.35</v>
      </c>
      <c r="J67" s="27">
        <v>29.35</v>
      </c>
      <c r="K67" s="24">
        <f>ROUND(F67*J67,0)</f>
        <v>1775293</v>
      </c>
      <c r="L67" s="25">
        <f>J67-E67</f>
        <v>-7.6499999999999986</v>
      </c>
      <c r="M67" s="26" t="str">
        <f t="shared" ref="M67:M70" si="21">IF(L67&gt;0,"MAYOR","MENOR")</f>
        <v>MENOR</v>
      </c>
      <c r="N67" s="250"/>
      <c r="O67" s="246"/>
    </row>
    <row r="68" spans="1:28" ht="162" customHeight="1">
      <c r="B68" s="42" t="s">
        <v>124</v>
      </c>
      <c r="C68" s="50" t="s">
        <v>125</v>
      </c>
      <c r="D68" s="44" t="s">
        <v>32</v>
      </c>
      <c r="E68" s="27">
        <v>37</v>
      </c>
      <c r="F68" s="45">
        <v>88525</v>
      </c>
      <c r="G68" s="24">
        <f t="shared" si="20"/>
        <v>3275425</v>
      </c>
      <c r="H68" s="76">
        <v>29.14</v>
      </c>
      <c r="I68" s="27">
        <v>29.35</v>
      </c>
      <c r="J68" s="27">
        <v>29.35</v>
      </c>
      <c r="K68" s="24">
        <f>ROUND(F68*J68,0)</f>
        <v>2598209</v>
      </c>
      <c r="L68" s="25">
        <f>J68-E68</f>
        <v>-7.6499999999999986</v>
      </c>
      <c r="M68" s="26" t="str">
        <f t="shared" si="21"/>
        <v>MENOR</v>
      </c>
      <c r="N68" s="250"/>
      <c r="O68" s="246"/>
    </row>
    <row r="69" spans="1:28" ht="91.5" customHeight="1">
      <c r="B69" s="42" t="s">
        <v>126</v>
      </c>
      <c r="C69" s="50" t="s">
        <v>127</v>
      </c>
      <c r="D69" s="44" t="s">
        <v>69</v>
      </c>
      <c r="E69" s="27">
        <v>30</v>
      </c>
      <c r="F69" s="45">
        <v>48086</v>
      </c>
      <c r="G69" s="24">
        <f t="shared" si="20"/>
        <v>1442580</v>
      </c>
      <c r="H69" s="76">
        <v>16.670000000000002</v>
      </c>
      <c r="I69" s="27">
        <v>19.010000000000002</v>
      </c>
      <c r="J69" s="27">
        <v>19.010000000000002</v>
      </c>
      <c r="K69" s="24">
        <f>ROUND(F69*J69,0)</f>
        <v>914115</v>
      </c>
      <c r="L69" s="25">
        <f>J69-E69</f>
        <v>-10.989999999999998</v>
      </c>
      <c r="M69" s="26" t="str">
        <f t="shared" si="21"/>
        <v>MENOR</v>
      </c>
      <c r="N69" s="250"/>
      <c r="O69" s="246"/>
    </row>
    <row r="70" spans="1:28" ht="123.75" customHeight="1">
      <c r="B70" s="42" t="s">
        <v>128</v>
      </c>
      <c r="C70" s="50" t="s">
        <v>129</v>
      </c>
      <c r="D70" s="44" t="s">
        <v>69</v>
      </c>
      <c r="E70" s="27">
        <v>30</v>
      </c>
      <c r="F70" s="45">
        <v>78250</v>
      </c>
      <c r="G70" s="24">
        <f t="shared" si="20"/>
        <v>2347500</v>
      </c>
      <c r="H70" s="76">
        <v>8.9700000000000006</v>
      </c>
      <c r="I70" s="27">
        <v>9.17</v>
      </c>
      <c r="J70" s="27">
        <v>9.17</v>
      </c>
      <c r="K70" s="24">
        <f>ROUND(F70*J70,0)</f>
        <v>717553</v>
      </c>
      <c r="L70" s="25">
        <f>J70-E70</f>
        <v>-20.83</v>
      </c>
      <c r="M70" s="26" t="str">
        <f t="shared" si="21"/>
        <v>MENOR</v>
      </c>
      <c r="N70" s="250"/>
      <c r="O70" s="246"/>
    </row>
    <row r="71" spans="1:28">
      <c r="B71" s="40">
        <v>12</v>
      </c>
      <c r="C71" s="41" t="s">
        <v>130</v>
      </c>
      <c r="D71" s="44"/>
      <c r="E71" s="27"/>
      <c r="F71" s="45"/>
      <c r="G71" s="24"/>
      <c r="H71" s="76"/>
      <c r="I71" s="27"/>
      <c r="J71" s="27"/>
      <c r="K71" s="24"/>
      <c r="L71" s="25"/>
      <c r="M71" s="26"/>
      <c r="N71" s="250"/>
      <c r="O71" s="246"/>
    </row>
    <row r="72" spans="1:28" ht="28.5">
      <c r="B72" s="42" t="s">
        <v>131</v>
      </c>
      <c r="C72" s="50" t="s">
        <v>132</v>
      </c>
      <c r="D72" s="44" t="s">
        <v>32</v>
      </c>
      <c r="E72" s="27">
        <v>80</v>
      </c>
      <c r="F72" s="45">
        <v>5214</v>
      </c>
      <c r="G72" s="24">
        <f t="shared" ref="G72:G73" si="22">ROUND(E72*F72,0)</f>
        <v>417120</v>
      </c>
      <c r="H72" s="76">
        <v>80</v>
      </c>
      <c r="I72" s="27">
        <v>71.81</v>
      </c>
      <c r="J72" s="27">
        <v>71.81</v>
      </c>
      <c r="K72" s="24">
        <f>ROUND(F72*J72,0)</f>
        <v>374417</v>
      </c>
      <c r="L72" s="25">
        <f>J72-E72</f>
        <v>-8.1899999999999977</v>
      </c>
      <c r="M72" s="26" t="str">
        <f t="shared" ref="M72:M73" si="23">IF(L72&gt;0,"MAYOR","MENOR")</f>
        <v>MENOR</v>
      </c>
      <c r="N72" s="250"/>
      <c r="O72" s="246"/>
    </row>
    <row r="73" spans="1:28" ht="28.5">
      <c r="B73" s="42" t="s">
        <v>133</v>
      </c>
      <c r="C73" s="50" t="s">
        <v>134</v>
      </c>
      <c r="D73" s="44" t="s">
        <v>50</v>
      </c>
      <c r="E73" s="27">
        <v>70</v>
      </c>
      <c r="F73" s="45">
        <v>57439</v>
      </c>
      <c r="G73" s="24">
        <f t="shared" si="22"/>
        <v>4020730</v>
      </c>
      <c r="H73" s="76">
        <v>60</v>
      </c>
      <c r="I73" s="27">
        <v>35</v>
      </c>
      <c r="J73" s="27">
        <v>35</v>
      </c>
      <c r="K73" s="24">
        <f>ROUND(F73*J73,0)</f>
        <v>2010365</v>
      </c>
      <c r="L73" s="25">
        <f>J73-E73</f>
        <v>-35</v>
      </c>
      <c r="M73" s="26" t="str">
        <f t="shared" si="23"/>
        <v>MENOR</v>
      </c>
      <c r="N73" s="250"/>
      <c r="O73" s="246"/>
    </row>
    <row r="74" spans="1:28">
      <c r="A74" s="31"/>
      <c r="B74" s="252" t="s">
        <v>135</v>
      </c>
      <c r="C74" s="215"/>
      <c r="D74" s="215"/>
      <c r="E74" s="215"/>
      <c r="F74" s="216"/>
      <c r="G74" s="32">
        <f>SUM(G15:G73)</f>
        <v>72907799</v>
      </c>
      <c r="H74" s="79"/>
      <c r="I74" s="79"/>
      <c r="J74" s="33"/>
      <c r="K74" s="32">
        <f>SUM(K15:K73)</f>
        <v>52666926</v>
      </c>
      <c r="L74" s="34"/>
      <c r="M74" s="34"/>
      <c r="N74" s="250"/>
      <c r="O74" s="246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</row>
    <row r="75" spans="1:28">
      <c r="A75" s="31"/>
      <c r="B75" s="253" t="s">
        <v>136</v>
      </c>
      <c r="C75" s="216"/>
      <c r="D75" s="256">
        <v>0.27229999999999999</v>
      </c>
      <c r="E75" s="215"/>
      <c r="F75" s="216"/>
      <c r="G75" s="35">
        <f t="shared" ref="G75:G77" si="24">$G$74*D75</f>
        <v>19852793.6677</v>
      </c>
      <c r="H75" s="80"/>
      <c r="I75" s="80"/>
      <c r="J75" s="36"/>
      <c r="K75" s="35">
        <f>$K$74*D75</f>
        <v>14341203.9498</v>
      </c>
      <c r="L75" s="37"/>
      <c r="M75" s="38"/>
      <c r="N75" s="250"/>
      <c r="O75" s="246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</row>
    <row r="76" spans="1:28">
      <c r="A76" s="31"/>
      <c r="B76" s="253" t="s">
        <v>137</v>
      </c>
      <c r="C76" s="216"/>
      <c r="D76" s="255">
        <v>0.01</v>
      </c>
      <c r="E76" s="215"/>
      <c r="F76" s="216"/>
      <c r="G76" s="35">
        <f t="shared" si="24"/>
        <v>729077.99</v>
      </c>
      <c r="H76" s="80"/>
      <c r="I76" s="80"/>
      <c r="J76" s="36"/>
      <c r="K76" s="35">
        <f>$K$74*D76</f>
        <v>526669.26</v>
      </c>
      <c r="L76" s="37"/>
      <c r="M76" s="38"/>
      <c r="N76" s="250"/>
      <c r="O76" s="246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</row>
    <row r="77" spans="1:28">
      <c r="A77" s="31"/>
      <c r="B77" s="253" t="s">
        <v>138</v>
      </c>
      <c r="C77" s="216"/>
      <c r="D77" s="255">
        <v>0.04</v>
      </c>
      <c r="E77" s="215"/>
      <c r="F77" s="216"/>
      <c r="G77" s="35">
        <f t="shared" si="24"/>
        <v>2916311.96</v>
      </c>
      <c r="H77" s="80"/>
      <c r="I77" s="80"/>
      <c r="J77" s="36"/>
      <c r="K77" s="35">
        <f>$K$74*D77</f>
        <v>2106677.04</v>
      </c>
      <c r="L77" s="37"/>
      <c r="M77" s="38"/>
      <c r="N77" s="250"/>
      <c r="O77" s="246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</row>
    <row r="78" spans="1:28">
      <c r="A78" s="31"/>
      <c r="B78" s="253" t="s">
        <v>139</v>
      </c>
      <c r="C78" s="216"/>
      <c r="D78" s="255">
        <v>0.19</v>
      </c>
      <c r="E78" s="215"/>
      <c r="F78" s="216"/>
      <c r="G78" s="35">
        <f>$G$77*D78</f>
        <v>554099.27240000002</v>
      </c>
      <c r="H78" s="80"/>
      <c r="I78" s="80"/>
      <c r="J78" s="36"/>
      <c r="K78" s="35">
        <f>$K$77*D78</f>
        <v>400268.63760000002</v>
      </c>
      <c r="L78" s="37"/>
      <c r="M78" s="38"/>
      <c r="N78" s="250"/>
      <c r="O78" s="246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</row>
    <row r="79" spans="1:28">
      <c r="A79" s="31"/>
      <c r="B79" s="254" t="s">
        <v>140</v>
      </c>
      <c r="C79" s="215"/>
      <c r="D79" s="215"/>
      <c r="E79" s="215"/>
      <c r="F79" s="216"/>
      <c r="G79" s="32">
        <f>SUM(G74:G78)</f>
        <v>96960081.890099987</v>
      </c>
      <c r="H79" s="79"/>
      <c r="I79" s="79"/>
      <c r="J79" s="39" t="s">
        <v>140</v>
      </c>
      <c r="K79" s="32">
        <f>SUM(K74:K78)</f>
        <v>70041744.887400016</v>
      </c>
      <c r="L79" s="33"/>
      <c r="M79" s="33"/>
      <c r="N79" s="250"/>
      <c r="O79" s="246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</row>
    <row r="80" spans="1:28">
      <c r="B80" s="40" t="s">
        <v>141</v>
      </c>
      <c r="C80" s="41" t="s">
        <v>142</v>
      </c>
      <c r="D80" s="44"/>
      <c r="E80" s="27"/>
      <c r="F80" s="45"/>
      <c r="G80" s="24"/>
      <c r="H80" s="81"/>
      <c r="I80" s="81"/>
      <c r="J80" s="27"/>
      <c r="K80" s="24"/>
      <c r="L80" s="25"/>
      <c r="M80" s="26"/>
      <c r="N80" s="250"/>
      <c r="O80" s="246"/>
    </row>
    <row r="81" spans="2:15" ht="28.5">
      <c r="B81" s="42" t="s">
        <v>143</v>
      </c>
      <c r="C81" s="63" t="s">
        <v>144</v>
      </c>
      <c r="D81" s="44" t="s">
        <v>50</v>
      </c>
      <c r="E81" s="27">
        <v>0</v>
      </c>
      <c r="F81" s="45">
        <v>204958</v>
      </c>
      <c r="G81" s="24">
        <f t="shared" ref="G81:G96" si="25">ROUND(E81*F81,0)</f>
        <v>0</v>
      </c>
      <c r="H81" s="81"/>
      <c r="I81" s="46">
        <v>0.95</v>
      </c>
      <c r="J81" s="46">
        <v>0.95</v>
      </c>
      <c r="K81" s="24">
        <f t="shared" ref="K81:K96" si="26">ROUND(F81*J81,0)</f>
        <v>194710</v>
      </c>
      <c r="L81" s="25">
        <f t="shared" ref="L81:L96" si="27">J81-E81</f>
        <v>0.95</v>
      </c>
      <c r="M81" s="26" t="str">
        <f t="shared" ref="M81:M96" si="28">IF(L81&gt;0,"MAYOR","MENOR")</f>
        <v>MAYOR</v>
      </c>
      <c r="N81" s="250"/>
      <c r="O81" s="246"/>
    </row>
    <row r="82" spans="2:15">
      <c r="B82" s="42" t="s">
        <v>145</v>
      </c>
      <c r="C82" s="47" t="s">
        <v>146</v>
      </c>
      <c r="D82" s="44" t="s">
        <v>32</v>
      </c>
      <c r="E82" s="27">
        <v>0</v>
      </c>
      <c r="F82" s="45">
        <v>16327</v>
      </c>
      <c r="G82" s="24">
        <f t="shared" si="25"/>
        <v>0</v>
      </c>
      <c r="H82" s="81"/>
      <c r="I82" s="46">
        <v>4</v>
      </c>
      <c r="J82" s="46">
        <v>4</v>
      </c>
      <c r="K82" s="24">
        <f t="shared" si="26"/>
        <v>65308</v>
      </c>
      <c r="L82" s="25">
        <f t="shared" si="27"/>
        <v>4</v>
      </c>
      <c r="M82" s="26" t="str">
        <f t="shared" si="28"/>
        <v>MAYOR</v>
      </c>
      <c r="N82" s="250"/>
      <c r="O82" s="246"/>
    </row>
    <row r="83" spans="2:15">
      <c r="B83" s="42" t="s">
        <v>147</v>
      </c>
      <c r="C83" s="63" t="s">
        <v>148</v>
      </c>
      <c r="D83" s="44" t="s">
        <v>69</v>
      </c>
      <c r="E83" s="27">
        <v>0</v>
      </c>
      <c r="F83" s="45">
        <v>9384</v>
      </c>
      <c r="G83" s="24">
        <f t="shared" si="25"/>
        <v>0</v>
      </c>
      <c r="H83" s="81"/>
      <c r="I83" s="46">
        <v>6.8</v>
      </c>
      <c r="J83" s="46">
        <v>6.8</v>
      </c>
      <c r="K83" s="24">
        <f t="shared" si="26"/>
        <v>63811</v>
      </c>
      <c r="L83" s="25">
        <f t="shared" si="27"/>
        <v>6.8</v>
      </c>
      <c r="M83" s="26" t="str">
        <f t="shared" si="28"/>
        <v>MAYOR</v>
      </c>
      <c r="N83" s="250"/>
      <c r="O83" s="246"/>
    </row>
    <row r="84" spans="2:15" ht="57">
      <c r="B84" s="42" t="s">
        <v>149</v>
      </c>
      <c r="C84" s="63" t="s">
        <v>150</v>
      </c>
      <c r="D84" s="44" t="s">
        <v>32</v>
      </c>
      <c r="E84" s="27">
        <v>0</v>
      </c>
      <c r="F84" s="45">
        <v>177095</v>
      </c>
      <c r="G84" s="24">
        <f t="shared" si="25"/>
        <v>0</v>
      </c>
      <c r="H84" s="81"/>
      <c r="I84" s="46">
        <v>6.54</v>
      </c>
      <c r="J84" s="46">
        <v>6.54</v>
      </c>
      <c r="K84" s="24">
        <f t="shared" si="26"/>
        <v>1158201</v>
      </c>
      <c r="L84" s="25">
        <f t="shared" si="27"/>
        <v>6.54</v>
      </c>
      <c r="M84" s="26" t="str">
        <f t="shared" si="28"/>
        <v>MAYOR</v>
      </c>
      <c r="N84" s="250"/>
      <c r="O84" s="246"/>
    </row>
    <row r="85" spans="2:15" ht="28.5">
      <c r="B85" s="42" t="s">
        <v>151</v>
      </c>
      <c r="C85" s="63" t="s">
        <v>152</v>
      </c>
      <c r="D85" s="44" t="s">
        <v>69</v>
      </c>
      <c r="E85" s="27">
        <v>0</v>
      </c>
      <c r="F85" s="45">
        <v>9899</v>
      </c>
      <c r="G85" s="24">
        <f t="shared" si="25"/>
        <v>0</v>
      </c>
      <c r="H85" s="81"/>
      <c r="I85" s="46">
        <v>3</v>
      </c>
      <c r="J85" s="46">
        <v>3</v>
      </c>
      <c r="K85" s="24">
        <f t="shared" si="26"/>
        <v>29697</v>
      </c>
      <c r="L85" s="25">
        <f t="shared" si="27"/>
        <v>3</v>
      </c>
      <c r="M85" s="26" t="str">
        <f t="shared" si="28"/>
        <v>MAYOR</v>
      </c>
      <c r="N85" s="250"/>
      <c r="O85" s="246"/>
    </row>
    <row r="86" spans="2:15" ht="71.25">
      <c r="B86" s="42" t="s">
        <v>153</v>
      </c>
      <c r="C86" s="63" t="s">
        <v>154</v>
      </c>
      <c r="D86" s="44" t="s">
        <v>29</v>
      </c>
      <c r="E86" s="27">
        <v>0</v>
      </c>
      <c r="F86" s="45">
        <v>113639</v>
      </c>
      <c r="G86" s="24">
        <f t="shared" si="25"/>
        <v>0</v>
      </c>
      <c r="H86" s="81"/>
      <c r="I86" s="46">
        <v>2</v>
      </c>
      <c r="J86" s="46">
        <v>2</v>
      </c>
      <c r="K86" s="24">
        <f t="shared" si="26"/>
        <v>227278</v>
      </c>
      <c r="L86" s="25">
        <f t="shared" si="27"/>
        <v>2</v>
      </c>
      <c r="M86" s="26" t="str">
        <f t="shared" si="28"/>
        <v>MAYOR</v>
      </c>
      <c r="N86" s="250"/>
      <c r="O86" s="246"/>
    </row>
    <row r="87" spans="2:15" ht="105" customHeight="1">
      <c r="B87" s="42" t="s">
        <v>155</v>
      </c>
      <c r="C87" s="63" t="s">
        <v>156</v>
      </c>
      <c r="D87" s="44" t="s">
        <v>29</v>
      </c>
      <c r="E87" s="27">
        <v>0</v>
      </c>
      <c r="F87" s="45">
        <v>2106299</v>
      </c>
      <c r="G87" s="24">
        <f t="shared" si="25"/>
        <v>0</v>
      </c>
      <c r="H87" s="81"/>
      <c r="I87" s="46">
        <v>1</v>
      </c>
      <c r="J87" s="46">
        <v>1</v>
      </c>
      <c r="K87" s="24">
        <f t="shared" si="26"/>
        <v>2106299</v>
      </c>
      <c r="L87" s="25">
        <f t="shared" si="27"/>
        <v>1</v>
      </c>
      <c r="M87" s="26" t="str">
        <f t="shared" si="28"/>
        <v>MAYOR</v>
      </c>
      <c r="N87" s="250"/>
      <c r="O87" s="246"/>
    </row>
    <row r="88" spans="2:15" ht="28.5">
      <c r="B88" s="42" t="s">
        <v>157</v>
      </c>
      <c r="C88" s="48" t="s">
        <v>158</v>
      </c>
      <c r="D88" s="44" t="s">
        <v>29</v>
      </c>
      <c r="E88" s="27">
        <v>0</v>
      </c>
      <c r="F88" s="45">
        <v>6962</v>
      </c>
      <c r="G88" s="24">
        <f t="shared" si="25"/>
        <v>0</v>
      </c>
      <c r="H88" s="81"/>
      <c r="I88" s="46">
        <v>3</v>
      </c>
      <c r="J88" s="46">
        <v>3</v>
      </c>
      <c r="K88" s="24">
        <f t="shared" si="26"/>
        <v>20886</v>
      </c>
      <c r="L88" s="25">
        <f t="shared" si="27"/>
        <v>3</v>
      </c>
      <c r="M88" s="26" t="str">
        <f t="shared" si="28"/>
        <v>MAYOR</v>
      </c>
      <c r="N88" s="250"/>
      <c r="O88" s="246"/>
    </row>
    <row r="89" spans="2:15" ht="28.5">
      <c r="B89" s="42" t="s">
        <v>159</v>
      </c>
      <c r="C89" s="49" t="s">
        <v>160</v>
      </c>
      <c r="D89" s="44" t="s">
        <v>69</v>
      </c>
      <c r="E89" s="27">
        <v>0</v>
      </c>
      <c r="F89" s="45">
        <v>50207</v>
      </c>
      <c r="G89" s="24">
        <f t="shared" si="25"/>
        <v>0</v>
      </c>
      <c r="H89" s="81"/>
      <c r="I89" s="46">
        <v>57.75</v>
      </c>
      <c r="J89" s="46">
        <v>57.75</v>
      </c>
      <c r="K89" s="24">
        <f t="shared" si="26"/>
        <v>2899454</v>
      </c>
      <c r="L89" s="25">
        <f t="shared" si="27"/>
        <v>57.75</v>
      </c>
      <c r="M89" s="26" t="str">
        <f t="shared" si="28"/>
        <v>MAYOR</v>
      </c>
      <c r="N89" s="250"/>
      <c r="O89" s="246"/>
    </row>
    <row r="90" spans="2:15" ht="28.5">
      <c r="B90" s="42" t="s">
        <v>161</v>
      </c>
      <c r="C90" s="50" t="s">
        <v>162</v>
      </c>
      <c r="D90" s="44" t="s">
        <v>32</v>
      </c>
      <c r="E90" s="27">
        <v>0</v>
      </c>
      <c r="F90" s="45">
        <v>414588</v>
      </c>
      <c r="G90" s="24">
        <f t="shared" si="25"/>
        <v>0</v>
      </c>
      <c r="H90" s="81"/>
      <c r="I90" s="46">
        <v>4.74</v>
      </c>
      <c r="J90" s="46">
        <v>4.74</v>
      </c>
      <c r="K90" s="24">
        <f t="shared" si="26"/>
        <v>1965147</v>
      </c>
      <c r="L90" s="25">
        <f t="shared" si="27"/>
        <v>4.74</v>
      </c>
      <c r="M90" s="26" t="str">
        <f t="shared" si="28"/>
        <v>MAYOR</v>
      </c>
      <c r="N90" s="250"/>
      <c r="O90" s="246"/>
    </row>
    <row r="91" spans="2:15" ht="92.25" customHeight="1">
      <c r="B91" s="42" t="s">
        <v>163</v>
      </c>
      <c r="C91" s="50" t="s">
        <v>164</v>
      </c>
      <c r="D91" s="44" t="s">
        <v>29</v>
      </c>
      <c r="E91" s="27">
        <v>0</v>
      </c>
      <c r="F91" s="45">
        <v>402215</v>
      </c>
      <c r="G91" s="24">
        <f t="shared" si="25"/>
        <v>0</v>
      </c>
      <c r="H91" s="81"/>
      <c r="I91" s="46">
        <v>2</v>
      </c>
      <c r="J91" s="46">
        <v>2</v>
      </c>
      <c r="K91" s="24">
        <f t="shared" si="26"/>
        <v>804430</v>
      </c>
      <c r="L91" s="25">
        <f t="shared" si="27"/>
        <v>2</v>
      </c>
      <c r="M91" s="26" t="str">
        <f t="shared" si="28"/>
        <v>MAYOR</v>
      </c>
      <c r="N91" s="250"/>
      <c r="O91" s="246"/>
    </row>
    <row r="92" spans="2:15" ht="28.5">
      <c r="B92" s="42" t="s">
        <v>165</v>
      </c>
      <c r="C92" s="48" t="s">
        <v>166</v>
      </c>
      <c r="D92" s="44" t="s">
        <v>29</v>
      </c>
      <c r="E92" s="27">
        <v>0</v>
      </c>
      <c r="F92" s="45">
        <v>11715</v>
      </c>
      <c r="G92" s="24">
        <f t="shared" si="25"/>
        <v>0</v>
      </c>
      <c r="H92" s="81"/>
      <c r="I92" s="46">
        <v>1</v>
      </c>
      <c r="J92" s="46">
        <v>1</v>
      </c>
      <c r="K92" s="24">
        <f t="shared" si="26"/>
        <v>11715</v>
      </c>
      <c r="L92" s="25">
        <f t="shared" si="27"/>
        <v>1</v>
      </c>
      <c r="M92" s="26" t="str">
        <f t="shared" si="28"/>
        <v>MAYOR</v>
      </c>
      <c r="N92" s="250"/>
      <c r="O92" s="246"/>
    </row>
    <row r="93" spans="2:15" ht="42.75">
      <c r="B93" s="42" t="s">
        <v>167</v>
      </c>
      <c r="C93" s="48" t="s">
        <v>168</v>
      </c>
      <c r="D93" s="44" t="s">
        <v>69</v>
      </c>
      <c r="E93" s="27">
        <v>0</v>
      </c>
      <c r="F93" s="45">
        <v>16800</v>
      </c>
      <c r="G93" s="24">
        <f t="shared" si="25"/>
        <v>0</v>
      </c>
      <c r="H93" s="81"/>
      <c r="I93" s="46">
        <f>4.35+3.05</f>
        <v>7.3999999999999995</v>
      </c>
      <c r="J93" s="46">
        <f>4.35+3.05</f>
        <v>7.3999999999999995</v>
      </c>
      <c r="K93" s="24">
        <f t="shared" si="26"/>
        <v>124320</v>
      </c>
      <c r="L93" s="25">
        <f t="shared" si="27"/>
        <v>7.3999999999999995</v>
      </c>
      <c r="M93" s="26" t="str">
        <f t="shared" si="28"/>
        <v>MAYOR</v>
      </c>
      <c r="N93" s="250"/>
      <c r="O93" s="246"/>
    </row>
    <row r="94" spans="2:15" ht="83.25" customHeight="1">
      <c r="B94" s="42" t="s">
        <v>169</v>
      </c>
      <c r="C94" s="48" t="s">
        <v>170</v>
      </c>
      <c r="D94" s="44" t="s">
        <v>32</v>
      </c>
      <c r="E94" s="27">
        <v>0</v>
      </c>
      <c r="F94" s="45">
        <v>56000</v>
      </c>
      <c r="G94" s="24">
        <f t="shared" si="25"/>
        <v>0</v>
      </c>
      <c r="H94" s="81"/>
      <c r="I94" s="46">
        <v>6.54</v>
      </c>
      <c r="J94" s="46">
        <v>6.54</v>
      </c>
      <c r="K94" s="24">
        <f t="shared" si="26"/>
        <v>366240</v>
      </c>
      <c r="L94" s="25">
        <f t="shared" si="27"/>
        <v>6.54</v>
      </c>
      <c r="M94" s="26" t="str">
        <f t="shared" si="28"/>
        <v>MAYOR</v>
      </c>
      <c r="N94" s="250"/>
      <c r="O94" s="246"/>
    </row>
    <row r="95" spans="2:15" ht="42.75">
      <c r="B95" s="42" t="s">
        <v>171</v>
      </c>
      <c r="C95" s="48" t="s">
        <v>172</v>
      </c>
      <c r="D95" s="44" t="s">
        <v>69</v>
      </c>
      <c r="E95" s="27">
        <v>0</v>
      </c>
      <c r="F95" s="45">
        <v>5666</v>
      </c>
      <c r="G95" s="24">
        <f t="shared" si="25"/>
        <v>0</v>
      </c>
      <c r="H95" s="81"/>
      <c r="I95" s="46">
        <v>15</v>
      </c>
      <c r="J95" s="46">
        <v>15</v>
      </c>
      <c r="K95" s="24">
        <f t="shared" si="26"/>
        <v>84990</v>
      </c>
      <c r="L95" s="25">
        <f t="shared" si="27"/>
        <v>15</v>
      </c>
      <c r="M95" s="26" t="str">
        <f t="shared" si="28"/>
        <v>MAYOR</v>
      </c>
      <c r="N95" s="250"/>
      <c r="O95" s="246"/>
    </row>
    <row r="96" spans="2:15" ht="42.75">
      <c r="B96" s="42"/>
      <c r="C96" s="50" t="s">
        <v>283</v>
      </c>
      <c r="D96" s="44" t="s">
        <v>69</v>
      </c>
      <c r="E96" s="27">
        <v>0</v>
      </c>
      <c r="F96" s="45">
        <v>702099</v>
      </c>
      <c r="G96" s="24">
        <f t="shared" si="25"/>
        <v>0</v>
      </c>
      <c r="H96" s="81"/>
      <c r="I96" s="81"/>
      <c r="J96" s="46">
        <v>2.8</v>
      </c>
      <c r="K96" s="24">
        <f t="shared" si="26"/>
        <v>1965877</v>
      </c>
      <c r="L96" s="25">
        <f t="shared" si="27"/>
        <v>2.8</v>
      </c>
      <c r="M96" s="26" t="str">
        <f t="shared" si="28"/>
        <v>MAYOR</v>
      </c>
      <c r="N96" s="250"/>
      <c r="O96" s="246"/>
    </row>
    <row r="97" spans="1:28">
      <c r="A97" s="31"/>
      <c r="B97" s="252" t="s">
        <v>173</v>
      </c>
      <c r="C97" s="215"/>
      <c r="D97" s="215"/>
      <c r="E97" s="215"/>
      <c r="F97" s="216"/>
      <c r="G97" s="32">
        <f>SUM(G81:G96)</f>
        <v>0</v>
      </c>
      <c r="H97" s="79"/>
      <c r="I97" s="79"/>
      <c r="J97" s="33"/>
      <c r="K97" s="32">
        <f>SUM(K81:K96)</f>
        <v>12088363</v>
      </c>
      <c r="L97" s="34"/>
      <c r="M97" s="34"/>
      <c r="N97" s="250"/>
      <c r="O97" s="246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</row>
    <row r="98" spans="1:28">
      <c r="A98" s="31"/>
      <c r="B98" s="253" t="s">
        <v>136</v>
      </c>
      <c r="C98" s="216"/>
      <c r="D98" s="256">
        <v>0.27229999999999999</v>
      </c>
      <c r="E98" s="215"/>
      <c r="F98" s="216"/>
      <c r="G98" s="35">
        <f t="shared" ref="G98:G100" si="29">$G$97*D98</f>
        <v>0</v>
      </c>
      <c r="H98" s="80"/>
      <c r="I98" s="80"/>
      <c r="J98" s="36"/>
      <c r="K98" s="35">
        <f>$K$97*D98</f>
        <v>3291661.2448999998</v>
      </c>
      <c r="L98" s="37"/>
      <c r="M98" s="38"/>
      <c r="N98" s="250"/>
      <c r="O98" s="246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</row>
    <row r="99" spans="1:28">
      <c r="A99" s="31"/>
      <c r="B99" s="253" t="s">
        <v>137</v>
      </c>
      <c r="C99" s="216"/>
      <c r="D99" s="255">
        <v>0.01</v>
      </c>
      <c r="E99" s="215"/>
      <c r="F99" s="216"/>
      <c r="G99" s="35">
        <f t="shared" si="29"/>
        <v>0</v>
      </c>
      <c r="H99" s="80"/>
      <c r="I99" s="80"/>
      <c r="J99" s="36"/>
      <c r="K99" s="35">
        <f>$K$97*D99</f>
        <v>120883.63</v>
      </c>
      <c r="L99" s="37"/>
      <c r="M99" s="38"/>
      <c r="N99" s="250"/>
      <c r="O99" s="246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</row>
    <row r="100" spans="1:28">
      <c r="A100" s="31"/>
      <c r="B100" s="253" t="s">
        <v>138</v>
      </c>
      <c r="C100" s="216"/>
      <c r="D100" s="255">
        <v>0.04</v>
      </c>
      <c r="E100" s="215"/>
      <c r="F100" s="216"/>
      <c r="G100" s="35">
        <f t="shared" si="29"/>
        <v>0</v>
      </c>
      <c r="H100" s="80"/>
      <c r="I100" s="80"/>
      <c r="J100" s="36"/>
      <c r="K100" s="35">
        <f>$K$97*D100</f>
        <v>483534.52</v>
      </c>
      <c r="L100" s="37"/>
      <c r="M100" s="38"/>
      <c r="N100" s="250"/>
      <c r="O100" s="246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</row>
    <row r="101" spans="1:28">
      <c r="A101" s="31"/>
      <c r="B101" s="253" t="s">
        <v>139</v>
      </c>
      <c r="C101" s="216"/>
      <c r="D101" s="255">
        <v>0.19</v>
      </c>
      <c r="E101" s="215"/>
      <c r="F101" s="216"/>
      <c r="G101" s="35">
        <f>$G$100*D101</f>
        <v>0</v>
      </c>
      <c r="H101" s="80"/>
      <c r="I101" s="80"/>
      <c r="J101" s="36"/>
      <c r="K101" s="35">
        <f>$K$100*D101</f>
        <v>91871.558799999999</v>
      </c>
      <c r="L101" s="37"/>
      <c r="M101" s="38"/>
      <c r="N101" s="250"/>
      <c r="O101" s="246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</row>
    <row r="102" spans="1:28">
      <c r="A102" s="31"/>
      <c r="B102" s="254" t="s">
        <v>174</v>
      </c>
      <c r="C102" s="215"/>
      <c r="D102" s="215"/>
      <c r="E102" s="215"/>
      <c r="F102" s="216"/>
      <c r="G102" s="32">
        <f>SUM(G97:G101)</f>
        <v>0</v>
      </c>
      <c r="H102" s="79"/>
      <c r="I102" s="79"/>
      <c r="J102" s="39" t="s">
        <v>140</v>
      </c>
      <c r="K102" s="32">
        <f>SUM(K97:K101)</f>
        <v>16076313.9537</v>
      </c>
      <c r="L102" s="33"/>
      <c r="M102" s="33"/>
      <c r="N102" s="250"/>
      <c r="O102" s="246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</row>
    <row r="103" spans="1:28">
      <c r="A103" s="31"/>
      <c r="B103" s="254" t="s">
        <v>175</v>
      </c>
      <c r="C103" s="215"/>
      <c r="D103" s="215"/>
      <c r="E103" s="215"/>
      <c r="F103" s="216"/>
      <c r="G103" s="32">
        <f>G79+G102</f>
        <v>96960081.890099987</v>
      </c>
      <c r="H103" s="79"/>
      <c r="I103" s="79"/>
      <c r="J103" s="39"/>
      <c r="K103" s="32">
        <f>K79+K102</f>
        <v>86118058.841100022</v>
      </c>
      <c r="L103" s="33"/>
      <c r="M103" s="33"/>
      <c r="N103" s="250"/>
      <c r="O103" s="246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</row>
    <row r="104" spans="1:28" ht="30">
      <c r="B104" s="40" t="s">
        <v>24</v>
      </c>
      <c r="C104" s="10" t="s">
        <v>176</v>
      </c>
      <c r="D104" s="44"/>
      <c r="E104" s="27"/>
      <c r="F104" s="45"/>
      <c r="G104" s="24"/>
      <c r="H104" s="81"/>
      <c r="I104" s="81"/>
      <c r="J104" s="27"/>
      <c r="K104" s="24"/>
      <c r="L104" s="25"/>
      <c r="M104" s="26"/>
      <c r="N104" s="250"/>
      <c r="O104" s="246"/>
    </row>
    <row r="105" spans="1:28">
      <c r="B105" s="40">
        <v>1</v>
      </c>
      <c r="C105" s="41" t="s">
        <v>177</v>
      </c>
      <c r="D105" s="44"/>
      <c r="E105" s="27"/>
      <c r="F105" s="45"/>
      <c r="G105" s="24"/>
      <c r="H105" s="81"/>
      <c r="I105" s="81"/>
      <c r="J105" s="27"/>
      <c r="K105" s="24"/>
      <c r="L105" s="25"/>
      <c r="M105" s="26"/>
      <c r="N105" s="250"/>
      <c r="O105" s="246"/>
    </row>
    <row r="106" spans="1:28" ht="71.25">
      <c r="B106" s="42" t="s">
        <v>27</v>
      </c>
      <c r="C106" s="50" t="s">
        <v>178</v>
      </c>
      <c r="D106" s="44" t="s">
        <v>29</v>
      </c>
      <c r="E106" s="27">
        <v>1</v>
      </c>
      <c r="F106" s="45">
        <v>2636755</v>
      </c>
      <c r="G106" s="24">
        <f>ROUND(E106*F106,0)</f>
        <v>2636755</v>
      </c>
      <c r="H106" s="76">
        <v>1</v>
      </c>
      <c r="I106" s="27">
        <v>1</v>
      </c>
      <c r="J106" s="27">
        <v>1</v>
      </c>
      <c r="K106" s="24">
        <f>ROUND(F106*J106,0)</f>
        <v>2636755</v>
      </c>
      <c r="L106" s="25">
        <f>J106-E106</f>
        <v>0</v>
      </c>
      <c r="M106" s="26" t="str">
        <f>IF(L106&gt;0,"MAYOR","MENOR")</f>
        <v>MENOR</v>
      </c>
      <c r="N106" s="250"/>
      <c r="O106" s="246"/>
    </row>
    <row r="107" spans="1:28">
      <c r="B107" s="40">
        <v>2</v>
      </c>
      <c r="C107" s="41" t="s">
        <v>179</v>
      </c>
      <c r="D107" s="44"/>
      <c r="E107" s="27"/>
      <c r="F107" s="45"/>
      <c r="G107" s="24"/>
      <c r="H107" s="76"/>
      <c r="I107" s="27"/>
      <c r="J107" s="27"/>
      <c r="K107" s="24"/>
      <c r="L107" s="25"/>
      <c r="M107" s="26"/>
      <c r="N107" s="250"/>
      <c r="O107" s="246"/>
    </row>
    <row r="108" spans="1:28" ht="28.5">
      <c r="B108" s="42" t="s">
        <v>48</v>
      </c>
      <c r="C108" s="50" t="s">
        <v>36</v>
      </c>
      <c r="D108" s="44" t="s">
        <v>32</v>
      </c>
      <c r="E108" s="27">
        <v>5</v>
      </c>
      <c r="F108" s="45">
        <v>10132</v>
      </c>
      <c r="G108" s="24">
        <f t="shared" ref="G108:G111" si="30">ROUND(E108*F108,0)</f>
        <v>50660</v>
      </c>
      <c r="H108" s="76">
        <v>5</v>
      </c>
      <c r="I108" s="27">
        <v>5</v>
      </c>
      <c r="J108" s="27">
        <v>5</v>
      </c>
      <c r="K108" s="24">
        <f>ROUND(F108*J108,0)</f>
        <v>50660</v>
      </c>
      <c r="L108" s="25">
        <f>J108-E108</f>
        <v>0</v>
      </c>
      <c r="M108" s="26" t="str">
        <f t="shared" ref="M108:M111" si="31">IF(L108&gt;0,"MAYOR","MENOR")</f>
        <v>MENOR</v>
      </c>
      <c r="N108" s="250"/>
      <c r="O108" s="246"/>
    </row>
    <row r="109" spans="1:28" ht="78" customHeight="1">
      <c r="B109" s="42" t="s">
        <v>51</v>
      </c>
      <c r="C109" s="50" t="s">
        <v>180</v>
      </c>
      <c r="D109" s="44" t="s">
        <v>32</v>
      </c>
      <c r="E109" s="27">
        <v>43</v>
      </c>
      <c r="F109" s="45">
        <v>356724</v>
      </c>
      <c r="G109" s="24">
        <f t="shared" si="30"/>
        <v>15339132</v>
      </c>
      <c r="H109" s="76">
        <v>43</v>
      </c>
      <c r="I109" s="27">
        <v>43</v>
      </c>
      <c r="J109" s="27">
        <v>37.489080000000001</v>
      </c>
      <c r="K109" s="24">
        <f>ROUND(F109*J109,0)</f>
        <v>13373255</v>
      </c>
      <c r="L109" s="25">
        <f>J109-E109</f>
        <v>-5.5109199999999987</v>
      </c>
      <c r="M109" s="26" t="str">
        <f t="shared" si="31"/>
        <v>MENOR</v>
      </c>
      <c r="N109" s="250"/>
      <c r="O109" s="246"/>
    </row>
    <row r="110" spans="1:28" ht="181.5" customHeight="1">
      <c r="B110" s="42" t="s">
        <v>53</v>
      </c>
      <c r="C110" s="50" t="s">
        <v>181</v>
      </c>
      <c r="D110" s="44" t="s">
        <v>29</v>
      </c>
      <c r="E110" s="27">
        <v>2</v>
      </c>
      <c r="F110" s="45">
        <v>3447091</v>
      </c>
      <c r="G110" s="24">
        <f t="shared" si="30"/>
        <v>6894182</v>
      </c>
      <c r="H110" s="76">
        <v>2</v>
      </c>
      <c r="I110" s="27">
        <v>2</v>
      </c>
      <c r="J110" s="27">
        <v>2</v>
      </c>
      <c r="K110" s="24">
        <f>ROUND(F110*J110,0)</f>
        <v>6894182</v>
      </c>
      <c r="L110" s="25">
        <f>J110-E110</f>
        <v>0</v>
      </c>
      <c r="M110" s="26" t="str">
        <f t="shared" si="31"/>
        <v>MENOR</v>
      </c>
      <c r="N110" s="250"/>
      <c r="O110" s="246"/>
    </row>
    <row r="111" spans="1:28" ht="99.75" customHeight="1">
      <c r="B111" s="42" t="s">
        <v>55</v>
      </c>
      <c r="C111" s="50" t="s">
        <v>182</v>
      </c>
      <c r="D111" s="44" t="s">
        <v>29</v>
      </c>
      <c r="E111" s="27">
        <v>1</v>
      </c>
      <c r="F111" s="45">
        <v>194383</v>
      </c>
      <c r="G111" s="24">
        <f t="shared" si="30"/>
        <v>194383</v>
      </c>
      <c r="H111" s="76">
        <v>1</v>
      </c>
      <c r="I111" s="27">
        <v>1</v>
      </c>
      <c r="J111" s="27">
        <v>1</v>
      </c>
      <c r="K111" s="24">
        <f>ROUND(F111*J111,0)</f>
        <v>194383</v>
      </c>
      <c r="L111" s="25">
        <f>J111-E111</f>
        <v>0</v>
      </c>
      <c r="M111" s="26" t="str">
        <f t="shared" si="31"/>
        <v>MENOR</v>
      </c>
      <c r="N111" s="250"/>
      <c r="O111" s="246"/>
    </row>
    <row r="112" spans="1:28">
      <c r="B112" s="40">
        <v>3</v>
      </c>
      <c r="C112" s="41" t="s">
        <v>130</v>
      </c>
      <c r="D112" s="44"/>
      <c r="E112" s="27"/>
      <c r="F112" s="45"/>
      <c r="G112" s="24"/>
      <c r="H112" s="76"/>
      <c r="I112" s="27"/>
      <c r="J112" s="27"/>
      <c r="K112" s="24"/>
      <c r="L112" s="25"/>
      <c r="M112" s="26"/>
      <c r="N112" s="250"/>
      <c r="O112" s="246"/>
    </row>
    <row r="113" spans="2:21" ht="28.5">
      <c r="B113" s="42" t="s">
        <v>59</v>
      </c>
      <c r="C113" s="50" t="s">
        <v>132</v>
      </c>
      <c r="D113" s="44" t="s">
        <v>32</v>
      </c>
      <c r="E113" s="27">
        <v>18</v>
      </c>
      <c r="F113" s="45">
        <v>5214</v>
      </c>
      <c r="G113" s="24">
        <f t="shared" ref="G113:G114" si="32">ROUND(E113*F113,0)</f>
        <v>93852</v>
      </c>
      <c r="H113" s="76">
        <v>18</v>
      </c>
      <c r="I113" s="27">
        <v>18</v>
      </c>
      <c r="J113" s="27">
        <v>18</v>
      </c>
      <c r="K113" s="24">
        <f>ROUND(F113*J113,0)</f>
        <v>93852</v>
      </c>
      <c r="L113" s="25">
        <f>J113-E113</f>
        <v>0</v>
      </c>
      <c r="M113" s="26" t="str">
        <f t="shared" ref="M113:M114" si="33">IF(L113&gt;0,"MAYOR","MENOR")</f>
        <v>MENOR</v>
      </c>
      <c r="N113" s="250"/>
      <c r="O113" s="246"/>
    </row>
    <row r="114" spans="2:21" ht="28.5">
      <c r="B114" s="42" t="s">
        <v>61</v>
      </c>
      <c r="C114" s="50" t="s">
        <v>134</v>
      </c>
      <c r="D114" s="44" t="s">
        <v>50</v>
      </c>
      <c r="E114" s="27">
        <v>11</v>
      </c>
      <c r="F114" s="45">
        <v>57439</v>
      </c>
      <c r="G114" s="24">
        <f t="shared" si="32"/>
        <v>631829</v>
      </c>
      <c r="H114" s="76">
        <v>11</v>
      </c>
      <c r="I114" s="27">
        <v>11</v>
      </c>
      <c r="J114" s="27">
        <v>11</v>
      </c>
      <c r="K114" s="24">
        <f>ROUND(F114*J114,0)</f>
        <v>631829</v>
      </c>
      <c r="L114" s="25">
        <f>J114-E114</f>
        <v>0</v>
      </c>
      <c r="M114" s="26" t="str">
        <f t="shared" si="33"/>
        <v>MENOR</v>
      </c>
      <c r="N114" s="250"/>
      <c r="O114" s="246"/>
    </row>
    <row r="115" spans="2:21">
      <c r="B115" s="214" t="s">
        <v>183</v>
      </c>
      <c r="C115" s="215"/>
      <c r="D115" s="215"/>
      <c r="E115" s="215"/>
      <c r="F115" s="216"/>
      <c r="G115" s="51">
        <f>SUM(G106:G114)</f>
        <v>25840793</v>
      </c>
      <c r="H115" s="82"/>
      <c r="I115" s="82"/>
      <c r="J115" s="52"/>
      <c r="K115" s="51">
        <f>SUM(K106:K114)</f>
        <v>23874916</v>
      </c>
      <c r="L115" s="53"/>
      <c r="M115" s="53"/>
      <c r="N115" s="257"/>
      <c r="O115" s="246"/>
    </row>
    <row r="116" spans="2:21">
      <c r="B116" s="217" t="s">
        <v>136</v>
      </c>
      <c r="C116" s="216"/>
      <c r="D116" s="218">
        <v>0.27229999999999999</v>
      </c>
      <c r="E116" s="215"/>
      <c r="F116" s="216"/>
      <c r="G116" s="54">
        <f t="shared" ref="G116:G118" si="34">$G$115*D116</f>
        <v>7036447.9338999996</v>
      </c>
      <c r="H116" s="83"/>
      <c r="I116" s="83"/>
      <c r="J116" s="55"/>
      <c r="K116" s="54">
        <f>$K$115*D116</f>
        <v>6501139.6267999997</v>
      </c>
      <c r="L116" s="24"/>
      <c r="M116" s="56"/>
      <c r="N116" s="250"/>
      <c r="O116" s="246"/>
    </row>
    <row r="117" spans="2:21">
      <c r="B117" s="217" t="s">
        <v>137</v>
      </c>
      <c r="C117" s="216"/>
      <c r="D117" s="238">
        <v>0.01</v>
      </c>
      <c r="E117" s="215"/>
      <c r="F117" s="216"/>
      <c r="G117" s="54">
        <f t="shared" si="34"/>
        <v>258407.93</v>
      </c>
      <c r="H117" s="83"/>
      <c r="I117" s="83"/>
      <c r="J117" s="55"/>
      <c r="K117" s="54">
        <f>$K$115*D117</f>
        <v>238749.16</v>
      </c>
      <c r="L117" s="24"/>
      <c r="M117" s="56"/>
      <c r="N117" s="250"/>
      <c r="O117" s="246"/>
    </row>
    <row r="118" spans="2:21">
      <c r="B118" s="217" t="s">
        <v>138</v>
      </c>
      <c r="C118" s="216"/>
      <c r="D118" s="238">
        <v>0.04</v>
      </c>
      <c r="E118" s="215"/>
      <c r="F118" s="216"/>
      <c r="G118" s="54">
        <f t="shared" si="34"/>
        <v>1033631.72</v>
      </c>
      <c r="H118" s="83"/>
      <c r="I118" s="83"/>
      <c r="J118" s="55"/>
      <c r="K118" s="54">
        <f>$K$115*D118</f>
        <v>954996.64</v>
      </c>
      <c r="L118" s="24"/>
      <c r="M118" s="56"/>
      <c r="N118" s="250"/>
      <c r="O118" s="246"/>
    </row>
    <row r="119" spans="2:21">
      <c r="B119" s="217" t="s">
        <v>139</v>
      </c>
      <c r="C119" s="216"/>
      <c r="D119" s="238">
        <v>0.19</v>
      </c>
      <c r="E119" s="215"/>
      <c r="F119" s="216"/>
      <c r="G119" s="54">
        <f>$G$118*D119</f>
        <v>196390.02679999999</v>
      </c>
      <c r="H119" s="83"/>
      <c r="I119" s="83"/>
      <c r="J119" s="55"/>
      <c r="K119" s="54">
        <f>$K$118*D119</f>
        <v>181449.3616</v>
      </c>
      <c r="L119" s="24"/>
      <c r="M119" s="56"/>
      <c r="N119" s="250"/>
      <c r="O119" s="246"/>
    </row>
    <row r="120" spans="2:21">
      <c r="B120" s="219" t="s">
        <v>140</v>
      </c>
      <c r="C120" s="215"/>
      <c r="D120" s="215"/>
      <c r="E120" s="215"/>
      <c r="F120" s="216"/>
      <c r="G120" s="51">
        <f>SUM(G115:G119)</f>
        <v>34365670.610699996</v>
      </c>
      <c r="H120" s="82"/>
      <c r="I120" s="82"/>
      <c r="J120" s="57" t="s">
        <v>140</v>
      </c>
      <c r="K120" s="51">
        <f>SUM(K115:K119)</f>
        <v>31751250.788400002</v>
      </c>
      <c r="L120" s="52"/>
      <c r="M120" s="52"/>
      <c r="N120" s="257"/>
      <c r="O120" s="246"/>
    </row>
    <row r="121" spans="2:21" ht="30">
      <c r="B121" s="40" t="s">
        <v>24</v>
      </c>
      <c r="C121" s="10" t="s">
        <v>184</v>
      </c>
      <c r="D121" s="44"/>
      <c r="E121" s="27"/>
      <c r="F121" s="45"/>
      <c r="G121" s="24"/>
      <c r="H121" s="81"/>
      <c r="I121" s="81"/>
      <c r="J121" s="27"/>
      <c r="K121" s="24"/>
      <c r="L121" s="25"/>
      <c r="M121" s="26"/>
      <c r="N121" s="258"/>
      <c r="O121" s="246"/>
    </row>
    <row r="122" spans="2:21">
      <c r="B122" s="40">
        <v>1</v>
      </c>
      <c r="C122" s="41" t="s">
        <v>26</v>
      </c>
      <c r="D122" s="44"/>
      <c r="E122" s="27"/>
      <c r="F122" s="45"/>
      <c r="G122" s="24"/>
      <c r="H122" s="81"/>
      <c r="I122" s="81"/>
      <c r="J122" s="27"/>
      <c r="K122" s="24"/>
      <c r="L122" s="25"/>
      <c r="M122" s="26"/>
      <c r="N122" s="250"/>
      <c r="O122" s="246"/>
      <c r="U122" s="58"/>
    </row>
    <row r="123" spans="2:21" ht="28.5">
      <c r="B123" s="42" t="s">
        <v>27</v>
      </c>
      <c r="C123" s="50" t="s">
        <v>31</v>
      </c>
      <c r="D123" s="44" t="s">
        <v>32</v>
      </c>
      <c r="E123" s="27">
        <v>90</v>
      </c>
      <c r="F123" s="45">
        <v>9920</v>
      </c>
      <c r="G123" s="24">
        <f t="shared" ref="G123:G129" si="35">ROUND(E123*F123,0)</f>
        <v>892800</v>
      </c>
      <c r="H123" s="76">
        <v>139.47999999999999</v>
      </c>
      <c r="I123" s="27">
        <v>188.32</v>
      </c>
      <c r="J123" s="27">
        <v>188.32</v>
      </c>
      <c r="K123" s="24">
        <f t="shared" ref="K123:K129" si="36">ROUND(F123*J123,0)</f>
        <v>1868134</v>
      </c>
      <c r="L123" s="25">
        <f t="shared" ref="L123:L129" si="37">J123-E123</f>
        <v>98.32</v>
      </c>
      <c r="M123" s="26" t="str">
        <f t="shared" ref="M123:M129" si="38">IF(L123&gt;0,"MAYOR","MENOR")</f>
        <v>MAYOR</v>
      </c>
      <c r="N123" s="250"/>
      <c r="O123" s="246"/>
      <c r="U123" s="58"/>
    </row>
    <row r="124" spans="2:21" ht="28.5">
      <c r="B124" s="42" t="s">
        <v>30</v>
      </c>
      <c r="C124" s="50" t="s">
        <v>36</v>
      </c>
      <c r="D124" s="44" t="s">
        <v>32</v>
      </c>
      <c r="E124" s="27">
        <v>2</v>
      </c>
      <c r="F124" s="45">
        <v>50442</v>
      </c>
      <c r="G124" s="24">
        <f t="shared" si="35"/>
        <v>100884</v>
      </c>
      <c r="H124" s="76">
        <v>7.79</v>
      </c>
      <c r="I124" s="27">
        <v>7.96</v>
      </c>
      <c r="J124" s="27">
        <v>7.96</v>
      </c>
      <c r="K124" s="24">
        <f t="shared" si="36"/>
        <v>401518</v>
      </c>
      <c r="L124" s="25">
        <f t="shared" si="37"/>
        <v>5.96</v>
      </c>
      <c r="M124" s="26" t="str">
        <f t="shared" si="38"/>
        <v>MAYOR</v>
      </c>
      <c r="N124" s="250"/>
      <c r="O124" s="246"/>
      <c r="U124" s="58"/>
    </row>
    <row r="125" spans="2:21" ht="28.5">
      <c r="B125" s="42" t="s">
        <v>33</v>
      </c>
      <c r="C125" s="50" t="s">
        <v>42</v>
      </c>
      <c r="D125" s="44" t="s">
        <v>32</v>
      </c>
      <c r="E125" s="27">
        <v>180</v>
      </c>
      <c r="F125" s="45">
        <v>6890</v>
      </c>
      <c r="G125" s="24">
        <f t="shared" si="35"/>
        <v>1240200</v>
      </c>
      <c r="H125" s="76">
        <v>132.238</v>
      </c>
      <c r="I125" s="27">
        <v>152.38</v>
      </c>
      <c r="J125" s="27">
        <v>152.38</v>
      </c>
      <c r="K125" s="24">
        <f t="shared" si="36"/>
        <v>1049898</v>
      </c>
      <c r="L125" s="25">
        <f t="shared" si="37"/>
        <v>-27.620000000000005</v>
      </c>
      <c r="M125" s="26" t="str">
        <f t="shared" si="38"/>
        <v>MENOR</v>
      </c>
      <c r="N125" s="258"/>
      <c r="O125" s="246"/>
      <c r="U125" s="58"/>
    </row>
    <row r="126" spans="2:21" ht="28.5">
      <c r="B126" s="42" t="s">
        <v>35</v>
      </c>
      <c r="C126" s="50" t="s">
        <v>44</v>
      </c>
      <c r="D126" s="44" t="s">
        <v>29</v>
      </c>
      <c r="E126" s="27">
        <v>1</v>
      </c>
      <c r="F126" s="45">
        <v>7757</v>
      </c>
      <c r="G126" s="24">
        <f t="shared" si="35"/>
        <v>7757</v>
      </c>
      <c r="H126" s="76">
        <v>1</v>
      </c>
      <c r="I126" s="27">
        <v>1</v>
      </c>
      <c r="J126" s="27">
        <v>1</v>
      </c>
      <c r="K126" s="24">
        <f t="shared" si="36"/>
        <v>7757</v>
      </c>
      <c r="L126" s="25">
        <f t="shared" si="37"/>
        <v>0</v>
      </c>
      <c r="M126" s="26" t="str">
        <f t="shared" si="38"/>
        <v>MENOR</v>
      </c>
      <c r="N126" s="250"/>
      <c r="O126" s="246"/>
    </row>
    <row r="127" spans="2:21" ht="35.25" customHeight="1">
      <c r="B127" s="42" t="s">
        <v>37</v>
      </c>
      <c r="C127" s="50" t="s">
        <v>185</v>
      </c>
      <c r="D127" s="44" t="s">
        <v>29</v>
      </c>
      <c r="E127" s="27">
        <v>10</v>
      </c>
      <c r="F127" s="45">
        <v>17887</v>
      </c>
      <c r="G127" s="24">
        <f t="shared" si="35"/>
        <v>178870</v>
      </c>
      <c r="H127" s="76">
        <v>10</v>
      </c>
      <c r="I127" s="27">
        <v>10</v>
      </c>
      <c r="J127" s="27">
        <v>10</v>
      </c>
      <c r="K127" s="24">
        <f t="shared" si="36"/>
        <v>178870</v>
      </c>
      <c r="L127" s="25">
        <f t="shared" si="37"/>
        <v>0</v>
      </c>
      <c r="M127" s="26" t="str">
        <f t="shared" si="38"/>
        <v>MENOR</v>
      </c>
      <c r="N127" s="250"/>
      <c r="O127" s="246"/>
    </row>
    <row r="128" spans="2:21" ht="28.5">
      <c r="B128" s="42" t="s">
        <v>39</v>
      </c>
      <c r="C128" s="50" t="s">
        <v>186</v>
      </c>
      <c r="D128" s="44" t="s">
        <v>29</v>
      </c>
      <c r="E128" s="27">
        <v>10</v>
      </c>
      <c r="F128" s="45">
        <v>72188</v>
      </c>
      <c r="G128" s="24">
        <f t="shared" si="35"/>
        <v>721880</v>
      </c>
      <c r="H128" s="76">
        <v>12</v>
      </c>
      <c r="I128" s="27">
        <v>12</v>
      </c>
      <c r="J128" s="27">
        <v>12</v>
      </c>
      <c r="K128" s="24">
        <f t="shared" si="36"/>
        <v>866256</v>
      </c>
      <c r="L128" s="25">
        <f t="shared" si="37"/>
        <v>2</v>
      </c>
      <c r="M128" s="26" t="str">
        <f t="shared" si="38"/>
        <v>MAYOR</v>
      </c>
      <c r="N128" s="250"/>
      <c r="O128" s="246"/>
    </row>
    <row r="129" spans="2:15">
      <c r="B129" s="42" t="s">
        <v>41</v>
      </c>
      <c r="C129" s="50" t="s">
        <v>187</v>
      </c>
      <c r="D129" s="44" t="s">
        <v>29</v>
      </c>
      <c r="E129" s="27">
        <v>1</v>
      </c>
      <c r="F129" s="45">
        <v>9814</v>
      </c>
      <c r="G129" s="24">
        <f t="shared" si="35"/>
        <v>9814</v>
      </c>
      <c r="H129" s="76">
        <v>12</v>
      </c>
      <c r="I129" s="27">
        <v>12</v>
      </c>
      <c r="J129" s="27">
        <v>12</v>
      </c>
      <c r="K129" s="24">
        <f t="shared" si="36"/>
        <v>117768</v>
      </c>
      <c r="L129" s="25">
        <f t="shared" si="37"/>
        <v>11</v>
      </c>
      <c r="M129" s="26" t="str">
        <f t="shared" si="38"/>
        <v>MAYOR</v>
      </c>
      <c r="N129" s="250"/>
      <c r="O129" s="246"/>
    </row>
    <row r="130" spans="2:15">
      <c r="B130" s="40">
        <v>2</v>
      </c>
      <c r="C130" s="41" t="s">
        <v>70</v>
      </c>
      <c r="D130" s="44"/>
      <c r="E130" s="27"/>
      <c r="F130" s="45"/>
      <c r="G130" s="24"/>
      <c r="H130" s="76"/>
      <c r="I130" s="27"/>
      <c r="J130" s="27"/>
      <c r="K130" s="24"/>
      <c r="L130" s="25"/>
      <c r="M130" s="26"/>
      <c r="N130" s="250"/>
      <c r="O130" s="246"/>
    </row>
    <row r="131" spans="2:15" ht="120">
      <c r="B131" s="40" t="s">
        <v>48</v>
      </c>
      <c r="C131" s="41" t="s">
        <v>72</v>
      </c>
      <c r="D131" s="44"/>
      <c r="E131" s="27"/>
      <c r="F131" s="45"/>
      <c r="G131" s="24"/>
      <c r="H131" s="76"/>
      <c r="I131" s="27"/>
      <c r="J131" s="27"/>
      <c r="K131" s="24"/>
      <c r="L131" s="25"/>
      <c r="M131" s="26"/>
      <c r="N131" s="250"/>
      <c r="O131" s="246"/>
    </row>
    <row r="132" spans="2:15" ht="185.25" customHeight="1">
      <c r="B132" s="42" t="s">
        <v>188</v>
      </c>
      <c r="C132" s="48" t="s">
        <v>74</v>
      </c>
      <c r="D132" s="44" t="s">
        <v>29</v>
      </c>
      <c r="E132" s="27">
        <v>3</v>
      </c>
      <c r="F132" s="45">
        <v>85496</v>
      </c>
      <c r="G132" s="24">
        <f t="shared" ref="G132:G136" si="39">ROUND(E132*F132,0)</f>
        <v>256488</v>
      </c>
      <c r="H132" s="76">
        <v>3</v>
      </c>
      <c r="I132" s="27">
        <v>3</v>
      </c>
      <c r="J132" s="27">
        <v>3</v>
      </c>
      <c r="K132" s="24">
        <f>ROUND(F132*J132,0)</f>
        <v>256488</v>
      </c>
      <c r="L132" s="25">
        <f>J132-E132</f>
        <v>0</v>
      </c>
      <c r="M132" s="26" t="str">
        <f t="shared" ref="M132:M136" si="40">IF(L132&gt;0,"MAYOR","MENOR")</f>
        <v>MENOR</v>
      </c>
      <c r="N132" s="250"/>
      <c r="O132" s="246"/>
    </row>
    <row r="133" spans="2:15" ht="218.25" customHeight="1">
      <c r="B133" s="42" t="s">
        <v>189</v>
      </c>
      <c r="C133" s="48" t="s">
        <v>76</v>
      </c>
      <c r="D133" s="44" t="s">
        <v>29</v>
      </c>
      <c r="E133" s="27">
        <v>8</v>
      </c>
      <c r="F133" s="45">
        <v>153569</v>
      </c>
      <c r="G133" s="24">
        <f t="shared" si="39"/>
        <v>1228552</v>
      </c>
      <c r="H133" s="76">
        <v>8</v>
      </c>
      <c r="I133" s="27">
        <v>8</v>
      </c>
      <c r="J133" s="27">
        <v>8</v>
      </c>
      <c r="K133" s="24">
        <f>ROUND(F133*J133,0)</f>
        <v>1228552</v>
      </c>
      <c r="L133" s="25">
        <f>J133-E133</f>
        <v>0</v>
      </c>
      <c r="M133" s="26" t="str">
        <f t="shared" si="40"/>
        <v>MENOR</v>
      </c>
      <c r="N133" s="250"/>
      <c r="O133" s="246"/>
    </row>
    <row r="134" spans="2:15" ht="156.75">
      <c r="B134" s="42" t="s">
        <v>190</v>
      </c>
      <c r="C134" s="48" t="s">
        <v>78</v>
      </c>
      <c r="D134" s="44" t="s">
        <v>29</v>
      </c>
      <c r="E134" s="27">
        <v>8</v>
      </c>
      <c r="F134" s="45">
        <v>176527</v>
      </c>
      <c r="G134" s="24">
        <f t="shared" si="39"/>
        <v>1412216</v>
      </c>
      <c r="H134" s="76">
        <v>8</v>
      </c>
      <c r="I134" s="27">
        <v>14</v>
      </c>
      <c r="J134" s="27">
        <v>14</v>
      </c>
      <c r="K134" s="24">
        <f>ROUND(F134*J134,0)</f>
        <v>2471378</v>
      </c>
      <c r="L134" s="25">
        <f>J134-E134</f>
        <v>6</v>
      </c>
      <c r="M134" s="26" t="str">
        <f t="shared" si="40"/>
        <v>MAYOR</v>
      </c>
      <c r="N134" s="250"/>
      <c r="O134" s="246"/>
    </row>
    <row r="135" spans="2:15" ht="51.75" customHeight="1">
      <c r="B135" s="42" t="s">
        <v>191</v>
      </c>
      <c r="C135" s="48" t="s">
        <v>192</v>
      </c>
      <c r="D135" s="44" t="s">
        <v>69</v>
      </c>
      <c r="E135" s="27">
        <v>50</v>
      </c>
      <c r="F135" s="45">
        <v>5666</v>
      </c>
      <c r="G135" s="24">
        <f t="shared" si="39"/>
        <v>283300</v>
      </c>
      <c r="H135" s="76">
        <v>50</v>
      </c>
      <c r="I135" s="27">
        <v>46.249899999999997</v>
      </c>
      <c r="J135" s="27">
        <v>46.249899999999997</v>
      </c>
      <c r="K135" s="24">
        <f>ROUND(F135*J135,0)</f>
        <v>262052</v>
      </c>
      <c r="L135" s="25">
        <f>J135-E135</f>
        <v>-3.7501000000000033</v>
      </c>
      <c r="M135" s="26" t="str">
        <f t="shared" si="40"/>
        <v>MENOR</v>
      </c>
      <c r="N135" s="250"/>
      <c r="O135" s="246"/>
    </row>
    <row r="136" spans="2:15" ht="186.75" customHeight="1">
      <c r="B136" s="42" t="s">
        <v>193</v>
      </c>
      <c r="C136" s="48" t="s">
        <v>86</v>
      </c>
      <c r="D136" s="44" t="s">
        <v>29</v>
      </c>
      <c r="E136" s="27">
        <v>2</v>
      </c>
      <c r="F136" s="45">
        <v>112341</v>
      </c>
      <c r="G136" s="24">
        <f t="shared" si="39"/>
        <v>224682</v>
      </c>
      <c r="H136" s="76">
        <v>2</v>
      </c>
      <c r="I136" s="27">
        <v>2</v>
      </c>
      <c r="J136" s="27">
        <v>2</v>
      </c>
      <c r="K136" s="24">
        <f>ROUND(F136*J136,0)</f>
        <v>224682</v>
      </c>
      <c r="L136" s="25">
        <f>J136-E136</f>
        <v>0</v>
      </c>
      <c r="M136" s="26" t="str">
        <f t="shared" si="40"/>
        <v>MENOR</v>
      </c>
      <c r="N136" s="250"/>
      <c r="O136" s="246"/>
    </row>
    <row r="137" spans="2:15">
      <c r="B137" s="40">
        <v>3</v>
      </c>
      <c r="C137" s="41" t="s">
        <v>87</v>
      </c>
      <c r="D137" s="44"/>
      <c r="E137" s="27"/>
      <c r="F137" s="45"/>
      <c r="G137" s="24"/>
      <c r="H137" s="76"/>
      <c r="I137" s="27"/>
      <c r="J137" s="27"/>
      <c r="K137" s="24"/>
      <c r="L137" s="25"/>
      <c r="M137" s="26"/>
      <c r="N137" s="250"/>
      <c r="O137" s="246"/>
    </row>
    <row r="138" spans="2:15" ht="42.75">
      <c r="B138" s="42" t="s">
        <v>59</v>
      </c>
      <c r="C138" s="50" t="s">
        <v>194</v>
      </c>
      <c r="D138" s="44" t="s">
        <v>32</v>
      </c>
      <c r="E138" s="27">
        <v>30</v>
      </c>
      <c r="F138" s="45">
        <v>75247</v>
      </c>
      <c r="G138" s="24">
        <f>ROUND(E138*F138,0)</f>
        <v>2257410</v>
      </c>
      <c r="H138" s="76">
        <v>78</v>
      </c>
      <c r="I138" s="27">
        <v>80.069999999999993</v>
      </c>
      <c r="J138" s="27">
        <v>80.069999999999993</v>
      </c>
      <c r="K138" s="24">
        <f>ROUND(F138*J138,0)</f>
        <v>6025027</v>
      </c>
      <c r="L138" s="25">
        <f>J138-E138</f>
        <v>50.069999999999993</v>
      </c>
      <c r="M138" s="26" t="str">
        <f>IF(L138&gt;0,"MAYOR","MENOR")</f>
        <v>MAYOR</v>
      </c>
      <c r="N138" s="250"/>
      <c r="O138" s="246"/>
    </row>
    <row r="139" spans="2:15" ht="30">
      <c r="B139" s="40">
        <v>4</v>
      </c>
      <c r="C139" s="41" t="s">
        <v>90</v>
      </c>
      <c r="D139" s="44"/>
      <c r="E139" s="27"/>
      <c r="F139" s="45"/>
      <c r="G139" s="24"/>
      <c r="H139" s="76"/>
      <c r="I139" s="27"/>
      <c r="J139" s="27"/>
      <c r="K139" s="24"/>
      <c r="L139" s="25"/>
      <c r="M139" s="26"/>
      <c r="N139" s="250"/>
      <c r="O139" s="246"/>
    </row>
    <row r="140" spans="2:15" ht="57">
      <c r="B140" s="42" t="s">
        <v>71</v>
      </c>
      <c r="C140" s="50" t="s">
        <v>92</v>
      </c>
      <c r="D140" s="44" t="s">
        <v>32</v>
      </c>
      <c r="E140" s="27">
        <v>90</v>
      </c>
      <c r="F140" s="45">
        <v>27011</v>
      </c>
      <c r="G140" s="24">
        <f t="shared" ref="G140:G143" si="41">ROUND(E140*F140,0)</f>
        <v>2430990</v>
      </c>
      <c r="H140" s="76">
        <v>114.5</v>
      </c>
      <c r="I140" s="46">
        <v>112.86</v>
      </c>
      <c r="J140" s="46">
        <v>112.86</v>
      </c>
      <c r="K140" s="24">
        <f>ROUND(F140*J140,0)</f>
        <v>3048461</v>
      </c>
      <c r="L140" s="25">
        <f>J140-E140</f>
        <v>22.86</v>
      </c>
      <c r="M140" s="26" t="str">
        <f t="shared" ref="M140:M143" si="42">IF(L140&gt;0,"MAYOR","MENOR")</f>
        <v>MAYOR</v>
      </c>
      <c r="N140" s="250"/>
      <c r="O140" s="246"/>
    </row>
    <row r="141" spans="2:15" ht="71.25">
      <c r="B141" s="42" t="s">
        <v>195</v>
      </c>
      <c r="C141" s="50" t="s">
        <v>94</v>
      </c>
      <c r="D141" s="44" t="s">
        <v>69</v>
      </c>
      <c r="E141" s="27">
        <v>70</v>
      </c>
      <c r="F141" s="45">
        <v>51851</v>
      </c>
      <c r="G141" s="24">
        <f t="shared" si="41"/>
        <v>3629570</v>
      </c>
      <c r="H141" s="76">
        <v>71.44</v>
      </c>
      <c r="I141" s="27">
        <v>0</v>
      </c>
      <c r="J141" s="27">
        <v>0</v>
      </c>
      <c r="K141" s="24">
        <f>ROUND(F141*J141,0)</f>
        <v>0</v>
      </c>
      <c r="L141" s="25">
        <f>J141-E141</f>
        <v>-70</v>
      </c>
      <c r="M141" s="26" t="str">
        <f t="shared" si="42"/>
        <v>MENOR</v>
      </c>
      <c r="N141" s="250"/>
      <c r="O141" s="246"/>
    </row>
    <row r="142" spans="2:15" ht="57">
      <c r="B142" s="42" t="s">
        <v>196</v>
      </c>
      <c r="C142" s="50" t="s">
        <v>96</v>
      </c>
      <c r="D142" s="44" t="s">
        <v>32</v>
      </c>
      <c r="E142" s="27">
        <v>90</v>
      </c>
      <c r="F142" s="45">
        <v>130312</v>
      </c>
      <c r="G142" s="24">
        <f t="shared" si="41"/>
        <v>11728080</v>
      </c>
      <c r="H142" s="76">
        <v>114.5</v>
      </c>
      <c r="I142" s="46">
        <v>112.86</v>
      </c>
      <c r="J142" s="46">
        <v>112.86</v>
      </c>
      <c r="K142" s="24">
        <f>ROUND(F142*J142,0)</f>
        <v>14707012</v>
      </c>
      <c r="L142" s="25">
        <f>J142-E142</f>
        <v>22.86</v>
      </c>
      <c r="M142" s="26" t="str">
        <f t="shared" si="42"/>
        <v>MAYOR</v>
      </c>
      <c r="N142" s="250"/>
      <c r="O142" s="246"/>
    </row>
    <row r="143" spans="2:15" ht="71.25">
      <c r="B143" s="42" t="s">
        <v>197</v>
      </c>
      <c r="C143" s="50" t="s">
        <v>198</v>
      </c>
      <c r="D143" s="44" t="s">
        <v>32</v>
      </c>
      <c r="E143" s="27">
        <v>170</v>
      </c>
      <c r="F143" s="45">
        <v>68461</v>
      </c>
      <c r="G143" s="24">
        <f t="shared" si="41"/>
        <v>11638370</v>
      </c>
      <c r="H143" s="76">
        <v>150</v>
      </c>
      <c r="I143" s="27">
        <v>0</v>
      </c>
      <c r="J143" s="27">
        <v>0</v>
      </c>
      <c r="K143" s="24">
        <f>ROUND(F143*J143,0)</f>
        <v>0</v>
      </c>
      <c r="L143" s="25">
        <f>J143-E143</f>
        <v>-170</v>
      </c>
      <c r="M143" s="26" t="str">
        <f t="shared" si="42"/>
        <v>MENOR</v>
      </c>
      <c r="N143" s="250"/>
      <c r="O143" s="246"/>
    </row>
    <row r="144" spans="2:15">
      <c r="B144" s="40">
        <v>5</v>
      </c>
      <c r="C144" s="41" t="s">
        <v>97</v>
      </c>
      <c r="D144" s="44"/>
      <c r="E144" s="27"/>
      <c r="F144" s="45"/>
      <c r="G144" s="24"/>
      <c r="H144" s="76"/>
      <c r="I144" s="27"/>
      <c r="J144" s="27"/>
      <c r="K144" s="24"/>
      <c r="L144" s="25"/>
      <c r="M144" s="26"/>
      <c r="N144" s="250"/>
      <c r="O144" s="246"/>
    </row>
    <row r="145" spans="2:15" ht="57">
      <c r="B145" s="42" t="s">
        <v>88</v>
      </c>
      <c r="C145" s="50" t="s">
        <v>99</v>
      </c>
      <c r="D145" s="44" t="s">
        <v>32</v>
      </c>
      <c r="E145" s="27">
        <v>170</v>
      </c>
      <c r="F145" s="45">
        <v>24547</v>
      </c>
      <c r="G145" s="24">
        <f>ROUND(E145*F145,0)</f>
        <v>4172990</v>
      </c>
      <c r="H145" s="76">
        <v>170</v>
      </c>
      <c r="I145" s="27">
        <v>220.84</v>
      </c>
      <c r="J145" s="27">
        <v>220.84</v>
      </c>
      <c r="K145" s="24">
        <f>ROUND(F145*J145,0)</f>
        <v>5420959</v>
      </c>
      <c r="L145" s="25">
        <f>J145-E145</f>
        <v>50.84</v>
      </c>
      <c r="M145" s="26" t="str">
        <f>IF(L145&gt;0,"MAYOR","MENOR")</f>
        <v>MAYOR</v>
      </c>
      <c r="N145" s="258"/>
      <c r="O145" s="246"/>
    </row>
    <row r="146" spans="2:15">
      <c r="B146" s="40">
        <v>6</v>
      </c>
      <c r="C146" s="41" t="s">
        <v>199</v>
      </c>
      <c r="D146" s="44"/>
      <c r="E146" s="27"/>
      <c r="F146" s="45"/>
      <c r="G146" s="24"/>
      <c r="H146" s="76"/>
      <c r="I146" s="27"/>
      <c r="J146" s="27"/>
      <c r="K146" s="24"/>
      <c r="L146" s="25"/>
      <c r="M146" s="26"/>
      <c r="N146" s="250"/>
      <c r="O146" s="246"/>
    </row>
    <row r="147" spans="2:15" ht="28.5">
      <c r="B147" s="42" t="s">
        <v>91</v>
      </c>
      <c r="C147" s="48" t="s">
        <v>200</v>
      </c>
      <c r="D147" s="44" t="s">
        <v>69</v>
      </c>
      <c r="E147" s="27">
        <v>64</v>
      </c>
      <c r="F147" s="45">
        <v>32671</v>
      </c>
      <c r="G147" s="24">
        <f t="shared" ref="G147:G155" si="43">ROUND(E147*F147,0)</f>
        <v>2090944</v>
      </c>
      <c r="H147" s="76">
        <v>64</v>
      </c>
      <c r="I147" s="27">
        <v>41.65</v>
      </c>
      <c r="J147" s="27">
        <v>41.65</v>
      </c>
      <c r="K147" s="24">
        <f t="shared" ref="K147:K155" si="44">ROUND(F147*J147,0)</f>
        <v>1360747</v>
      </c>
      <c r="L147" s="25">
        <f t="shared" ref="L147:L155" si="45">J147-E147</f>
        <v>-22.35</v>
      </c>
      <c r="M147" s="26" t="str">
        <f t="shared" ref="M147:M155" si="46">IF(L147&gt;0,"MAYOR","MENOR")</f>
        <v>MENOR</v>
      </c>
      <c r="N147" s="250"/>
      <c r="O147" s="246"/>
    </row>
    <row r="148" spans="2:15" ht="28.5">
      <c r="B148" s="42" t="s">
        <v>93</v>
      </c>
      <c r="C148" s="48" t="s">
        <v>201</v>
      </c>
      <c r="D148" s="44" t="s">
        <v>29</v>
      </c>
      <c r="E148" s="27">
        <v>9</v>
      </c>
      <c r="F148" s="45">
        <v>51463</v>
      </c>
      <c r="G148" s="24">
        <f t="shared" si="43"/>
        <v>463167</v>
      </c>
      <c r="H148" s="76">
        <v>9</v>
      </c>
      <c r="I148" s="27">
        <v>7</v>
      </c>
      <c r="J148" s="27">
        <v>7</v>
      </c>
      <c r="K148" s="24">
        <f t="shared" si="44"/>
        <v>360241</v>
      </c>
      <c r="L148" s="25">
        <f t="shared" si="45"/>
        <v>-2</v>
      </c>
      <c r="M148" s="26" t="str">
        <f t="shared" si="46"/>
        <v>MENOR</v>
      </c>
      <c r="N148" s="250"/>
      <c r="O148" s="246"/>
    </row>
    <row r="149" spans="2:15">
      <c r="B149" s="42" t="s">
        <v>95</v>
      </c>
      <c r="C149" s="48" t="s">
        <v>202</v>
      </c>
      <c r="D149" s="44" t="s">
        <v>29</v>
      </c>
      <c r="E149" s="27">
        <v>9</v>
      </c>
      <c r="F149" s="45">
        <v>33044</v>
      </c>
      <c r="G149" s="24">
        <f t="shared" si="43"/>
        <v>297396</v>
      </c>
      <c r="H149" s="76">
        <v>9</v>
      </c>
      <c r="I149" s="27">
        <v>7</v>
      </c>
      <c r="J149" s="27">
        <v>7</v>
      </c>
      <c r="K149" s="24">
        <f t="shared" si="44"/>
        <v>231308</v>
      </c>
      <c r="L149" s="25">
        <f t="shared" si="45"/>
        <v>-2</v>
      </c>
      <c r="M149" s="26" t="str">
        <f t="shared" si="46"/>
        <v>MENOR</v>
      </c>
      <c r="N149" s="250"/>
      <c r="O149" s="246"/>
    </row>
    <row r="150" spans="2:15" ht="28.5">
      <c r="B150" s="42" t="s">
        <v>203</v>
      </c>
      <c r="C150" s="48" t="s">
        <v>204</v>
      </c>
      <c r="D150" s="44" t="s">
        <v>29</v>
      </c>
      <c r="E150" s="27">
        <v>8</v>
      </c>
      <c r="F150" s="45">
        <v>101749</v>
      </c>
      <c r="G150" s="24">
        <f t="shared" si="43"/>
        <v>813992</v>
      </c>
      <c r="H150" s="76">
        <v>8</v>
      </c>
      <c r="I150" s="27">
        <v>7</v>
      </c>
      <c r="J150" s="27">
        <v>7</v>
      </c>
      <c r="K150" s="24">
        <f t="shared" si="44"/>
        <v>712243</v>
      </c>
      <c r="L150" s="25">
        <f t="shared" si="45"/>
        <v>-1</v>
      </c>
      <c r="M150" s="26" t="str">
        <f t="shared" si="46"/>
        <v>MENOR</v>
      </c>
      <c r="N150" s="250"/>
      <c r="O150" s="246"/>
    </row>
    <row r="151" spans="2:15">
      <c r="B151" s="42" t="s">
        <v>205</v>
      </c>
      <c r="C151" s="48" t="s">
        <v>206</v>
      </c>
      <c r="D151" s="44" t="s">
        <v>29</v>
      </c>
      <c r="E151" s="27">
        <v>3</v>
      </c>
      <c r="F151" s="45">
        <v>229775</v>
      </c>
      <c r="G151" s="24">
        <f t="shared" si="43"/>
        <v>689325</v>
      </c>
      <c r="H151" s="76">
        <v>3</v>
      </c>
      <c r="I151" s="27">
        <v>0</v>
      </c>
      <c r="J151" s="27">
        <v>0</v>
      </c>
      <c r="K151" s="24">
        <f t="shared" si="44"/>
        <v>0</v>
      </c>
      <c r="L151" s="25">
        <f t="shared" si="45"/>
        <v>-3</v>
      </c>
      <c r="M151" s="26" t="str">
        <f t="shared" si="46"/>
        <v>MENOR</v>
      </c>
      <c r="N151" s="250"/>
      <c r="O151" s="246"/>
    </row>
    <row r="152" spans="2:15">
      <c r="B152" s="42" t="s">
        <v>207</v>
      </c>
      <c r="C152" s="48" t="s">
        <v>208</v>
      </c>
      <c r="D152" s="44" t="s">
        <v>29</v>
      </c>
      <c r="E152" s="27">
        <v>2</v>
      </c>
      <c r="F152" s="45">
        <v>497097</v>
      </c>
      <c r="G152" s="24">
        <f t="shared" si="43"/>
        <v>994194</v>
      </c>
      <c r="H152" s="76">
        <v>2</v>
      </c>
      <c r="I152" s="27">
        <v>2</v>
      </c>
      <c r="J152" s="27">
        <v>2</v>
      </c>
      <c r="K152" s="24">
        <f t="shared" si="44"/>
        <v>994194</v>
      </c>
      <c r="L152" s="25">
        <f t="shared" si="45"/>
        <v>0</v>
      </c>
      <c r="M152" s="26" t="str">
        <f t="shared" si="46"/>
        <v>MENOR</v>
      </c>
      <c r="N152" s="250"/>
      <c r="O152" s="246"/>
    </row>
    <row r="153" spans="2:15">
      <c r="B153" s="42" t="s">
        <v>209</v>
      </c>
      <c r="C153" s="48" t="s">
        <v>210</v>
      </c>
      <c r="D153" s="44" t="s">
        <v>29</v>
      </c>
      <c r="E153" s="27">
        <v>1</v>
      </c>
      <c r="F153" s="45">
        <v>155976</v>
      </c>
      <c r="G153" s="24">
        <f t="shared" si="43"/>
        <v>155976</v>
      </c>
      <c r="H153" s="76">
        <v>1</v>
      </c>
      <c r="I153" s="27">
        <v>1</v>
      </c>
      <c r="J153" s="27">
        <v>1</v>
      </c>
      <c r="K153" s="24">
        <f t="shared" si="44"/>
        <v>155976</v>
      </c>
      <c r="L153" s="25">
        <f t="shared" si="45"/>
        <v>0</v>
      </c>
      <c r="M153" s="26" t="str">
        <f t="shared" si="46"/>
        <v>MENOR</v>
      </c>
      <c r="N153" s="250"/>
      <c r="O153" s="246"/>
    </row>
    <row r="154" spans="2:15">
      <c r="B154" s="42" t="s">
        <v>211</v>
      </c>
      <c r="C154" s="48" t="s">
        <v>212</v>
      </c>
      <c r="D154" s="44" t="s">
        <v>29</v>
      </c>
      <c r="E154" s="27">
        <v>9</v>
      </c>
      <c r="F154" s="45">
        <v>163184</v>
      </c>
      <c r="G154" s="24">
        <f t="shared" si="43"/>
        <v>1468656</v>
      </c>
      <c r="H154" s="76">
        <v>9</v>
      </c>
      <c r="I154" s="27">
        <v>0</v>
      </c>
      <c r="J154" s="27">
        <v>0</v>
      </c>
      <c r="K154" s="24">
        <f t="shared" si="44"/>
        <v>0</v>
      </c>
      <c r="L154" s="25">
        <f t="shared" si="45"/>
        <v>-9</v>
      </c>
      <c r="M154" s="26" t="str">
        <f t="shared" si="46"/>
        <v>MENOR</v>
      </c>
      <c r="N154" s="250"/>
      <c r="O154" s="246"/>
    </row>
    <row r="155" spans="2:15" ht="42.75">
      <c r="B155" s="42" t="s">
        <v>213</v>
      </c>
      <c r="C155" s="48" t="s">
        <v>192</v>
      </c>
      <c r="D155" s="44" t="s">
        <v>69</v>
      </c>
      <c r="E155" s="27">
        <v>64</v>
      </c>
      <c r="F155" s="45">
        <v>5666</v>
      </c>
      <c r="G155" s="24">
        <f t="shared" si="43"/>
        <v>362624</v>
      </c>
      <c r="H155" s="76">
        <v>64</v>
      </c>
      <c r="I155" s="27">
        <v>64.400000000000006</v>
      </c>
      <c r="J155" s="27">
        <v>64.400000000000006</v>
      </c>
      <c r="K155" s="24">
        <f t="shared" si="44"/>
        <v>364890</v>
      </c>
      <c r="L155" s="25">
        <f t="shared" si="45"/>
        <v>0.40000000000000568</v>
      </c>
      <c r="M155" s="26" t="str">
        <f t="shared" si="46"/>
        <v>MAYOR</v>
      </c>
      <c r="N155" s="250"/>
      <c r="O155" s="246"/>
    </row>
    <row r="156" spans="2:15">
      <c r="B156" s="40">
        <v>7</v>
      </c>
      <c r="C156" s="41" t="s">
        <v>113</v>
      </c>
      <c r="D156" s="44"/>
      <c r="E156" s="27"/>
      <c r="F156" s="45"/>
      <c r="G156" s="24"/>
      <c r="H156" s="76"/>
      <c r="I156" s="27"/>
      <c r="J156" s="27"/>
      <c r="K156" s="24"/>
      <c r="L156" s="25"/>
      <c r="M156" s="26"/>
      <c r="N156" s="250"/>
      <c r="O156" s="246"/>
    </row>
    <row r="157" spans="2:15" ht="42.75">
      <c r="B157" s="42" t="s">
        <v>98</v>
      </c>
      <c r="C157" s="50" t="s">
        <v>115</v>
      </c>
      <c r="D157" s="44" t="s">
        <v>32</v>
      </c>
      <c r="E157" s="27">
        <v>9</v>
      </c>
      <c r="F157" s="45">
        <v>35180</v>
      </c>
      <c r="G157" s="24">
        <f>ROUND(E157*F157,0)</f>
        <v>316620</v>
      </c>
      <c r="H157" s="76">
        <v>18.507999999999999</v>
      </c>
      <c r="I157" s="27">
        <v>129.4</v>
      </c>
      <c r="J157" s="27">
        <v>129.4</v>
      </c>
      <c r="K157" s="24">
        <f>ROUND(F157*J157,0)</f>
        <v>4552292</v>
      </c>
      <c r="L157" s="25">
        <f>J157-E157</f>
        <v>120.4</v>
      </c>
      <c r="M157" s="26" t="str">
        <f>IF(L157&gt;0,"MAYOR","MENOR")</f>
        <v>MAYOR</v>
      </c>
      <c r="N157" s="250"/>
      <c r="O157" s="246"/>
    </row>
    <row r="158" spans="2:15">
      <c r="B158" s="40">
        <v>8</v>
      </c>
      <c r="C158" s="41" t="s">
        <v>116</v>
      </c>
      <c r="D158" s="44"/>
      <c r="E158" s="27"/>
      <c r="F158" s="45"/>
      <c r="G158" s="24"/>
      <c r="H158" s="76"/>
      <c r="I158" s="76"/>
      <c r="J158" s="27"/>
      <c r="K158" s="24"/>
      <c r="L158" s="25"/>
      <c r="M158" s="26"/>
      <c r="N158" s="250"/>
      <c r="O158" s="246"/>
    </row>
    <row r="159" spans="2:15" ht="57">
      <c r="B159" s="42" t="s">
        <v>101</v>
      </c>
      <c r="C159" s="50" t="s">
        <v>214</v>
      </c>
      <c r="D159" s="44" t="s">
        <v>32</v>
      </c>
      <c r="E159" s="27">
        <v>0</v>
      </c>
      <c r="F159" s="45">
        <v>415367</v>
      </c>
      <c r="G159" s="24">
        <f>ROUND(E159*F159,0)</f>
        <v>0</v>
      </c>
      <c r="H159" s="76">
        <v>7.79</v>
      </c>
      <c r="I159" s="76">
        <v>7.96</v>
      </c>
      <c r="J159" s="27">
        <v>0</v>
      </c>
      <c r="K159" s="24">
        <f>ROUND(F159*J159,0)</f>
        <v>0</v>
      </c>
      <c r="L159" s="25">
        <f>J159-E159</f>
        <v>0</v>
      </c>
      <c r="M159" s="26" t="str">
        <f>IF(L159&gt;0,"MAYOR","MENOR")</f>
        <v>MENOR</v>
      </c>
      <c r="N159" s="250"/>
      <c r="O159" s="246"/>
    </row>
    <row r="160" spans="2:15" ht="71.25">
      <c r="B160" s="42"/>
      <c r="C160" s="97" t="s">
        <v>285</v>
      </c>
      <c r="D160" s="44" t="s">
        <v>32</v>
      </c>
      <c r="E160" s="27">
        <v>8</v>
      </c>
      <c r="F160" s="45">
        <v>415367</v>
      </c>
      <c r="G160" s="24">
        <f>ROUND(E160*F160,0)</f>
        <v>3322936</v>
      </c>
      <c r="H160" s="76">
        <v>7.79</v>
      </c>
      <c r="I160" s="76"/>
      <c r="J160" s="27">
        <v>7.96</v>
      </c>
      <c r="K160" s="24">
        <f>ROUND(F160*J160,0)</f>
        <v>3306321</v>
      </c>
      <c r="L160" s="25">
        <f>J160-E160</f>
        <v>-4.0000000000000036E-2</v>
      </c>
      <c r="M160" s="26" t="str">
        <f>IF(L160&gt;0,"MAYOR","MENOR")</f>
        <v>MENOR</v>
      </c>
      <c r="N160" s="205"/>
      <c r="O160" s="204"/>
    </row>
    <row r="161" spans="1:28">
      <c r="B161" s="40">
        <v>9</v>
      </c>
      <c r="C161" s="41" t="s">
        <v>215</v>
      </c>
      <c r="D161" s="44"/>
      <c r="E161" s="27"/>
      <c r="F161" s="45"/>
      <c r="G161" s="24"/>
      <c r="H161" s="76"/>
      <c r="I161" s="76"/>
      <c r="J161" s="27"/>
      <c r="K161" s="24"/>
      <c r="L161" s="25"/>
      <c r="M161" s="26"/>
      <c r="N161" s="250"/>
      <c r="O161" s="246"/>
    </row>
    <row r="162" spans="1:28" ht="57">
      <c r="B162" s="42" t="s">
        <v>114</v>
      </c>
      <c r="C162" s="50" t="s">
        <v>180</v>
      </c>
      <c r="D162" s="44" t="s">
        <v>32</v>
      </c>
      <c r="E162" s="27">
        <v>6</v>
      </c>
      <c r="F162" s="45">
        <v>356724</v>
      </c>
      <c r="G162" s="24">
        <f>ROUND(E162*F162,0)</f>
        <v>2140344</v>
      </c>
      <c r="H162" s="76">
        <v>6</v>
      </c>
      <c r="I162" s="27">
        <v>5.18</v>
      </c>
      <c r="J162" s="27">
        <v>5.18</v>
      </c>
      <c r="K162" s="24">
        <f>ROUND(F162*J162,0)</f>
        <v>1847830</v>
      </c>
      <c r="L162" s="25">
        <f>J162-E162</f>
        <v>-0.82000000000000028</v>
      </c>
      <c r="M162" s="26" t="str">
        <f>IF(L162&gt;0,"MAYOR","MENOR")</f>
        <v>MENOR</v>
      </c>
      <c r="N162" s="250"/>
      <c r="O162" s="246"/>
    </row>
    <row r="163" spans="1:28">
      <c r="B163" s="40">
        <v>10</v>
      </c>
      <c r="C163" s="41" t="s">
        <v>100</v>
      </c>
      <c r="D163" s="44"/>
      <c r="E163" s="27"/>
      <c r="F163" s="45"/>
      <c r="G163" s="24"/>
      <c r="H163" s="76"/>
      <c r="I163" s="27"/>
      <c r="J163" s="27"/>
      <c r="K163" s="24"/>
      <c r="L163" s="25"/>
      <c r="M163" s="26"/>
      <c r="N163" s="250"/>
      <c r="O163" s="246"/>
    </row>
    <row r="164" spans="1:28" ht="28.5">
      <c r="B164" s="42" t="s">
        <v>117</v>
      </c>
      <c r="C164" s="50" t="s">
        <v>216</v>
      </c>
      <c r="D164" s="44" t="s">
        <v>29</v>
      </c>
      <c r="E164" s="27">
        <v>8</v>
      </c>
      <c r="F164" s="45">
        <v>172976</v>
      </c>
      <c r="G164" s="24">
        <f t="shared" ref="G164:G166" si="47">ROUND(E164*F164,0)</f>
        <v>1383808</v>
      </c>
      <c r="H164" s="76">
        <v>9</v>
      </c>
      <c r="I164" s="27">
        <v>9</v>
      </c>
      <c r="J164" s="27">
        <v>9</v>
      </c>
      <c r="K164" s="24">
        <f>ROUND(F164*J164,0)</f>
        <v>1556784</v>
      </c>
      <c r="L164" s="25">
        <f>J164-E164</f>
        <v>1</v>
      </c>
      <c r="M164" s="26" t="str">
        <f t="shared" ref="M164:M166" si="48">IF(L164&gt;0,"MAYOR","MENOR")</f>
        <v>MAYOR</v>
      </c>
      <c r="N164" s="250"/>
      <c r="O164" s="246"/>
    </row>
    <row r="165" spans="1:28" ht="28.5">
      <c r="B165" s="42" t="s">
        <v>119</v>
      </c>
      <c r="C165" s="50" t="s">
        <v>104</v>
      </c>
      <c r="D165" s="44" t="s">
        <v>29</v>
      </c>
      <c r="E165" s="27">
        <v>2</v>
      </c>
      <c r="F165" s="45">
        <v>171613</v>
      </c>
      <c r="G165" s="24">
        <f t="shared" si="47"/>
        <v>343226</v>
      </c>
      <c r="H165" s="76">
        <v>2</v>
      </c>
      <c r="I165" s="27">
        <v>2</v>
      </c>
      <c r="J165" s="27">
        <v>2</v>
      </c>
      <c r="K165" s="24">
        <f>ROUND(F165*J165,0)</f>
        <v>343226</v>
      </c>
      <c r="L165" s="25">
        <f>J165-E165</f>
        <v>0</v>
      </c>
      <c r="M165" s="26" t="str">
        <f t="shared" si="48"/>
        <v>MENOR</v>
      </c>
      <c r="N165" s="250"/>
      <c r="O165" s="246"/>
    </row>
    <row r="166" spans="1:28" ht="202.5" customHeight="1">
      <c r="B166" s="42" t="s">
        <v>217</v>
      </c>
      <c r="C166" s="50" t="s">
        <v>218</v>
      </c>
      <c r="D166" s="44" t="s">
        <v>29</v>
      </c>
      <c r="E166" s="27">
        <v>4</v>
      </c>
      <c r="F166" s="45">
        <v>608162</v>
      </c>
      <c r="G166" s="24">
        <f t="shared" si="47"/>
        <v>2432648</v>
      </c>
      <c r="H166" s="76">
        <v>4</v>
      </c>
      <c r="I166" s="27">
        <v>0</v>
      </c>
      <c r="J166" s="27">
        <v>0</v>
      </c>
      <c r="K166" s="24">
        <f>ROUND(F166*J166,0)</f>
        <v>0</v>
      </c>
      <c r="L166" s="25">
        <f>J166-E166</f>
        <v>-4</v>
      </c>
      <c r="M166" s="26" t="str">
        <f t="shared" si="48"/>
        <v>MENOR</v>
      </c>
      <c r="N166" s="250"/>
      <c r="O166" s="246"/>
    </row>
    <row r="167" spans="1:28">
      <c r="B167" s="40">
        <v>11</v>
      </c>
      <c r="C167" s="41" t="s">
        <v>130</v>
      </c>
      <c r="D167" s="44"/>
      <c r="E167" s="27"/>
      <c r="F167" s="45"/>
      <c r="G167" s="24"/>
      <c r="H167" s="76"/>
      <c r="I167" s="27"/>
      <c r="J167" s="27"/>
      <c r="K167" s="24"/>
      <c r="L167" s="25"/>
      <c r="M167" s="26"/>
      <c r="N167" s="250"/>
      <c r="O167" s="246"/>
    </row>
    <row r="168" spans="1:28" ht="28.5">
      <c r="B168" s="42" t="s">
        <v>122</v>
      </c>
      <c r="C168" s="50" t="s">
        <v>132</v>
      </c>
      <c r="D168" s="44" t="s">
        <v>32</v>
      </c>
      <c r="E168" s="27">
        <v>90</v>
      </c>
      <c r="F168" s="45">
        <v>5214</v>
      </c>
      <c r="G168" s="24">
        <f t="shared" ref="G168:G169" si="49">ROUND(E168*F168,0)</f>
        <v>469260</v>
      </c>
      <c r="H168" s="76">
        <v>90</v>
      </c>
      <c r="I168" s="27">
        <v>116.67</v>
      </c>
      <c r="J168" s="27">
        <v>116.67</v>
      </c>
      <c r="K168" s="24">
        <f>ROUND(F168*J168,0)</f>
        <v>608317</v>
      </c>
      <c r="L168" s="25">
        <f>J168-E168</f>
        <v>26.67</v>
      </c>
      <c r="M168" s="26" t="str">
        <f t="shared" ref="M168:M169" si="50">IF(L168&gt;0,"MAYOR","MENOR")</f>
        <v>MAYOR</v>
      </c>
      <c r="N168" s="250"/>
      <c r="O168" s="246"/>
    </row>
    <row r="169" spans="1:28" ht="28.5">
      <c r="B169" s="42" t="s">
        <v>124</v>
      </c>
      <c r="C169" s="50" t="s">
        <v>134</v>
      </c>
      <c r="D169" s="44" t="s">
        <v>50</v>
      </c>
      <c r="E169" s="27">
        <v>90</v>
      </c>
      <c r="F169" s="45">
        <v>57439</v>
      </c>
      <c r="G169" s="24">
        <f t="shared" si="49"/>
        <v>5169510</v>
      </c>
      <c r="H169" s="76">
        <v>90</v>
      </c>
      <c r="I169" s="27">
        <v>29</v>
      </c>
      <c r="J169" s="27">
        <v>29</v>
      </c>
      <c r="K169" s="24">
        <f>ROUND(F169*J169,0)</f>
        <v>1665731</v>
      </c>
      <c r="L169" s="25">
        <f>J169-E169</f>
        <v>-61</v>
      </c>
      <c r="M169" s="26" t="str">
        <f t="shared" si="50"/>
        <v>MENOR</v>
      </c>
      <c r="N169" s="250"/>
      <c r="O169" s="246"/>
    </row>
    <row r="170" spans="1:28">
      <c r="A170" s="31"/>
      <c r="B170" s="252" t="s">
        <v>219</v>
      </c>
      <c r="C170" s="215"/>
      <c r="D170" s="215"/>
      <c r="E170" s="215"/>
      <c r="F170" s="216"/>
      <c r="G170" s="32">
        <f>SUM(G123:G169)</f>
        <v>65329479</v>
      </c>
      <c r="H170" s="79"/>
      <c r="I170" s="79"/>
      <c r="J170" s="33"/>
      <c r="K170" s="32">
        <f>SUM(K123:K169)</f>
        <v>56194912</v>
      </c>
      <c r="L170" s="34"/>
      <c r="M170" s="34"/>
      <c r="N170" s="250"/>
      <c r="O170" s="246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</row>
    <row r="171" spans="1:28">
      <c r="A171" s="31"/>
      <c r="B171" s="253" t="s">
        <v>136</v>
      </c>
      <c r="C171" s="216"/>
      <c r="D171" s="256">
        <v>0.27229999999999999</v>
      </c>
      <c r="E171" s="215"/>
      <c r="F171" s="216"/>
      <c r="G171" s="35">
        <f t="shared" ref="G171:G173" si="51">$G$170*D171</f>
        <v>17789217.131699998</v>
      </c>
      <c r="H171" s="80"/>
      <c r="I171" s="80"/>
      <c r="J171" s="36"/>
      <c r="K171" s="35">
        <f>$K$170*D171</f>
        <v>15301874.537599999</v>
      </c>
      <c r="L171" s="37"/>
      <c r="M171" s="38"/>
      <c r="N171" s="250"/>
      <c r="O171" s="246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</row>
    <row r="172" spans="1:28">
      <c r="A172" s="31"/>
      <c r="B172" s="253" t="s">
        <v>137</v>
      </c>
      <c r="C172" s="216"/>
      <c r="D172" s="255">
        <v>0.01</v>
      </c>
      <c r="E172" s="215"/>
      <c r="F172" s="216"/>
      <c r="G172" s="35">
        <f t="shared" si="51"/>
        <v>653294.79</v>
      </c>
      <c r="H172" s="80"/>
      <c r="I172" s="80"/>
      <c r="J172" s="36"/>
      <c r="K172" s="35">
        <f>$K$170*D172</f>
        <v>561949.12</v>
      </c>
      <c r="L172" s="37"/>
      <c r="M172" s="38"/>
      <c r="N172" s="250"/>
      <c r="O172" s="246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</row>
    <row r="173" spans="1:28">
      <c r="A173" s="31"/>
      <c r="B173" s="253" t="s">
        <v>138</v>
      </c>
      <c r="C173" s="216"/>
      <c r="D173" s="255">
        <v>0.04</v>
      </c>
      <c r="E173" s="215"/>
      <c r="F173" s="216"/>
      <c r="G173" s="35">
        <f t="shared" si="51"/>
        <v>2613179.16</v>
      </c>
      <c r="H173" s="80"/>
      <c r="I173" s="80"/>
      <c r="J173" s="36"/>
      <c r="K173" s="35">
        <f>$K$170*D173</f>
        <v>2247796.48</v>
      </c>
      <c r="L173" s="37"/>
      <c r="M173" s="38"/>
      <c r="N173" s="250"/>
      <c r="O173" s="246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</row>
    <row r="174" spans="1:28">
      <c r="A174" s="31"/>
      <c r="B174" s="253" t="s">
        <v>139</v>
      </c>
      <c r="C174" s="216"/>
      <c r="D174" s="255">
        <v>0.19</v>
      </c>
      <c r="E174" s="215"/>
      <c r="F174" s="216"/>
      <c r="G174" s="35">
        <f>$G$173*D174</f>
        <v>496504.04040000006</v>
      </c>
      <c r="H174" s="80"/>
      <c r="I174" s="80"/>
      <c r="J174" s="36"/>
      <c r="K174" s="35">
        <f>$K$173*D174</f>
        <v>427081.33120000002</v>
      </c>
      <c r="L174" s="37"/>
      <c r="M174" s="38"/>
      <c r="N174" s="250"/>
      <c r="O174" s="246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</row>
    <row r="175" spans="1:28">
      <c r="A175" s="31"/>
      <c r="B175" s="254" t="s">
        <v>140</v>
      </c>
      <c r="C175" s="215"/>
      <c r="D175" s="215"/>
      <c r="E175" s="215"/>
      <c r="F175" s="216"/>
      <c r="G175" s="32">
        <f>SUM(G170:G174)</f>
        <v>86881674.122099996</v>
      </c>
      <c r="H175" s="79"/>
      <c r="I175" s="79"/>
      <c r="J175" s="39" t="s">
        <v>140</v>
      </c>
      <c r="K175" s="32">
        <f>SUM(K170:K174)</f>
        <v>74733613.468800008</v>
      </c>
      <c r="L175" s="33"/>
      <c r="M175" s="33"/>
      <c r="N175" s="250"/>
      <c r="O175" s="246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</row>
    <row r="176" spans="1:28">
      <c r="B176" s="40" t="s">
        <v>141</v>
      </c>
      <c r="C176" s="41" t="s">
        <v>220</v>
      </c>
      <c r="D176" s="44"/>
      <c r="E176" s="27"/>
      <c r="F176" s="45"/>
      <c r="G176" s="24"/>
      <c r="H176" s="81"/>
      <c r="I176" s="81"/>
      <c r="J176" s="27"/>
      <c r="K176" s="24"/>
      <c r="L176" s="25"/>
      <c r="M176" s="26"/>
      <c r="N176" s="250"/>
      <c r="O176" s="246"/>
    </row>
    <row r="177" spans="2:15" ht="28.5">
      <c r="B177" s="42" t="s">
        <v>157</v>
      </c>
      <c r="C177" s="50" t="s">
        <v>158</v>
      </c>
      <c r="D177" s="44" t="s">
        <v>29</v>
      </c>
      <c r="E177" s="46">
        <v>0</v>
      </c>
      <c r="F177" s="45">
        <v>6962</v>
      </c>
      <c r="G177" s="24">
        <f t="shared" ref="G177:G182" si="52">ROUND(E177*F177,0)</f>
        <v>0</v>
      </c>
      <c r="H177" s="81"/>
      <c r="I177" s="46">
        <v>9</v>
      </c>
      <c r="J177" s="46">
        <v>9</v>
      </c>
      <c r="K177" s="24">
        <f t="shared" ref="K177:K193" si="53">ROUND(F177*J177,0)</f>
        <v>62658</v>
      </c>
      <c r="L177" s="25">
        <f t="shared" ref="L177:L193" si="54">J177-E177</f>
        <v>9</v>
      </c>
      <c r="M177" s="26" t="str">
        <f t="shared" ref="M177:M182" si="55">IF(L177&gt;0,"MAYOR","MENOR")</f>
        <v>MAYOR</v>
      </c>
      <c r="N177" s="250"/>
      <c r="O177" s="246"/>
    </row>
    <row r="178" spans="2:15" ht="28.5">
      <c r="B178" s="42" t="s">
        <v>221</v>
      </c>
      <c r="C178" s="63" t="s">
        <v>222</v>
      </c>
      <c r="D178" s="44" t="s">
        <v>29</v>
      </c>
      <c r="E178" s="46">
        <v>0</v>
      </c>
      <c r="F178" s="45">
        <v>14197</v>
      </c>
      <c r="G178" s="24">
        <f t="shared" si="52"/>
        <v>0</v>
      </c>
      <c r="H178" s="81"/>
      <c r="I178" s="46">
        <v>6</v>
      </c>
      <c r="J178" s="46">
        <v>6</v>
      </c>
      <c r="K178" s="24">
        <f t="shared" si="53"/>
        <v>85182</v>
      </c>
      <c r="L178" s="25">
        <f t="shared" si="54"/>
        <v>6</v>
      </c>
      <c r="M178" s="26" t="str">
        <f t="shared" si="55"/>
        <v>MAYOR</v>
      </c>
      <c r="N178" s="250"/>
      <c r="O178" s="246"/>
    </row>
    <row r="179" spans="2:15" ht="28.5">
      <c r="B179" s="42" t="s">
        <v>223</v>
      </c>
      <c r="C179" s="63" t="s">
        <v>224</v>
      </c>
      <c r="D179" s="44" t="s">
        <v>29</v>
      </c>
      <c r="E179" s="46">
        <v>0</v>
      </c>
      <c r="F179" s="45">
        <v>66208</v>
      </c>
      <c r="G179" s="24">
        <f t="shared" si="52"/>
        <v>0</v>
      </c>
      <c r="H179" s="81"/>
      <c r="I179" s="46">
        <v>1</v>
      </c>
      <c r="J179" s="46">
        <v>1</v>
      </c>
      <c r="K179" s="24">
        <f t="shared" si="53"/>
        <v>66208</v>
      </c>
      <c r="L179" s="25">
        <f t="shared" si="54"/>
        <v>1</v>
      </c>
      <c r="M179" s="26" t="str">
        <f t="shared" si="55"/>
        <v>MAYOR</v>
      </c>
      <c r="N179" s="250"/>
      <c r="O179" s="246"/>
    </row>
    <row r="180" spans="2:15" ht="28.5">
      <c r="B180" s="42" t="s">
        <v>225</v>
      </c>
      <c r="C180" s="50" t="s">
        <v>226</v>
      </c>
      <c r="D180" s="44" t="s">
        <v>69</v>
      </c>
      <c r="E180" s="46">
        <v>0</v>
      </c>
      <c r="F180" s="45">
        <v>51381</v>
      </c>
      <c r="G180" s="24">
        <f t="shared" si="52"/>
        <v>0</v>
      </c>
      <c r="H180" s="81"/>
      <c r="I180" s="46">
        <v>2.65</v>
      </c>
      <c r="J180" s="46">
        <v>2.65</v>
      </c>
      <c r="K180" s="24">
        <f t="shared" si="53"/>
        <v>136160</v>
      </c>
      <c r="L180" s="25">
        <f t="shared" si="54"/>
        <v>2.65</v>
      </c>
      <c r="M180" s="26" t="str">
        <f t="shared" si="55"/>
        <v>MAYOR</v>
      </c>
      <c r="N180" s="250"/>
      <c r="O180" s="246"/>
    </row>
    <row r="181" spans="2:15" ht="42.75">
      <c r="B181" s="42" t="s">
        <v>227</v>
      </c>
      <c r="C181" s="63" t="s">
        <v>228</v>
      </c>
      <c r="D181" s="44" t="s">
        <v>29</v>
      </c>
      <c r="E181" s="46">
        <v>0</v>
      </c>
      <c r="F181" s="45">
        <v>18109</v>
      </c>
      <c r="G181" s="24">
        <f t="shared" si="52"/>
        <v>0</v>
      </c>
      <c r="H181" s="81"/>
      <c r="I181" s="46">
        <v>1</v>
      </c>
      <c r="J181" s="46">
        <v>1</v>
      </c>
      <c r="K181" s="24">
        <f t="shared" si="53"/>
        <v>18109</v>
      </c>
      <c r="L181" s="25">
        <f t="shared" si="54"/>
        <v>1</v>
      </c>
      <c r="M181" s="26" t="str">
        <f t="shared" si="55"/>
        <v>MAYOR</v>
      </c>
      <c r="N181" s="250"/>
      <c r="O181" s="246"/>
    </row>
    <row r="182" spans="2:15" ht="28.5">
      <c r="B182" s="42" t="s">
        <v>159</v>
      </c>
      <c r="C182" s="49" t="s">
        <v>160</v>
      </c>
      <c r="D182" s="44" t="s">
        <v>69</v>
      </c>
      <c r="E182" s="46">
        <v>0</v>
      </c>
      <c r="F182" s="45">
        <v>50207</v>
      </c>
      <c r="G182" s="24">
        <f t="shared" si="52"/>
        <v>0</v>
      </c>
      <c r="H182" s="81"/>
      <c r="I182" s="46">
        <v>101.07</v>
      </c>
      <c r="J182" s="46">
        <v>101.07</v>
      </c>
      <c r="K182" s="24">
        <f t="shared" si="53"/>
        <v>5074421</v>
      </c>
      <c r="L182" s="25">
        <f t="shared" si="54"/>
        <v>101.07</v>
      </c>
      <c r="M182" s="26" t="str">
        <f t="shared" si="55"/>
        <v>MAYOR</v>
      </c>
      <c r="N182" s="250"/>
      <c r="O182" s="246"/>
    </row>
    <row r="183" spans="2:15" ht="28.5">
      <c r="B183" s="42" t="s">
        <v>229</v>
      </c>
      <c r="C183" s="50" t="s">
        <v>230</v>
      </c>
      <c r="D183" s="44" t="s">
        <v>29</v>
      </c>
      <c r="E183" s="46">
        <v>0</v>
      </c>
      <c r="F183" s="45">
        <v>39430</v>
      </c>
      <c r="G183" s="24">
        <f>ROUND(E183*F183,0)</f>
        <v>0</v>
      </c>
      <c r="H183" s="81"/>
      <c r="I183" s="46">
        <v>2</v>
      </c>
      <c r="J183" s="46">
        <v>2</v>
      </c>
      <c r="K183" s="24">
        <f t="shared" si="53"/>
        <v>78860</v>
      </c>
      <c r="L183" s="25">
        <f t="shared" si="54"/>
        <v>2</v>
      </c>
      <c r="M183" s="26" t="str">
        <f>IF(L183&gt;0,"MAYOR","MENOR")</f>
        <v>MAYOR</v>
      </c>
      <c r="N183" s="250"/>
      <c r="O183" s="246"/>
    </row>
    <row r="184" spans="2:15" ht="81.75" customHeight="1">
      <c r="B184" s="42" t="s">
        <v>231</v>
      </c>
      <c r="C184" s="50" t="s">
        <v>232</v>
      </c>
      <c r="D184" s="44" t="s">
        <v>69</v>
      </c>
      <c r="E184" s="46">
        <v>0</v>
      </c>
      <c r="F184" s="45">
        <v>211742</v>
      </c>
      <c r="G184" s="24">
        <f t="shared" ref="G184:G193" si="56">ROUND(E184*F184,0)</f>
        <v>0</v>
      </c>
      <c r="H184" s="81"/>
      <c r="I184" s="46">
        <v>1</v>
      </c>
      <c r="J184" s="46">
        <v>1</v>
      </c>
      <c r="K184" s="24">
        <f t="shared" si="53"/>
        <v>211742</v>
      </c>
      <c r="L184" s="25">
        <f t="shared" si="54"/>
        <v>1</v>
      </c>
      <c r="M184" s="26" t="str">
        <f t="shared" ref="M184:M193" si="57">IF(L184&gt;0,"MAYOR","MENOR")</f>
        <v>MAYOR</v>
      </c>
      <c r="N184" s="250"/>
      <c r="O184" s="246"/>
    </row>
    <row r="185" spans="2:15" ht="28.5">
      <c r="B185" s="42" t="s">
        <v>233</v>
      </c>
      <c r="C185" s="50" t="s">
        <v>234</v>
      </c>
      <c r="D185" s="44" t="s">
        <v>29</v>
      </c>
      <c r="E185" s="46">
        <v>0</v>
      </c>
      <c r="F185" s="45">
        <v>101068</v>
      </c>
      <c r="G185" s="24">
        <f t="shared" si="56"/>
        <v>0</v>
      </c>
      <c r="H185" s="81"/>
      <c r="I185" s="46">
        <v>2</v>
      </c>
      <c r="J185" s="46">
        <v>2</v>
      </c>
      <c r="K185" s="24">
        <f t="shared" si="53"/>
        <v>202136</v>
      </c>
      <c r="L185" s="25">
        <f t="shared" si="54"/>
        <v>2</v>
      </c>
      <c r="M185" s="26" t="str">
        <f t="shared" si="57"/>
        <v>MAYOR</v>
      </c>
      <c r="N185" s="250"/>
      <c r="O185" s="246"/>
    </row>
    <row r="186" spans="2:15" ht="28.5">
      <c r="B186" s="42" t="s">
        <v>165</v>
      </c>
      <c r="C186" s="50" t="s">
        <v>166</v>
      </c>
      <c r="D186" s="44" t="s">
        <v>29</v>
      </c>
      <c r="E186" s="46">
        <v>0</v>
      </c>
      <c r="F186" s="45">
        <v>11715</v>
      </c>
      <c r="G186" s="24">
        <f t="shared" si="56"/>
        <v>0</v>
      </c>
      <c r="H186" s="81"/>
      <c r="I186" s="46">
        <v>5</v>
      </c>
      <c r="J186" s="46">
        <v>5</v>
      </c>
      <c r="K186" s="24">
        <f t="shared" si="53"/>
        <v>58575</v>
      </c>
      <c r="L186" s="25">
        <f t="shared" si="54"/>
        <v>5</v>
      </c>
      <c r="M186" s="26" t="str">
        <f t="shared" si="57"/>
        <v>MAYOR</v>
      </c>
      <c r="N186" s="250"/>
      <c r="O186" s="246"/>
    </row>
    <row r="187" spans="2:15" ht="28.5">
      <c r="B187" s="42" t="s">
        <v>235</v>
      </c>
      <c r="C187" s="50" t="s">
        <v>236</v>
      </c>
      <c r="D187" s="44" t="s">
        <v>29</v>
      </c>
      <c r="E187" s="46">
        <v>0</v>
      </c>
      <c r="F187" s="45">
        <v>53159</v>
      </c>
      <c r="G187" s="24">
        <f t="shared" si="56"/>
        <v>0</v>
      </c>
      <c r="H187" s="81"/>
      <c r="I187" s="46">
        <v>1</v>
      </c>
      <c r="J187" s="46">
        <v>1</v>
      </c>
      <c r="K187" s="24">
        <f t="shared" si="53"/>
        <v>53159</v>
      </c>
      <c r="L187" s="25">
        <f t="shared" si="54"/>
        <v>1</v>
      </c>
      <c r="M187" s="26" t="str">
        <f t="shared" si="57"/>
        <v>MAYOR</v>
      </c>
      <c r="N187" s="250"/>
      <c r="O187" s="246"/>
    </row>
    <row r="188" spans="2:15" ht="28.5">
      <c r="B188" s="42" t="s">
        <v>237</v>
      </c>
      <c r="C188" s="50" t="s">
        <v>238</v>
      </c>
      <c r="D188" s="44" t="s">
        <v>239</v>
      </c>
      <c r="E188" s="46">
        <v>0</v>
      </c>
      <c r="F188" s="45">
        <v>30782</v>
      </c>
      <c r="G188" s="24">
        <f t="shared" si="56"/>
        <v>0</v>
      </c>
      <c r="H188" s="81"/>
      <c r="I188" s="46">
        <v>1</v>
      </c>
      <c r="J188" s="46">
        <v>1</v>
      </c>
      <c r="K188" s="24">
        <f t="shared" si="53"/>
        <v>30782</v>
      </c>
      <c r="L188" s="25">
        <f t="shared" si="54"/>
        <v>1</v>
      </c>
      <c r="M188" s="26" t="str">
        <f t="shared" si="57"/>
        <v>MAYOR</v>
      </c>
      <c r="N188" s="250"/>
      <c r="O188" s="246"/>
    </row>
    <row r="189" spans="2:15" ht="28.5">
      <c r="B189" s="42" t="s">
        <v>240</v>
      </c>
      <c r="C189" s="50" t="s">
        <v>241</v>
      </c>
      <c r="D189" s="44" t="s">
        <v>239</v>
      </c>
      <c r="E189" s="46">
        <v>0</v>
      </c>
      <c r="F189" s="45">
        <v>55000</v>
      </c>
      <c r="G189" s="24">
        <f t="shared" si="56"/>
        <v>0</v>
      </c>
      <c r="H189" s="81"/>
      <c r="I189" s="46">
        <v>1</v>
      </c>
      <c r="J189" s="46">
        <v>1</v>
      </c>
      <c r="K189" s="24">
        <f t="shared" si="53"/>
        <v>55000</v>
      </c>
      <c r="L189" s="25">
        <f t="shared" si="54"/>
        <v>1</v>
      </c>
      <c r="M189" s="26" t="str">
        <f t="shared" si="57"/>
        <v>MAYOR</v>
      </c>
      <c r="N189" s="250"/>
      <c r="O189" s="246"/>
    </row>
    <row r="190" spans="2:15" ht="57">
      <c r="B190" s="42" t="s">
        <v>242</v>
      </c>
      <c r="C190" s="50" t="s">
        <v>243</v>
      </c>
      <c r="D190" s="44" t="s">
        <v>32</v>
      </c>
      <c r="E190" s="46">
        <v>0</v>
      </c>
      <c r="F190" s="45">
        <v>68461</v>
      </c>
      <c r="G190" s="24">
        <f t="shared" si="56"/>
        <v>0</v>
      </c>
      <c r="H190" s="81"/>
      <c r="I190" s="46">
        <v>153.69</v>
      </c>
      <c r="J190" s="46">
        <v>153.69</v>
      </c>
      <c r="K190" s="24">
        <f t="shared" si="53"/>
        <v>10521771</v>
      </c>
      <c r="L190" s="25">
        <f t="shared" si="54"/>
        <v>153.69</v>
      </c>
      <c r="M190" s="26" t="str">
        <f t="shared" si="57"/>
        <v>MAYOR</v>
      </c>
      <c r="N190" s="250"/>
      <c r="O190" s="246"/>
    </row>
    <row r="191" spans="2:15" ht="28.5">
      <c r="B191" s="42" t="s">
        <v>244</v>
      </c>
      <c r="C191" s="50" t="s">
        <v>245</v>
      </c>
      <c r="D191" s="44" t="s">
        <v>29</v>
      </c>
      <c r="E191" s="46">
        <v>0</v>
      </c>
      <c r="F191" s="45">
        <v>16541</v>
      </c>
      <c r="G191" s="24">
        <f t="shared" si="56"/>
        <v>0</v>
      </c>
      <c r="H191" s="81"/>
      <c r="I191" s="46">
        <v>1</v>
      </c>
      <c r="J191" s="46">
        <v>1</v>
      </c>
      <c r="K191" s="24">
        <f t="shared" si="53"/>
        <v>16541</v>
      </c>
      <c r="L191" s="25">
        <f t="shared" si="54"/>
        <v>1</v>
      </c>
      <c r="M191" s="26" t="str">
        <f t="shared" si="57"/>
        <v>MAYOR</v>
      </c>
      <c r="N191" s="250"/>
      <c r="O191" s="246"/>
    </row>
    <row r="192" spans="2:15">
      <c r="B192" s="42" t="s">
        <v>246</v>
      </c>
      <c r="C192" s="50" t="s">
        <v>247</v>
      </c>
      <c r="D192" s="44" t="s">
        <v>69</v>
      </c>
      <c r="E192" s="46">
        <v>0</v>
      </c>
      <c r="F192" s="45">
        <v>11500</v>
      </c>
      <c r="G192" s="24">
        <f t="shared" si="56"/>
        <v>0</v>
      </c>
      <c r="H192" s="81"/>
      <c r="I192" s="46">
        <v>19.72</v>
      </c>
      <c r="J192" s="46">
        <v>19.72</v>
      </c>
      <c r="K192" s="24">
        <f t="shared" si="53"/>
        <v>226780</v>
      </c>
      <c r="L192" s="25">
        <f t="shared" si="54"/>
        <v>19.72</v>
      </c>
      <c r="M192" s="26" t="str">
        <f t="shared" si="57"/>
        <v>MAYOR</v>
      </c>
      <c r="N192" s="250"/>
      <c r="O192" s="246"/>
    </row>
    <row r="193" spans="1:28" ht="42.75">
      <c r="B193" s="42" t="s">
        <v>248</v>
      </c>
      <c r="C193" s="50" t="s">
        <v>249</v>
      </c>
      <c r="D193" s="44" t="s">
        <v>29</v>
      </c>
      <c r="E193" s="27">
        <v>0</v>
      </c>
      <c r="F193" s="45">
        <v>16085</v>
      </c>
      <c r="G193" s="24">
        <f t="shared" si="56"/>
        <v>0</v>
      </c>
      <c r="H193" s="81"/>
      <c r="I193" s="27">
        <v>4</v>
      </c>
      <c r="J193" s="27">
        <v>4</v>
      </c>
      <c r="K193" s="24">
        <f t="shared" si="53"/>
        <v>64340</v>
      </c>
      <c r="L193" s="25">
        <f t="shared" si="54"/>
        <v>4</v>
      </c>
      <c r="M193" s="26" t="str">
        <f t="shared" si="57"/>
        <v>MAYOR</v>
      </c>
      <c r="N193" s="250"/>
      <c r="O193" s="246"/>
    </row>
    <row r="194" spans="1:28">
      <c r="B194" s="42"/>
      <c r="C194" s="50"/>
      <c r="D194" s="44"/>
      <c r="E194" s="46"/>
      <c r="F194" s="45"/>
      <c r="G194" s="24"/>
      <c r="H194" s="81"/>
      <c r="I194" s="81"/>
      <c r="J194" s="46"/>
      <c r="K194" s="24"/>
      <c r="L194" s="25"/>
      <c r="M194" s="26"/>
      <c r="N194" s="250"/>
      <c r="O194" s="246"/>
    </row>
    <row r="195" spans="1:28">
      <c r="A195" s="31"/>
      <c r="B195" s="252" t="s">
        <v>250</v>
      </c>
      <c r="C195" s="215"/>
      <c r="D195" s="215"/>
      <c r="E195" s="215"/>
      <c r="F195" s="216"/>
      <c r="G195" s="32">
        <f>SUM(G177:G194)</f>
        <v>0</v>
      </c>
      <c r="H195" s="79"/>
      <c r="I195" s="79"/>
      <c r="J195" s="33"/>
      <c r="K195" s="32">
        <f>SUM(K177:K194)</f>
        <v>16962424</v>
      </c>
      <c r="L195" s="34"/>
      <c r="M195" s="34"/>
      <c r="N195" s="250"/>
      <c r="O195" s="246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</row>
    <row r="196" spans="1:28">
      <c r="A196" s="31"/>
      <c r="B196" s="253" t="s">
        <v>136</v>
      </c>
      <c r="C196" s="216"/>
      <c r="D196" s="256">
        <v>0.27229999999999999</v>
      </c>
      <c r="E196" s="215"/>
      <c r="F196" s="216"/>
      <c r="G196" s="35">
        <f t="shared" ref="G196:G198" si="58">$G$195*D196</f>
        <v>0</v>
      </c>
      <c r="H196" s="80"/>
      <c r="I196" s="80"/>
      <c r="J196" s="36"/>
      <c r="K196" s="35">
        <f>$K$195*D196</f>
        <v>4618868.0551999994</v>
      </c>
      <c r="L196" s="37"/>
      <c r="M196" s="38"/>
      <c r="N196" s="250"/>
      <c r="O196" s="246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</row>
    <row r="197" spans="1:28">
      <c r="A197" s="31"/>
      <c r="B197" s="253" t="s">
        <v>137</v>
      </c>
      <c r="C197" s="216"/>
      <c r="D197" s="255">
        <v>0.01</v>
      </c>
      <c r="E197" s="215"/>
      <c r="F197" s="216"/>
      <c r="G197" s="35">
        <f t="shared" si="58"/>
        <v>0</v>
      </c>
      <c r="H197" s="80"/>
      <c r="I197" s="80"/>
      <c r="J197" s="36"/>
      <c r="K197" s="35">
        <f>$K$195*D197</f>
        <v>169624.24</v>
      </c>
      <c r="L197" s="37"/>
      <c r="M197" s="38"/>
      <c r="N197" s="250"/>
      <c r="O197" s="246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</row>
    <row r="198" spans="1:28">
      <c r="A198" s="31"/>
      <c r="B198" s="253" t="s">
        <v>138</v>
      </c>
      <c r="C198" s="216"/>
      <c r="D198" s="255">
        <v>0.04</v>
      </c>
      <c r="E198" s="215"/>
      <c r="F198" s="216"/>
      <c r="G198" s="35">
        <f t="shared" si="58"/>
        <v>0</v>
      </c>
      <c r="H198" s="80"/>
      <c r="I198" s="80"/>
      <c r="J198" s="36"/>
      <c r="K198" s="35">
        <f>$K$195*D198</f>
        <v>678496.96</v>
      </c>
      <c r="L198" s="37"/>
      <c r="M198" s="38"/>
      <c r="N198" s="250"/>
      <c r="O198" s="246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</row>
    <row r="199" spans="1:28">
      <c r="A199" s="31"/>
      <c r="B199" s="253" t="s">
        <v>139</v>
      </c>
      <c r="C199" s="216"/>
      <c r="D199" s="255">
        <v>0.19</v>
      </c>
      <c r="E199" s="215"/>
      <c r="F199" s="216"/>
      <c r="G199" s="35">
        <f>$G$198*D199</f>
        <v>0</v>
      </c>
      <c r="H199" s="80"/>
      <c r="I199" s="80"/>
      <c r="J199" s="36"/>
      <c r="K199" s="35">
        <f>$K$198*D199</f>
        <v>128914.4224</v>
      </c>
      <c r="L199" s="37"/>
      <c r="M199" s="38"/>
      <c r="N199" s="250"/>
      <c r="O199" s="246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</row>
    <row r="200" spans="1:28">
      <c r="A200" s="31"/>
      <c r="B200" s="254" t="s">
        <v>251</v>
      </c>
      <c r="C200" s="215"/>
      <c r="D200" s="215"/>
      <c r="E200" s="215"/>
      <c r="F200" s="216"/>
      <c r="G200" s="32">
        <f>SUM(G195:G199)</f>
        <v>0</v>
      </c>
      <c r="H200" s="79"/>
      <c r="I200" s="79"/>
      <c r="J200" s="39" t="s">
        <v>140</v>
      </c>
      <c r="K200" s="32">
        <f>SUM(K195:K199)</f>
        <v>22558327.6776</v>
      </c>
      <c r="L200" s="33"/>
      <c r="M200" s="33"/>
      <c r="N200" s="250"/>
      <c r="O200" s="246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</row>
    <row r="201" spans="1:28">
      <c r="A201" s="31"/>
      <c r="B201" s="254" t="s">
        <v>252</v>
      </c>
      <c r="C201" s="215"/>
      <c r="D201" s="215"/>
      <c r="E201" s="215"/>
      <c r="F201" s="216"/>
      <c r="G201" s="32">
        <f>G175+G200</f>
        <v>86881674.122099996</v>
      </c>
      <c r="H201" s="79"/>
      <c r="I201" s="79"/>
      <c r="J201" s="39"/>
      <c r="K201" s="32">
        <f>K175+K200</f>
        <v>97291941.146400005</v>
      </c>
      <c r="L201" s="33"/>
      <c r="M201" s="33"/>
      <c r="N201" s="250"/>
      <c r="O201" s="246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</row>
    <row r="202" spans="1:28" ht="30">
      <c r="B202" s="40" t="s">
        <v>24</v>
      </c>
      <c r="C202" s="10" t="s">
        <v>253</v>
      </c>
      <c r="D202" s="44"/>
      <c r="E202" s="27"/>
      <c r="F202" s="45"/>
      <c r="G202" s="24"/>
      <c r="H202" s="81"/>
      <c r="I202" s="81"/>
      <c r="J202" s="27"/>
      <c r="K202" s="24"/>
      <c r="L202" s="25"/>
      <c r="M202" s="26"/>
      <c r="N202" s="250"/>
      <c r="O202" s="246"/>
    </row>
    <row r="203" spans="1:28">
      <c r="B203" s="40">
        <v>1</v>
      </c>
      <c r="C203" s="41" t="s">
        <v>26</v>
      </c>
      <c r="D203" s="44"/>
      <c r="E203" s="27"/>
      <c r="F203" s="45"/>
      <c r="G203" s="24"/>
      <c r="H203" s="81"/>
      <c r="I203" s="81"/>
      <c r="J203" s="27"/>
      <c r="K203" s="24"/>
      <c r="L203" s="25"/>
      <c r="M203" s="26"/>
      <c r="N203" s="250"/>
      <c r="O203" s="246"/>
    </row>
    <row r="204" spans="1:28" ht="28.5">
      <c r="B204" s="42" t="s">
        <v>27</v>
      </c>
      <c r="C204" s="50" t="s">
        <v>31</v>
      </c>
      <c r="D204" s="44" t="s">
        <v>32</v>
      </c>
      <c r="E204" s="27">
        <v>20</v>
      </c>
      <c r="F204" s="45">
        <v>9920</v>
      </c>
      <c r="G204" s="24">
        <f t="shared" ref="G204:G206" si="59">ROUND(E204*F204,0)</f>
        <v>198400</v>
      </c>
      <c r="H204" s="76">
        <v>18.850000000000001</v>
      </c>
      <c r="I204" s="27">
        <v>24.76</v>
      </c>
      <c r="J204" s="27">
        <v>24.76</v>
      </c>
      <c r="K204" s="24">
        <f>ROUND(F204*J204,0)</f>
        <v>245619</v>
      </c>
      <c r="L204" s="25">
        <f>J204-E204</f>
        <v>4.7600000000000016</v>
      </c>
      <c r="M204" s="26" t="str">
        <f t="shared" ref="M204:M206" si="60">IF(L204&gt;0,"MAYOR","MENOR")</f>
        <v>MAYOR</v>
      </c>
      <c r="N204" s="250"/>
      <c r="O204" s="246"/>
    </row>
    <row r="205" spans="1:28" ht="28.5">
      <c r="B205" s="42" t="s">
        <v>30</v>
      </c>
      <c r="C205" s="50" t="s">
        <v>36</v>
      </c>
      <c r="D205" s="44" t="s">
        <v>32</v>
      </c>
      <c r="E205" s="27">
        <v>2</v>
      </c>
      <c r="F205" s="45">
        <v>50442</v>
      </c>
      <c r="G205" s="24">
        <f t="shared" si="59"/>
        <v>100884</v>
      </c>
      <c r="H205" s="76">
        <v>5.9124999999999996</v>
      </c>
      <c r="I205" s="27">
        <v>5.92</v>
      </c>
      <c r="J205" s="27">
        <v>5.92</v>
      </c>
      <c r="K205" s="24">
        <f>ROUND(F205*J205,0)</f>
        <v>298617</v>
      </c>
      <c r="L205" s="25">
        <f>J205-E205</f>
        <v>3.92</v>
      </c>
      <c r="M205" s="26" t="str">
        <f t="shared" si="60"/>
        <v>MAYOR</v>
      </c>
      <c r="N205" s="250"/>
      <c r="O205" s="246"/>
    </row>
    <row r="206" spans="1:28">
      <c r="B206" s="42" t="s">
        <v>33</v>
      </c>
      <c r="C206" s="50" t="s">
        <v>187</v>
      </c>
      <c r="D206" s="44" t="s">
        <v>29</v>
      </c>
      <c r="E206" s="27">
        <v>1</v>
      </c>
      <c r="F206" s="45">
        <v>9814</v>
      </c>
      <c r="G206" s="24">
        <f t="shared" si="59"/>
        <v>9814</v>
      </c>
      <c r="H206" s="76">
        <v>1</v>
      </c>
      <c r="I206" s="27">
        <v>1</v>
      </c>
      <c r="J206" s="27">
        <v>1</v>
      </c>
      <c r="K206" s="24">
        <f>ROUND(F206*J206,0)</f>
        <v>9814</v>
      </c>
      <c r="L206" s="25">
        <f>J206-E206</f>
        <v>0</v>
      </c>
      <c r="M206" s="26" t="str">
        <f t="shared" si="60"/>
        <v>MENOR</v>
      </c>
      <c r="N206" s="250"/>
      <c r="O206" s="246"/>
    </row>
    <row r="207" spans="1:28">
      <c r="B207" s="40">
        <v>2</v>
      </c>
      <c r="C207" s="41" t="s">
        <v>70</v>
      </c>
      <c r="D207" s="44"/>
      <c r="E207" s="27"/>
      <c r="F207" s="45"/>
      <c r="G207" s="24"/>
      <c r="H207" s="76"/>
      <c r="I207" s="27"/>
      <c r="J207" s="27"/>
      <c r="K207" s="24"/>
      <c r="L207" s="25"/>
      <c r="M207" s="26"/>
      <c r="N207" s="250"/>
      <c r="O207" s="246"/>
    </row>
    <row r="208" spans="1:28" ht="120">
      <c r="B208" s="40" t="s">
        <v>48</v>
      </c>
      <c r="C208" s="41" t="s">
        <v>72</v>
      </c>
      <c r="D208" s="44"/>
      <c r="E208" s="27"/>
      <c r="F208" s="45"/>
      <c r="G208" s="24"/>
      <c r="H208" s="76"/>
      <c r="I208" s="27"/>
      <c r="J208" s="27"/>
      <c r="K208" s="24"/>
      <c r="L208" s="25"/>
      <c r="M208" s="26"/>
      <c r="N208" s="250"/>
      <c r="O208" s="246"/>
    </row>
    <row r="209" spans="2:15" ht="171" customHeight="1">
      <c r="B209" s="42" t="s">
        <v>188</v>
      </c>
      <c r="C209" s="48" t="s">
        <v>74</v>
      </c>
      <c r="D209" s="44" t="s">
        <v>29</v>
      </c>
      <c r="E209" s="27">
        <v>2</v>
      </c>
      <c r="F209" s="45">
        <v>85496</v>
      </c>
      <c r="G209" s="24">
        <f t="shared" ref="G209:G212" si="61">ROUND(E209*F209,0)</f>
        <v>170992</v>
      </c>
      <c r="H209" s="76">
        <v>2</v>
      </c>
      <c r="I209" s="27">
        <v>1</v>
      </c>
      <c r="J209" s="27">
        <v>1</v>
      </c>
      <c r="K209" s="24">
        <f>ROUND(F209*J209,0)</f>
        <v>85496</v>
      </c>
      <c r="L209" s="25">
        <f>J209-E209</f>
        <v>-1</v>
      </c>
      <c r="M209" s="26" t="str">
        <f t="shared" ref="M209:M212" si="62">IF(L209&gt;0,"MAYOR","MENOR")</f>
        <v>MENOR</v>
      </c>
      <c r="N209" s="250"/>
      <c r="O209" s="246"/>
    </row>
    <row r="210" spans="2:15" ht="213.75" customHeight="1">
      <c r="B210" s="42" t="s">
        <v>189</v>
      </c>
      <c r="C210" s="48" t="s">
        <v>76</v>
      </c>
      <c r="D210" s="44" t="s">
        <v>29</v>
      </c>
      <c r="E210" s="27">
        <v>3</v>
      </c>
      <c r="F210" s="45">
        <v>153569</v>
      </c>
      <c r="G210" s="24">
        <f t="shared" si="61"/>
        <v>460707</v>
      </c>
      <c r="H210" s="76">
        <v>3</v>
      </c>
      <c r="I210" s="27">
        <v>3</v>
      </c>
      <c r="J210" s="27">
        <v>3</v>
      </c>
      <c r="K210" s="24">
        <f>ROUND(F210*J210,0)</f>
        <v>460707</v>
      </c>
      <c r="L210" s="25">
        <f>J210-E210</f>
        <v>0</v>
      </c>
      <c r="M210" s="26" t="str">
        <f t="shared" si="62"/>
        <v>MENOR</v>
      </c>
      <c r="N210" s="250"/>
      <c r="O210" s="246"/>
    </row>
    <row r="211" spans="2:15" ht="156.75">
      <c r="B211" s="42" t="s">
        <v>190</v>
      </c>
      <c r="C211" s="48" t="s">
        <v>78</v>
      </c>
      <c r="D211" s="44" t="s">
        <v>29</v>
      </c>
      <c r="E211" s="27">
        <v>5</v>
      </c>
      <c r="F211" s="45">
        <v>176527</v>
      </c>
      <c r="G211" s="24">
        <f t="shared" si="61"/>
        <v>882635</v>
      </c>
      <c r="H211" s="76">
        <v>5</v>
      </c>
      <c r="I211" s="27">
        <v>4</v>
      </c>
      <c r="J211" s="27">
        <v>4</v>
      </c>
      <c r="K211" s="24">
        <f>ROUND(F211*J211,0)</f>
        <v>706108</v>
      </c>
      <c r="L211" s="25">
        <f>J211-E211</f>
        <v>-1</v>
      </c>
      <c r="M211" s="26" t="str">
        <f t="shared" si="62"/>
        <v>MENOR</v>
      </c>
      <c r="N211" s="250"/>
      <c r="O211" s="246"/>
    </row>
    <row r="212" spans="2:15" ht="42.75">
      <c r="B212" s="42" t="s">
        <v>191</v>
      </c>
      <c r="C212" s="48" t="s">
        <v>192</v>
      </c>
      <c r="D212" s="44" t="s">
        <v>69</v>
      </c>
      <c r="E212" s="27">
        <v>30</v>
      </c>
      <c r="F212" s="45">
        <v>5666</v>
      </c>
      <c r="G212" s="24">
        <f t="shared" si="61"/>
        <v>169980</v>
      </c>
      <c r="H212" s="76">
        <v>30</v>
      </c>
      <c r="I212" s="27">
        <v>20</v>
      </c>
      <c r="J212" s="27">
        <v>20</v>
      </c>
      <c r="K212" s="24">
        <f>ROUND(F212*J212,0)</f>
        <v>113320</v>
      </c>
      <c r="L212" s="25">
        <f>J212-E212</f>
        <v>-10</v>
      </c>
      <c r="M212" s="26" t="str">
        <f t="shared" si="62"/>
        <v>MENOR</v>
      </c>
      <c r="N212" s="250"/>
      <c r="O212" s="246"/>
    </row>
    <row r="213" spans="2:15" ht="30">
      <c r="B213" s="40">
        <v>3</v>
      </c>
      <c r="C213" s="41" t="s">
        <v>90</v>
      </c>
      <c r="D213" s="44"/>
      <c r="E213" s="27"/>
      <c r="F213" s="45"/>
      <c r="G213" s="24"/>
      <c r="H213" s="76"/>
      <c r="I213" s="27"/>
      <c r="J213" s="27"/>
      <c r="K213" s="24"/>
      <c r="L213" s="25"/>
      <c r="M213" s="26"/>
      <c r="N213" s="250"/>
      <c r="O213" s="246"/>
    </row>
    <row r="214" spans="2:15" ht="57">
      <c r="B214" s="42" t="s">
        <v>59</v>
      </c>
      <c r="C214" s="50" t="s">
        <v>92</v>
      </c>
      <c r="D214" s="44" t="s">
        <v>32</v>
      </c>
      <c r="E214" s="27">
        <v>22</v>
      </c>
      <c r="F214" s="45">
        <v>27011</v>
      </c>
      <c r="G214" s="24">
        <f t="shared" ref="G214:G216" si="63">ROUND(E214*F214,0)</f>
        <v>594242</v>
      </c>
      <c r="H214" s="76">
        <v>22</v>
      </c>
      <c r="I214" s="27">
        <v>24.21</v>
      </c>
      <c r="J214" s="27">
        <v>24.21</v>
      </c>
      <c r="K214" s="24">
        <f>ROUND(F214*J214,0)</f>
        <v>653936</v>
      </c>
      <c r="L214" s="25">
        <f>J214-E214</f>
        <v>2.2100000000000009</v>
      </c>
      <c r="M214" s="26" t="str">
        <f t="shared" ref="M214:M216" si="64">IF(L214&gt;0,"MAYOR","MENOR")</f>
        <v>MAYOR</v>
      </c>
      <c r="N214" s="250"/>
      <c r="O214" s="246"/>
    </row>
    <row r="215" spans="2:15" ht="71.25">
      <c r="B215" s="42" t="s">
        <v>61</v>
      </c>
      <c r="C215" s="50" t="s">
        <v>94</v>
      </c>
      <c r="D215" s="44" t="s">
        <v>69</v>
      </c>
      <c r="E215" s="27">
        <v>28</v>
      </c>
      <c r="F215" s="45">
        <v>51851</v>
      </c>
      <c r="G215" s="24">
        <f t="shared" si="63"/>
        <v>1451828</v>
      </c>
      <c r="H215" s="76">
        <v>23</v>
      </c>
      <c r="I215" s="27">
        <v>6.2</v>
      </c>
      <c r="J215" s="27">
        <v>6.2</v>
      </c>
      <c r="K215" s="24">
        <f>ROUND(F215*J215,0)</f>
        <v>321476</v>
      </c>
      <c r="L215" s="25">
        <f>J215-E215</f>
        <v>-21.8</v>
      </c>
      <c r="M215" s="26" t="str">
        <f t="shared" si="64"/>
        <v>MENOR</v>
      </c>
      <c r="N215" s="250"/>
      <c r="O215" s="246"/>
    </row>
    <row r="216" spans="2:15" ht="57">
      <c r="B216" s="42" t="s">
        <v>63</v>
      </c>
      <c r="C216" s="50" t="s">
        <v>96</v>
      </c>
      <c r="D216" s="44" t="s">
        <v>32</v>
      </c>
      <c r="E216" s="27">
        <v>22</v>
      </c>
      <c r="F216" s="45">
        <v>130312</v>
      </c>
      <c r="G216" s="24">
        <f t="shared" si="63"/>
        <v>2866864</v>
      </c>
      <c r="H216" s="76">
        <v>22</v>
      </c>
      <c r="I216" s="27">
        <v>24.21</v>
      </c>
      <c r="J216" s="27">
        <v>24.21</v>
      </c>
      <c r="K216" s="24">
        <f>ROUND(F216*J216,0)</f>
        <v>3154854</v>
      </c>
      <c r="L216" s="25">
        <f>J216-E216</f>
        <v>2.2100000000000009</v>
      </c>
      <c r="M216" s="26" t="str">
        <f t="shared" si="64"/>
        <v>MAYOR</v>
      </c>
      <c r="N216" s="250"/>
      <c r="O216" s="246"/>
    </row>
    <row r="217" spans="2:15">
      <c r="B217" s="40">
        <v>4</v>
      </c>
      <c r="C217" s="41" t="s">
        <v>113</v>
      </c>
      <c r="D217" s="44"/>
      <c r="E217" s="27"/>
      <c r="F217" s="45"/>
      <c r="G217" s="24"/>
      <c r="H217" s="76"/>
      <c r="I217" s="27"/>
      <c r="J217" s="27"/>
      <c r="K217" s="24"/>
      <c r="L217" s="25"/>
      <c r="M217" s="26"/>
      <c r="N217" s="250"/>
      <c r="O217" s="246"/>
    </row>
    <row r="218" spans="2:15" ht="42.75">
      <c r="B218" s="42" t="s">
        <v>71</v>
      </c>
      <c r="C218" s="50" t="s">
        <v>115</v>
      </c>
      <c r="D218" s="44" t="s">
        <v>32</v>
      </c>
      <c r="E218" s="27">
        <v>90</v>
      </c>
      <c r="F218" s="45">
        <v>35180</v>
      </c>
      <c r="G218" s="24">
        <f>ROUND(E218*F218,0)</f>
        <v>3166200</v>
      </c>
      <c r="H218" s="76">
        <v>90</v>
      </c>
      <c r="I218" s="27">
        <v>103.53</v>
      </c>
      <c r="J218" s="27">
        <v>103.53</v>
      </c>
      <c r="K218" s="24">
        <f>ROUND(F218*J218,0)</f>
        <v>3642185</v>
      </c>
      <c r="L218" s="25">
        <f>J218-E218</f>
        <v>13.530000000000001</v>
      </c>
      <c r="M218" s="26" t="str">
        <f>IF(L218&gt;0,"MAYOR","MENOR")</f>
        <v>MAYOR</v>
      </c>
      <c r="N218" s="250"/>
      <c r="O218" s="246"/>
    </row>
    <row r="219" spans="2:15">
      <c r="B219" s="40">
        <v>5</v>
      </c>
      <c r="C219" s="41" t="s">
        <v>116</v>
      </c>
      <c r="D219" s="44"/>
      <c r="E219" s="27"/>
      <c r="F219" s="45"/>
      <c r="G219" s="24"/>
      <c r="H219" s="76"/>
      <c r="I219" s="76"/>
      <c r="J219" s="27"/>
      <c r="K219" s="24"/>
      <c r="L219" s="25"/>
      <c r="M219" s="26"/>
      <c r="N219" s="250"/>
      <c r="O219" s="246"/>
    </row>
    <row r="220" spans="2:15" ht="57">
      <c r="B220" s="42" t="s">
        <v>88</v>
      </c>
      <c r="C220" s="50" t="s">
        <v>214</v>
      </c>
      <c r="D220" s="44" t="s">
        <v>32</v>
      </c>
      <c r="E220" s="27">
        <v>0</v>
      </c>
      <c r="F220" s="45">
        <v>415367</v>
      </c>
      <c r="G220" s="24">
        <f>ROUND(E220*F220,0)</f>
        <v>0</v>
      </c>
      <c r="H220" s="76">
        <v>0</v>
      </c>
      <c r="I220" s="76">
        <v>5.92</v>
      </c>
      <c r="J220" s="27">
        <v>0</v>
      </c>
      <c r="K220" s="24">
        <f>ROUND(F220*J220,0)</f>
        <v>0</v>
      </c>
      <c r="L220" s="25">
        <f>J220-E220</f>
        <v>0</v>
      </c>
      <c r="M220" s="26" t="str">
        <f>IF(L220&gt;0,"MAYOR","MENOR")</f>
        <v>MENOR</v>
      </c>
      <c r="N220" s="250"/>
      <c r="O220" s="246"/>
    </row>
    <row r="221" spans="2:15" ht="71.25">
      <c r="B221" s="42"/>
      <c r="C221" s="97" t="s">
        <v>285</v>
      </c>
      <c r="D221" s="44" t="s">
        <v>32</v>
      </c>
      <c r="E221" s="27">
        <v>6</v>
      </c>
      <c r="F221" s="45">
        <v>415367</v>
      </c>
      <c r="G221" s="24">
        <f>ROUND(E221*F221,0)</f>
        <v>2492202</v>
      </c>
      <c r="H221" s="76">
        <v>5.9124999999999996</v>
      </c>
      <c r="I221" s="76"/>
      <c r="J221" s="27">
        <v>5.92</v>
      </c>
      <c r="K221" s="24">
        <f>ROUND(F221*J221,0)</f>
        <v>2458973</v>
      </c>
      <c r="L221" s="25">
        <f>J221-E221</f>
        <v>-8.0000000000000071E-2</v>
      </c>
      <c r="M221" s="26" t="str">
        <f>IF(L221&gt;0,"MAYOR","MENOR")</f>
        <v>MENOR</v>
      </c>
      <c r="N221" s="205"/>
      <c r="O221" s="204"/>
    </row>
    <row r="222" spans="2:15">
      <c r="B222" s="40">
        <v>6</v>
      </c>
      <c r="C222" s="41" t="s">
        <v>215</v>
      </c>
      <c r="D222" s="44"/>
      <c r="E222" s="27"/>
      <c r="F222" s="45"/>
      <c r="G222" s="24"/>
      <c r="H222" s="76"/>
      <c r="I222" s="76"/>
      <c r="J222" s="27"/>
      <c r="K222" s="24"/>
      <c r="L222" s="25"/>
      <c r="M222" s="26"/>
      <c r="N222" s="250"/>
      <c r="O222" s="246"/>
    </row>
    <row r="223" spans="2:15" ht="57">
      <c r="B223" s="42" t="s">
        <v>91</v>
      </c>
      <c r="C223" s="50" t="s">
        <v>180</v>
      </c>
      <c r="D223" s="44" t="s">
        <v>32</v>
      </c>
      <c r="E223" s="27">
        <v>2</v>
      </c>
      <c r="F223" s="45">
        <v>356724</v>
      </c>
      <c r="G223" s="24">
        <f>ROUND(E223*F223,0)</f>
        <v>713448</v>
      </c>
      <c r="H223" s="76">
        <v>2</v>
      </c>
      <c r="I223" s="27">
        <v>1.6</v>
      </c>
      <c r="J223" s="27">
        <v>1.6</v>
      </c>
      <c r="K223" s="24">
        <f>ROUND(F223*J223,0)</f>
        <v>570758</v>
      </c>
      <c r="L223" s="25">
        <f>J223-E223</f>
        <v>-0.39999999999999991</v>
      </c>
      <c r="M223" s="26" t="str">
        <f>IF(L223&gt;0,"MAYOR","MENOR")</f>
        <v>MENOR</v>
      </c>
      <c r="N223" s="250"/>
      <c r="O223" s="246"/>
    </row>
    <row r="224" spans="2:15">
      <c r="B224" s="40">
        <v>7</v>
      </c>
      <c r="C224" s="41" t="s">
        <v>130</v>
      </c>
      <c r="D224" s="44"/>
      <c r="E224" s="27"/>
      <c r="F224" s="45"/>
      <c r="G224" s="24"/>
      <c r="H224" s="76"/>
      <c r="I224" s="27"/>
      <c r="J224" s="27"/>
      <c r="K224" s="24"/>
      <c r="L224" s="25"/>
      <c r="M224" s="26"/>
      <c r="N224" s="250"/>
      <c r="O224" s="246"/>
    </row>
    <row r="225" spans="1:28" ht="28.5">
      <c r="B225" s="42" t="s">
        <v>98</v>
      </c>
      <c r="C225" s="50" t="s">
        <v>132</v>
      </c>
      <c r="D225" s="44" t="s">
        <v>32</v>
      </c>
      <c r="E225" s="27">
        <v>20</v>
      </c>
      <c r="F225" s="45">
        <v>5214</v>
      </c>
      <c r="G225" s="24">
        <f t="shared" ref="G225:G226" si="65">ROUND(E225*F225,0)</f>
        <v>104280</v>
      </c>
      <c r="H225" s="76">
        <v>20</v>
      </c>
      <c r="I225" s="27">
        <v>24.21</v>
      </c>
      <c r="J225" s="27">
        <v>24.21</v>
      </c>
      <c r="K225" s="24">
        <f>ROUND(F225*J225,0)</f>
        <v>126231</v>
      </c>
      <c r="L225" s="25">
        <f>J225-E225</f>
        <v>4.2100000000000009</v>
      </c>
      <c r="M225" s="26" t="str">
        <f t="shared" ref="M225:M226" si="66">IF(L225&gt;0,"MAYOR","MENOR")</f>
        <v>MAYOR</v>
      </c>
      <c r="N225" s="250"/>
      <c r="O225" s="246"/>
    </row>
    <row r="226" spans="1:28" ht="28.5">
      <c r="B226" s="42" t="s">
        <v>254</v>
      </c>
      <c r="C226" s="50" t="s">
        <v>134</v>
      </c>
      <c r="D226" s="44" t="s">
        <v>50</v>
      </c>
      <c r="E226" s="27">
        <v>10</v>
      </c>
      <c r="F226" s="45">
        <v>57439</v>
      </c>
      <c r="G226" s="24">
        <f t="shared" si="65"/>
        <v>574390</v>
      </c>
      <c r="H226" s="76">
        <v>10</v>
      </c>
      <c r="I226" s="27">
        <v>10</v>
      </c>
      <c r="J226" s="27">
        <v>10</v>
      </c>
      <c r="K226" s="24">
        <f>ROUND(F226*J226,0)</f>
        <v>574390</v>
      </c>
      <c r="L226" s="25">
        <f>J226-E226</f>
        <v>0</v>
      </c>
      <c r="M226" s="26" t="str">
        <f t="shared" si="66"/>
        <v>MENOR</v>
      </c>
      <c r="N226" s="250"/>
      <c r="O226" s="246"/>
    </row>
    <row r="227" spans="1:28">
      <c r="A227" s="31"/>
      <c r="B227" s="252" t="s">
        <v>255</v>
      </c>
      <c r="C227" s="215"/>
      <c r="D227" s="215"/>
      <c r="E227" s="215"/>
      <c r="F227" s="216"/>
      <c r="G227" s="32">
        <f>SUM(G204:G226)</f>
        <v>13956866</v>
      </c>
      <c r="H227" s="79"/>
      <c r="I227" s="79"/>
      <c r="J227" s="33"/>
      <c r="K227" s="32">
        <f>SUM(K204:K226)</f>
        <v>13422484</v>
      </c>
      <c r="L227" s="34"/>
      <c r="M227" s="34"/>
      <c r="N227" s="250"/>
      <c r="O227" s="246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</row>
    <row r="228" spans="1:28">
      <c r="A228" s="31"/>
      <c r="B228" s="253" t="s">
        <v>136</v>
      </c>
      <c r="C228" s="216"/>
      <c r="D228" s="256">
        <v>0.27229999999999999</v>
      </c>
      <c r="E228" s="215"/>
      <c r="F228" s="216"/>
      <c r="G228" s="35">
        <f t="shared" ref="G228:G230" si="67">$G$227*D228</f>
        <v>3800454.6117999996</v>
      </c>
      <c r="H228" s="80"/>
      <c r="I228" s="80"/>
      <c r="J228" s="36"/>
      <c r="K228" s="35">
        <f>$K$227*D228</f>
        <v>3654942.3931999998</v>
      </c>
      <c r="L228" s="37"/>
      <c r="M228" s="38"/>
      <c r="N228" s="250"/>
      <c r="O228" s="246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</row>
    <row r="229" spans="1:28">
      <c r="A229" s="31"/>
      <c r="B229" s="253" t="s">
        <v>137</v>
      </c>
      <c r="C229" s="216"/>
      <c r="D229" s="255">
        <v>0.01</v>
      </c>
      <c r="E229" s="215"/>
      <c r="F229" s="216"/>
      <c r="G229" s="35">
        <f t="shared" si="67"/>
        <v>139568.66</v>
      </c>
      <c r="H229" s="80"/>
      <c r="I229" s="80"/>
      <c r="J229" s="36"/>
      <c r="K229" s="35">
        <f>$K$227*D229</f>
        <v>134224.84</v>
      </c>
      <c r="L229" s="37"/>
      <c r="M229" s="38"/>
      <c r="N229" s="250"/>
      <c r="O229" s="246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</row>
    <row r="230" spans="1:28">
      <c r="A230" s="31"/>
      <c r="B230" s="253" t="s">
        <v>138</v>
      </c>
      <c r="C230" s="216"/>
      <c r="D230" s="255">
        <v>0.04</v>
      </c>
      <c r="E230" s="215"/>
      <c r="F230" s="216"/>
      <c r="G230" s="35">
        <f t="shared" si="67"/>
        <v>558274.64</v>
      </c>
      <c r="H230" s="80"/>
      <c r="I230" s="80"/>
      <c r="J230" s="36"/>
      <c r="K230" s="35">
        <f>$K$227*D230</f>
        <v>536899.36</v>
      </c>
      <c r="L230" s="37"/>
      <c r="M230" s="38"/>
      <c r="N230" s="250"/>
      <c r="O230" s="246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</row>
    <row r="231" spans="1:28">
      <c r="A231" s="31"/>
      <c r="B231" s="253" t="s">
        <v>139</v>
      </c>
      <c r="C231" s="216"/>
      <c r="D231" s="255">
        <v>0.19</v>
      </c>
      <c r="E231" s="215"/>
      <c r="F231" s="216"/>
      <c r="G231" s="35">
        <f>$G$230*D231</f>
        <v>106072.18160000001</v>
      </c>
      <c r="H231" s="80"/>
      <c r="I231" s="80"/>
      <c r="J231" s="36"/>
      <c r="K231" s="35">
        <f>$K$230*D231</f>
        <v>102010.8784</v>
      </c>
      <c r="L231" s="37"/>
      <c r="M231" s="38"/>
      <c r="N231" s="250"/>
      <c r="O231" s="246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</row>
    <row r="232" spans="1:28">
      <c r="A232" s="31"/>
      <c r="B232" s="254" t="s">
        <v>140</v>
      </c>
      <c r="C232" s="215"/>
      <c r="D232" s="215"/>
      <c r="E232" s="215"/>
      <c r="F232" s="216"/>
      <c r="G232" s="32">
        <f>SUM(G227:G231)</f>
        <v>18561236.093400002</v>
      </c>
      <c r="H232" s="79"/>
      <c r="I232" s="79"/>
      <c r="J232" s="39" t="s">
        <v>140</v>
      </c>
      <c r="K232" s="32">
        <f>SUM(K227:K231)</f>
        <v>17850561.4716</v>
      </c>
      <c r="L232" s="33"/>
      <c r="M232" s="33"/>
      <c r="N232" s="250"/>
      <c r="O232" s="246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</row>
    <row r="233" spans="1:28">
      <c r="B233" s="40" t="s">
        <v>141</v>
      </c>
      <c r="C233" s="41" t="s">
        <v>256</v>
      </c>
      <c r="D233" s="44"/>
      <c r="E233" s="27"/>
      <c r="F233" s="45"/>
      <c r="G233" s="24"/>
      <c r="H233" s="81"/>
      <c r="I233" s="81"/>
      <c r="J233" s="27"/>
      <c r="K233" s="24"/>
      <c r="L233" s="25"/>
      <c r="M233" s="26"/>
      <c r="N233" s="250"/>
      <c r="O233" s="246"/>
    </row>
    <row r="234" spans="1:28" ht="28.5">
      <c r="B234" s="42" t="s">
        <v>157</v>
      </c>
      <c r="C234" s="50" t="s">
        <v>158</v>
      </c>
      <c r="D234" s="44" t="s">
        <v>29</v>
      </c>
      <c r="E234" s="46">
        <v>0</v>
      </c>
      <c r="F234" s="45">
        <v>6962</v>
      </c>
      <c r="G234" s="24">
        <f t="shared" ref="G234:G236" si="68">ROUND(E234*F234,0)</f>
        <v>0</v>
      </c>
      <c r="H234" s="81"/>
      <c r="I234" s="46">
        <v>4</v>
      </c>
      <c r="J234" s="46">
        <v>4</v>
      </c>
      <c r="K234" s="24">
        <f>ROUND(F234*J234,0)</f>
        <v>27848</v>
      </c>
      <c r="L234" s="25">
        <f>J234-E234</f>
        <v>4</v>
      </c>
      <c r="M234" s="26" t="str">
        <f t="shared" ref="M234:M236" si="69">IF(L234&gt;0,"MAYOR","MENOR")</f>
        <v>MAYOR</v>
      </c>
      <c r="N234" s="250"/>
      <c r="O234" s="246"/>
    </row>
    <row r="235" spans="1:28" ht="28.5">
      <c r="B235" s="42" t="s">
        <v>159</v>
      </c>
      <c r="C235" s="49" t="s">
        <v>160</v>
      </c>
      <c r="D235" s="44" t="s">
        <v>69</v>
      </c>
      <c r="E235" s="46">
        <v>0</v>
      </c>
      <c r="F235" s="45">
        <v>50207</v>
      </c>
      <c r="G235" s="24">
        <f t="shared" si="68"/>
        <v>0</v>
      </c>
      <c r="H235" s="81"/>
      <c r="I235" s="46">
        <v>19.7</v>
      </c>
      <c r="J235" s="46">
        <v>19.7</v>
      </c>
      <c r="K235" s="24">
        <f>ROUND(F235*J235,0)</f>
        <v>989078</v>
      </c>
      <c r="L235" s="25">
        <f>J235-E235</f>
        <v>19.7</v>
      </c>
      <c r="M235" s="26" t="str">
        <f t="shared" si="69"/>
        <v>MAYOR</v>
      </c>
      <c r="N235" s="250"/>
      <c r="O235" s="246"/>
    </row>
    <row r="236" spans="1:28">
      <c r="B236" s="42" t="s">
        <v>246</v>
      </c>
      <c r="C236" s="50" t="s">
        <v>247</v>
      </c>
      <c r="D236" s="44" t="s">
        <v>69</v>
      </c>
      <c r="E236" s="46">
        <v>0</v>
      </c>
      <c r="F236" s="45">
        <v>11500</v>
      </c>
      <c r="G236" s="24">
        <f t="shared" si="68"/>
        <v>0</v>
      </c>
      <c r="H236" s="81"/>
      <c r="I236" s="46">
        <v>22.73</v>
      </c>
      <c r="J236" s="46">
        <v>22.73</v>
      </c>
      <c r="K236" s="24">
        <f>ROUND(F236*J236,0)</f>
        <v>261395</v>
      </c>
      <c r="L236" s="25">
        <f>J236-E236</f>
        <v>22.73</v>
      </c>
      <c r="M236" s="26" t="str">
        <f t="shared" si="69"/>
        <v>MAYOR</v>
      </c>
      <c r="N236" s="250"/>
      <c r="O236" s="246"/>
    </row>
    <row r="237" spans="1:28">
      <c r="B237" s="42"/>
      <c r="C237" s="50"/>
      <c r="D237" s="44"/>
      <c r="E237" s="46"/>
      <c r="F237" s="45"/>
      <c r="G237" s="24"/>
      <c r="H237" s="81"/>
      <c r="I237" s="81"/>
      <c r="J237" s="46"/>
      <c r="K237" s="24"/>
      <c r="L237" s="25"/>
      <c r="M237" s="26"/>
      <c r="N237" s="250"/>
      <c r="O237" s="246"/>
    </row>
    <row r="238" spans="1:28">
      <c r="A238" s="31"/>
      <c r="B238" s="252" t="s">
        <v>257</v>
      </c>
      <c r="C238" s="215"/>
      <c r="D238" s="215"/>
      <c r="E238" s="215"/>
      <c r="F238" s="216"/>
      <c r="G238" s="32">
        <f>SUM(G234:G237)</f>
        <v>0</v>
      </c>
      <c r="H238" s="79"/>
      <c r="I238" s="79"/>
      <c r="J238" s="33"/>
      <c r="K238" s="32">
        <f>SUM(K234:K237)</f>
        <v>1278321</v>
      </c>
      <c r="L238" s="34"/>
      <c r="M238" s="34"/>
      <c r="N238" s="250"/>
      <c r="O238" s="246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</row>
    <row r="239" spans="1:28">
      <c r="A239" s="31"/>
      <c r="B239" s="253" t="s">
        <v>136</v>
      </c>
      <c r="C239" s="216"/>
      <c r="D239" s="256">
        <v>0.27229999999999999</v>
      </c>
      <c r="E239" s="215"/>
      <c r="F239" s="216"/>
      <c r="G239" s="35">
        <f t="shared" ref="G239:G241" si="70">$G$238*D239</f>
        <v>0</v>
      </c>
      <c r="H239" s="80"/>
      <c r="I239" s="80"/>
      <c r="J239" s="36"/>
      <c r="K239" s="35">
        <f>$K$238*D239</f>
        <v>348086.80829999998</v>
      </c>
      <c r="L239" s="37"/>
      <c r="M239" s="38"/>
      <c r="N239" s="250"/>
      <c r="O239" s="246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</row>
    <row r="240" spans="1:28">
      <c r="A240" s="31"/>
      <c r="B240" s="253" t="s">
        <v>137</v>
      </c>
      <c r="C240" s="216"/>
      <c r="D240" s="255">
        <v>0.01</v>
      </c>
      <c r="E240" s="215"/>
      <c r="F240" s="216"/>
      <c r="G240" s="35">
        <f t="shared" si="70"/>
        <v>0</v>
      </c>
      <c r="H240" s="80"/>
      <c r="I240" s="80"/>
      <c r="J240" s="36"/>
      <c r="K240" s="35">
        <f>$K$238*D240</f>
        <v>12783.210000000001</v>
      </c>
      <c r="L240" s="37"/>
      <c r="M240" s="38"/>
      <c r="N240" s="250"/>
      <c r="O240" s="246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</row>
    <row r="241" spans="1:28">
      <c r="A241" s="31"/>
      <c r="B241" s="253" t="s">
        <v>138</v>
      </c>
      <c r="C241" s="216"/>
      <c r="D241" s="255">
        <v>0.04</v>
      </c>
      <c r="E241" s="215"/>
      <c r="F241" s="216"/>
      <c r="G241" s="35">
        <f t="shared" si="70"/>
        <v>0</v>
      </c>
      <c r="H241" s="80"/>
      <c r="I241" s="80"/>
      <c r="J241" s="36"/>
      <c r="K241" s="35">
        <f>$K$238*D241</f>
        <v>51132.840000000004</v>
      </c>
      <c r="L241" s="37"/>
      <c r="M241" s="38"/>
      <c r="N241" s="250"/>
      <c r="O241" s="246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</row>
    <row r="242" spans="1:28">
      <c r="A242" s="31"/>
      <c r="B242" s="253" t="s">
        <v>139</v>
      </c>
      <c r="C242" s="216"/>
      <c r="D242" s="255">
        <v>0.19</v>
      </c>
      <c r="E242" s="215"/>
      <c r="F242" s="216"/>
      <c r="G242" s="35">
        <f>$G$241*D242</f>
        <v>0</v>
      </c>
      <c r="H242" s="80"/>
      <c r="I242" s="80"/>
      <c r="J242" s="36"/>
      <c r="K242" s="35">
        <f>$K$241*D242</f>
        <v>9715.2396000000008</v>
      </c>
      <c r="L242" s="37"/>
      <c r="M242" s="38"/>
      <c r="N242" s="250"/>
      <c r="O242" s="246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</row>
    <row r="243" spans="1:28">
      <c r="A243" s="31"/>
      <c r="B243" s="254" t="s">
        <v>258</v>
      </c>
      <c r="C243" s="215"/>
      <c r="D243" s="215"/>
      <c r="E243" s="215"/>
      <c r="F243" s="216"/>
      <c r="G243" s="32">
        <f>SUM(G238:G242)</f>
        <v>0</v>
      </c>
      <c r="H243" s="79"/>
      <c r="I243" s="79"/>
      <c r="J243" s="39" t="s">
        <v>140</v>
      </c>
      <c r="K243" s="32">
        <f>SUM(K238:K242)</f>
        <v>1700039.0978999999</v>
      </c>
      <c r="L243" s="33"/>
      <c r="M243" s="33"/>
      <c r="N243" s="250"/>
      <c r="O243" s="246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</row>
    <row r="244" spans="1:28">
      <c r="A244" s="31"/>
      <c r="B244" s="254" t="s">
        <v>259</v>
      </c>
      <c r="C244" s="215"/>
      <c r="D244" s="215"/>
      <c r="E244" s="215"/>
      <c r="F244" s="216"/>
      <c r="G244" s="32">
        <f>G232+G243</f>
        <v>18561236.093400002</v>
      </c>
      <c r="H244" s="79"/>
      <c r="I244" s="79"/>
      <c r="J244" s="39"/>
      <c r="K244" s="32">
        <f>K232+K243</f>
        <v>19550600.569499999</v>
      </c>
      <c r="L244" s="33"/>
      <c r="M244" s="33"/>
      <c r="N244" s="250"/>
      <c r="O244" s="246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</row>
    <row r="245" spans="1:28" ht="30">
      <c r="B245" s="40" t="s">
        <v>24</v>
      </c>
      <c r="C245" s="10" t="s">
        <v>260</v>
      </c>
      <c r="D245" s="44"/>
      <c r="E245" s="27"/>
      <c r="F245" s="45"/>
      <c r="G245" s="24"/>
      <c r="H245" s="81"/>
      <c r="I245" s="81"/>
      <c r="J245" s="27"/>
      <c r="K245" s="24"/>
      <c r="L245" s="25"/>
      <c r="M245" s="26"/>
      <c r="N245" s="250"/>
      <c r="O245" s="246"/>
    </row>
    <row r="246" spans="1:28">
      <c r="B246" s="40">
        <v>1</v>
      </c>
      <c r="C246" s="41" t="s">
        <v>26</v>
      </c>
      <c r="D246" s="44"/>
      <c r="E246" s="27"/>
      <c r="F246" s="45"/>
      <c r="G246" s="24"/>
      <c r="H246" s="81"/>
      <c r="I246" s="81"/>
      <c r="J246" s="27"/>
      <c r="K246" s="24"/>
      <c r="L246" s="25"/>
      <c r="M246" s="26"/>
      <c r="N246" s="250"/>
      <c r="O246" s="246"/>
    </row>
    <row r="247" spans="1:28" ht="28.5">
      <c r="B247" s="42" t="s">
        <v>27</v>
      </c>
      <c r="C247" s="50" t="s">
        <v>31</v>
      </c>
      <c r="D247" s="44" t="s">
        <v>32</v>
      </c>
      <c r="E247" s="27">
        <v>40</v>
      </c>
      <c r="F247" s="45">
        <v>9920</v>
      </c>
      <c r="G247" s="24">
        <f t="shared" ref="G247:G248" si="71">ROUND(E247*F247,0)</f>
        <v>396800</v>
      </c>
      <c r="H247" s="76">
        <v>40</v>
      </c>
      <c r="I247" s="27">
        <v>40</v>
      </c>
      <c r="J247" s="27">
        <v>40</v>
      </c>
      <c r="K247" s="24">
        <f>ROUND(F247*J247,0)</f>
        <v>396800</v>
      </c>
      <c r="L247" s="25">
        <f>J247-E247</f>
        <v>0</v>
      </c>
      <c r="M247" s="26" t="str">
        <f t="shared" ref="M247:M248" si="72">IF(L247&gt;0,"MAYOR","MENOR")</f>
        <v>MENOR</v>
      </c>
      <c r="N247" s="250"/>
      <c r="O247" s="246"/>
    </row>
    <row r="248" spans="1:28" ht="28.5">
      <c r="B248" s="42" t="s">
        <v>30</v>
      </c>
      <c r="C248" s="50" t="s">
        <v>36</v>
      </c>
      <c r="D248" s="44" t="s">
        <v>32</v>
      </c>
      <c r="E248" s="27">
        <v>1</v>
      </c>
      <c r="F248" s="45">
        <v>50442</v>
      </c>
      <c r="G248" s="24">
        <f t="shared" si="71"/>
        <v>50442</v>
      </c>
      <c r="H248" s="76">
        <v>2.39</v>
      </c>
      <c r="I248" s="27">
        <v>2.39</v>
      </c>
      <c r="J248" s="27">
        <v>2.39</v>
      </c>
      <c r="K248" s="24">
        <f>ROUND(F248*J248,0)</f>
        <v>120556</v>
      </c>
      <c r="L248" s="25">
        <f>J248-E248</f>
        <v>1.3900000000000001</v>
      </c>
      <c r="M248" s="26" t="str">
        <f t="shared" si="72"/>
        <v>MAYOR</v>
      </c>
      <c r="N248" s="250"/>
      <c r="O248" s="246"/>
    </row>
    <row r="249" spans="1:28">
      <c r="B249" s="40">
        <v>2</v>
      </c>
      <c r="C249" s="41" t="s">
        <v>70</v>
      </c>
      <c r="D249" s="44"/>
      <c r="E249" s="27"/>
      <c r="F249" s="45"/>
      <c r="G249" s="24"/>
      <c r="H249" s="76"/>
      <c r="I249" s="27"/>
      <c r="J249" s="27"/>
      <c r="K249" s="24"/>
      <c r="L249" s="25"/>
      <c r="M249" s="26"/>
      <c r="N249" s="250"/>
      <c r="O249" s="246"/>
    </row>
    <row r="250" spans="1:28" ht="120">
      <c r="B250" s="40" t="s">
        <v>48</v>
      </c>
      <c r="C250" s="41" t="s">
        <v>72</v>
      </c>
      <c r="D250" s="44"/>
      <c r="E250" s="27"/>
      <c r="F250" s="45"/>
      <c r="G250" s="24"/>
      <c r="H250" s="76">
        <v>2</v>
      </c>
      <c r="I250" s="27"/>
      <c r="J250" s="27"/>
      <c r="K250" s="24"/>
      <c r="L250" s="25"/>
      <c r="M250" s="26"/>
      <c r="N250" s="250"/>
      <c r="O250" s="246"/>
    </row>
    <row r="251" spans="1:28" ht="181.5" customHeight="1">
      <c r="B251" s="42" t="s">
        <v>188</v>
      </c>
      <c r="C251" s="48" t="s">
        <v>74</v>
      </c>
      <c r="D251" s="44" t="s">
        <v>29</v>
      </c>
      <c r="E251" s="27">
        <v>2</v>
      </c>
      <c r="F251" s="45">
        <v>85496</v>
      </c>
      <c r="G251" s="24">
        <f t="shared" ref="G251:G255" si="73">ROUND(E251*F251,0)</f>
        <v>170992</v>
      </c>
      <c r="H251" s="76">
        <v>2</v>
      </c>
      <c r="I251" s="27">
        <v>2</v>
      </c>
      <c r="J251" s="27">
        <v>2</v>
      </c>
      <c r="K251" s="24">
        <f>ROUND(F251*J251,0)</f>
        <v>170992</v>
      </c>
      <c r="L251" s="25">
        <f>J251-E251</f>
        <v>0</v>
      </c>
      <c r="M251" s="26" t="str">
        <f t="shared" ref="M251:M255" si="74">IF(L251&gt;0,"MAYOR","MENOR")</f>
        <v>MENOR</v>
      </c>
      <c r="N251" s="250"/>
      <c r="O251" s="246"/>
    </row>
    <row r="252" spans="1:28" ht="213.75" customHeight="1">
      <c r="B252" s="42" t="s">
        <v>189</v>
      </c>
      <c r="C252" s="48" t="s">
        <v>76</v>
      </c>
      <c r="D252" s="44" t="s">
        <v>29</v>
      </c>
      <c r="E252" s="27">
        <v>3</v>
      </c>
      <c r="F252" s="45">
        <v>153569</v>
      </c>
      <c r="G252" s="24">
        <f t="shared" si="73"/>
        <v>460707</v>
      </c>
      <c r="H252" s="76">
        <v>3</v>
      </c>
      <c r="I252" s="27">
        <v>4</v>
      </c>
      <c r="J252" s="27">
        <v>4</v>
      </c>
      <c r="K252" s="24">
        <f>ROUND(F252*J252,0)</f>
        <v>614276</v>
      </c>
      <c r="L252" s="25">
        <f>J252-E252</f>
        <v>1</v>
      </c>
      <c r="M252" s="26" t="str">
        <f t="shared" si="74"/>
        <v>MAYOR</v>
      </c>
      <c r="N252" s="250"/>
      <c r="O252" s="246"/>
    </row>
    <row r="253" spans="1:28" ht="182.25" customHeight="1">
      <c r="B253" s="42" t="s">
        <v>190</v>
      </c>
      <c r="C253" s="48" t="s">
        <v>78</v>
      </c>
      <c r="D253" s="44" t="s">
        <v>29</v>
      </c>
      <c r="E253" s="27">
        <v>4</v>
      </c>
      <c r="F253" s="45">
        <v>176527</v>
      </c>
      <c r="G253" s="24">
        <f t="shared" si="73"/>
        <v>706108</v>
      </c>
      <c r="H253" s="76">
        <v>4</v>
      </c>
      <c r="I253" s="27">
        <v>4</v>
      </c>
      <c r="J253" s="27">
        <v>4</v>
      </c>
      <c r="K253" s="24">
        <f>ROUND(F253*J253,0)</f>
        <v>706108</v>
      </c>
      <c r="L253" s="25">
        <f>J253-E253</f>
        <v>0</v>
      </c>
      <c r="M253" s="26" t="str">
        <f t="shared" si="74"/>
        <v>MENOR</v>
      </c>
      <c r="N253" s="250"/>
      <c r="O253" s="246"/>
    </row>
    <row r="254" spans="1:28" ht="42.75">
      <c r="B254" s="42" t="s">
        <v>191</v>
      </c>
      <c r="C254" s="48" t="s">
        <v>192</v>
      </c>
      <c r="D254" s="44" t="s">
        <v>69</v>
      </c>
      <c r="E254" s="27">
        <v>10</v>
      </c>
      <c r="F254" s="45">
        <v>5666</v>
      </c>
      <c r="G254" s="24">
        <f t="shared" si="73"/>
        <v>56660</v>
      </c>
      <c r="H254" s="76">
        <v>15</v>
      </c>
      <c r="I254" s="27">
        <v>20</v>
      </c>
      <c r="J254" s="27">
        <v>20</v>
      </c>
      <c r="K254" s="24">
        <f>ROUND(F254*J254,0)</f>
        <v>113320</v>
      </c>
      <c r="L254" s="25">
        <f>J254-E254</f>
        <v>10</v>
      </c>
      <c r="M254" s="26" t="str">
        <f t="shared" si="74"/>
        <v>MAYOR</v>
      </c>
      <c r="N254" s="250"/>
      <c r="O254" s="246"/>
    </row>
    <row r="255" spans="1:28" ht="156.75">
      <c r="B255" s="42" t="s">
        <v>193</v>
      </c>
      <c r="C255" s="48" t="s">
        <v>86</v>
      </c>
      <c r="D255" s="44" t="s">
        <v>29</v>
      </c>
      <c r="E255" s="27">
        <v>1</v>
      </c>
      <c r="F255" s="45">
        <v>112341</v>
      </c>
      <c r="G255" s="24">
        <f t="shared" si="73"/>
        <v>112341</v>
      </c>
      <c r="H255" s="76">
        <v>1</v>
      </c>
      <c r="I255" s="27">
        <v>1</v>
      </c>
      <c r="J255" s="27">
        <v>1</v>
      </c>
      <c r="K255" s="24">
        <f>ROUND(F255*J255,0)</f>
        <v>112341</v>
      </c>
      <c r="L255" s="25">
        <f>J255-E255</f>
        <v>0</v>
      </c>
      <c r="M255" s="26" t="str">
        <f t="shared" si="74"/>
        <v>MENOR</v>
      </c>
      <c r="N255" s="250"/>
      <c r="O255" s="246"/>
    </row>
    <row r="256" spans="1:28" ht="30">
      <c r="B256" s="40">
        <v>3</v>
      </c>
      <c r="C256" s="59" t="s">
        <v>90</v>
      </c>
      <c r="D256" s="44"/>
      <c r="E256" s="27"/>
      <c r="F256" s="45"/>
      <c r="G256" s="24"/>
      <c r="H256" s="76"/>
      <c r="I256" s="27"/>
      <c r="J256" s="27"/>
      <c r="K256" s="24"/>
      <c r="L256" s="25"/>
      <c r="M256" s="26"/>
      <c r="N256" s="250"/>
      <c r="O256" s="246"/>
    </row>
    <row r="257" spans="2:15" ht="57">
      <c r="B257" s="42" t="s">
        <v>59</v>
      </c>
      <c r="C257" s="48" t="s">
        <v>92</v>
      </c>
      <c r="D257" s="44" t="s">
        <v>32</v>
      </c>
      <c r="E257" s="27">
        <v>40</v>
      </c>
      <c r="F257" s="45">
        <v>27011</v>
      </c>
      <c r="G257" s="24">
        <f t="shared" ref="G257:G259" si="75">ROUND(E257*F257,0)</f>
        <v>1080440</v>
      </c>
      <c r="H257" s="76">
        <v>42.692999999999998</v>
      </c>
      <c r="I257" s="27">
        <v>42.69</v>
      </c>
      <c r="J257" s="27">
        <v>42.69</v>
      </c>
      <c r="K257" s="24">
        <f>ROUND(F257*J257,0)</f>
        <v>1153100</v>
      </c>
      <c r="L257" s="25">
        <f>J257-E257</f>
        <v>2.6899999999999977</v>
      </c>
      <c r="M257" s="26" t="str">
        <f t="shared" ref="M257:M259" si="76">IF(L257&gt;0,"MAYOR","MENOR")</f>
        <v>MAYOR</v>
      </c>
      <c r="N257" s="250"/>
      <c r="O257" s="246"/>
    </row>
    <row r="258" spans="2:15" ht="71.25">
      <c r="B258" s="42" t="s">
        <v>61</v>
      </c>
      <c r="C258" s="48" t="s">
        <v>94</v>
      </c>
      <c r="D258" s="44" t="s">
        <v>69</v>
      </c>
      <c r="E258" s="27">
        <v>40</v>
      </c>
      <c r="F258" s="45">
        <v>51851</v>
      </c>
      <c r="G258" s="24">
        <f t="shared" si="75"/>
        <v>2074040</v>
      </c>
      <c r="H258" s="76">
        <v>51.14</v>
      </c>
      <c r="I258" s="27">
        <v>0</v>
      </c>
      <c r="J258" s="27">
        <v>0</v>
      </c>
      <c r="K258" s="24">
        <f>ROUND(F258*J258,0)</f>
        <v>0</v>
      </c>
      <c r="L258" s="25">
        <f>J258-E258</f>
        <v>-40</v>
      </c>
      <c r="M258" s="26" t="str">
        <f t="shared" si="76"/>
        <v>MENOR</v>
      </c>
      <c r="N258" s="250"/>
      <c r="O258" s="246"/>
    </row>
    <row r="259" spans="2:15" ht="57">
      <c r="B259" s="42" t="s">
        <v>63</v>
      </c>
      <c r="C259" s="48" t="s">
        <v>96</v>
      </c>
      <c r="D259" s="44" t="s">
        <v>32</v>
      </c>
      <c r="E259" s="27">
        <v>40</v>
      </c>
      <c r="F259" s="45">
        <v>130312</v>
      </c>
      <c r="G259" s="24">
        <f t="shared" si="75"/>
        <v>5212480</v>
      </c>
      <c r="H259" s="76">
        <v>42.692999999999998</v>
      </c>
      <c r="I259" s="27">
        <v>40</v>
      </c>
      <c r="J259" s="27">
        <v>40</v>
      </c>
      <c r="K259" s="24">
        <f>ROUND(F259*J259,0)</f>
        <v>5212480</v>
      </c>
      <c r="L259" s="25">
        <f>J259-E259</f>
        <v>0</v>
      </c>
      <c r="M259" s="26" t="str">
        <f t="shared" si="76"/>
        <v>MENOR</v>
      </c>
      <c r="N259" s="250"/>
      <c r="O259" s="246"/>
    </row>
    <row r="260" spans="2:15">
      <c r="B260" s="40">
        <v>4</v>
      </c>
      <c r="C260" s="59" t="s">
        <v>261</v>
      </c>
      <c r="D260" s="44"/>
      <c r="E260" s="27"/>
      <c r="F260" s="45"/>
      <c r="G260" s="24"/>
      <c r="H260" s="76"/>
      <c r="I260" s="27"/>
      <c r="J260" s="27"/>
      <c r="K260" s="24"/>
      <c r="L260" s="25"/>
      <c r="M260" s="26"/>
      <c r="N260" s="250"/>
      <c r="O260" s="246"/>
    </row>
    <row r="261" spans="2:15" ht="28.5">
      <c r="B261" s="42" t="s">
        <v>71</v>
      </c>
      <c r="C261" s="48" t="s">
        <v>262</v>
      </c>
      <c r="D261" s="44" t="s">
        <v>29</v>
      </c>
      <c r="E261" s="27">
        <v>1</v>
      </c>
      <c r="F261" s="45">
        <v>172976</v>
      </c>
      <c r="G261" s="24">
        <f>ROUND(E261*F261,0)</f>
        <v>172976</v>
      </c>
      <c r="H261" s="76">
        <v>1</v>
      </c>
      <c r="I261" s="27">
        <v>1</v>
      </c>
      <c r="J261" s="27">
        <v>1</v>
      </c>
      <c r="K261" s="24">
        <f>ROUND(F261*J261,0)</f>
        <v>172976</v>
      </c>
      <c r="L261" s="25">
        <f>J261-E261</f>
        <v>0</v>
      </c>
      <c r="M261" s="26" t="str">
        <f>IF(L261&gt;0,"MAYOR","MENOR")</f>
        <v>MENOR</v>
      </c>
      <c r="N261" s="250"/>
      <c r="O261" s="246"/>
    </row>
    <row r="262" spans="2:15">
      <c r="B262" s="40">
        <v>5</v>
      </c>
      <c r="C262" s="59" t="s">
        <v>113</v>
      </c>
      <c r="D262" s="44"/>
      <c r="E262" s="27"/>
      <c r="F262" s="45"/>
      <c r="G262" s="24"/>
      <c r="H262" s="76"/>
      <c r="I262" s="27"/>
      <c r="J262" s="27"/>
      <c r="K262" s="24"/>
      <c r="L262" s="25"/>
      <c r="M262" s="26"/>
      <c r="N262" s="250"/>
      <c r="O262" s="246"/>
    </row>
    <row r="263" spans="2:15" ht="42.75">
      <c r="B263" s="42" t="s">
        <v>88</v>
      </c>
      <c r="C263" s="50" t="s">
        <v>115</v>
      </c>
      <c r="D263" s="44" t="s">
        <v>32</v>
      </c>
      <c r="E263" s="27">
        <v>123</v>
      </c>
      <c r="F263" s="45">
        <v>35180</v>
      </c>
      <c r="G263" s="24">
        <f>ROUND(E263*F263,0)</f>
        <v>4327140</v>
      </c>
      <c r="H263" s="76">
        <v>156.72</v>
      </c>
      <c r="I263" s="27">
        <v>148.91</v>
      </c>
      <c r="J263" s="27">
        <v>148.91</v>
      </c>
      <c r="K263" s="24">
        <f>ROUND(F263*J263,0)</f>
        <v>5238654</v>
      </c>
      <c r="L263" s="25">
        <f>J263-E263</f>
        <v>25.909999999999997</v>
      </c>
      <c r="M263" s="26" t="str">
        <f>IF(L263&gt;0,"MAYOR","MENOR")</f>
        <v>MAYOR</v>
      </c>
      <c r="N263" s="250"/>
      <c r="O263" s="246"/>
    </row>
    <row r="264" spans="2:15">
      <c r="B264" s="40">
        <v>6</v>
      </c>
      <c r="C264" s="41" t="s">
        <v>116</v>
      </c>
      <c r="D264" s="44"/>
      <c r="E264" s="27"/>
      <c r="F264" s="45"/>
      <c r="G264" s="24"/>
      <c r="H264" s="76"/>
      <c r="I264" s="76"/>
      <c r="J264" s="27"/>
      <c r="K264" s="24"/>
      <c r="L264" s="25"/>
      <c r="M264" s="26"/>
      <c r="N264" s="250"/>
      <c r="O264" s="246"/>
    </row>
    <row r="265" spans="2:15" ht="57">
      <c r="B265" s="42" t="s">
        <v>91</v>
      </c>
      <c r="C265" s="50" t="s">
        <v>214</v>
      </c>
      <c r="D265" s="44" t="s">
        <v>32</v>
      </c>
      <c r="E265" s="27">
        <v>0</v>
      </c>
      <c r="F265" s="45">
        <v>415367</v>
      </c>
      <c r="G265" s="24">
        <f>ROUND(E265*F265,0)</f>
        <v>0</v>
      </c>
      <c r="H265" s="76">
        <v>0</v>
      </c>
      <c r="I265" s="76">
        <v>4.33</v>
      </c>
      <c r="J265" s="27">
        <v>0</v>
      </c>
      <c r="K265" s="24">
        <f>ROUND(F265*J265,0)</f>
        <v>0</v>
      </c>
      <c r="L265" s="25">
        <f>J265-E265</f>
        <v>0</v>
      </c>
      <c r="M265" s="26" t="str">
        <f>IF(L265&gt;0,"MAYOR","MENOR")</f>
        <v>MENOR</v>
      </c>
      <c r="N265" s="250"/>
      <c r="O265" s="246"/>
    </row>
    <row r="266" spans="2:15" ht="71.25">
      <c r="B266" s="42"/>
      <c r="C266" s="97" t="s">
        <v>285</v>
      </c>
      <c r="D266" s="44" t="s">
        <v>32</v>
      </c>
      <c r="E266" s="27">
        <v>3</v>
      </c>
      <c r="F266" s="45">
        <v>415367</v>
      </c>
      <c r="G266" s="24">
        <f>ROUND(E266*F266,0)</f>
        <v>1246101</v>
      </c>
      <c r="H266" s="76">
        <v>3</v>
      </c>
      <c r="I266" s="76"/>
      <c r="J266" s="27">
        <v>4.33</v>
      </c>
      <c r="K266" s="24">
        <f>ROUND(F266*J266,0)</f>
        <v>1798539</v>
      </c>
      <c r="L266" s="25">
        <f>J266-E266</f>
        <v>1.33</v>
      </c>
      <c r="M266" s="26" t="str">
        <f>IF(L266&gt;0,"MAYOR","MENOR")</f>
        <v>MAYOR</v>
      </c>
      <c r="N266" s="205"/>
      <c r="O266" s="204"/>
    </row>
    <row r="267" spans="2:15">
      <c r="B267" s="40">
        <v>7</v>
      </c>
      <c r="C267" s="41" t="s">
        <v>130</v>
      </c>
      <c r="D267" s="44"/>
      <c r="E267" s="27"/>
      <c r="F267" s="45"/>
      <c r="G267" s="24"/>
      <c r="H267" s="76"/>
      <c r="I267" s="76"/>
      <c r="J267" s="27"/>
      <c r="K267" s="24"/>
      <c r="L267" s="25"/>
      <c r="M267" s="26"/>
      <c r="N267" s="250"/>
      <c r="O267" s="246"/>
    </row>
    <row r="268" spans="2:15" ht="28.5">
      <c r="B268" s="42" t="s">
        <v>98</v>
      </c>
      <c r="C268" s="50" t="s">
        <v>132</v>
      </c>
      <c r="D268" s="44" t="s">
        <v>32</v>
      </c>
      <c r="E268" s="27">
        <v>94.11</v>
      </c>
      <c r="F268" s="45">
        <v>5214</v>
      </c>
      <c r="G268" s="24">
        <f t="shared" ref="G268:G269" si="77">ROUND(E268*F268,0)</f>
        <v>490690</v>
      </c>
      <c r="H268" s="76">
        <v>94.11</v>
      </c>
      <c r="I268" s="27">
        <v>40</v>
      </c>
      <c r="J268" s="27">
        <v>40</v>
      </c>
      <c r="K268" s="24">
        <f>ROUND(F268*J268,0)</f>
        <v>208560</v>
      </c>
      <c r="L268" s="25">
        <f>J268-E268</f>
        <v>-54.11</v>
      </c>
      <c r="M268" s="26" t="str">
        <f t="shared" ref="M268:M269" si="78">IF(L268&gt;0,"MAYOR","MENOR")</f>
        <v>MENOR</v>
      </c>
      <c r="N268" s="250"/>
      <c r="O268" s="246"/>
    </row>
    <row r="269" spans="2:15" ht="28.5">
      <c r="B269" s="42" t="s">
        <v>254</v>
      </c>
      <c r="C269" s="50" t="s">
        <v>134</v>
      </c>
      <c r="D269" s="44" t="s">
        <v>50</v>
      </c>
      <c r="E269" s="27">
        <v>17.5</v>
      </c>
      <c r="F269" s="45">
        <v>57439</v>
      </c>
      <c r="G269" s="24">
        <f t="shared" si="77"/>
        <v>1005183</v>
      </c>
      <c r="H269" s="76">
        <v>17.5</v>
      </c>
      <c r="I269" s="27">
        <v>10</v>
      </c>
      <c r="J269" s="27">
        <v>10</v>
      </c>
      <c r="K269" s="24">
        <f>ROUND(F269*J269,0)</f>
        <v>574390</v>
      </c>
      <c r="L269" s="25">
        <f>J269-E269</f>
        <v>-7.5</v>
      </c>
      <c r="M269" s="26" t="str">
        <f t="shared" si="78"/>
        <v>MENOR</v>
      </c>
      <c r="N269" s="250"/>
      <c r="O269" s="246"/>
    </row>
    <row r="270" spans="2:15">
      <c r="B270" s="214" t="s">
        <v>263</v>
      </c>
      <c r="C270" s="215"/>
      <c r="D270" s="215"/>
      <c r="E270" s="215"/>
      <c r="F270" s="216"/>
      <c r="G270" s="51">
        <f>SUM(G247:G269)</f>
        <v>17563100</v>
      </c>
      <c r="H270" s="82"/>
      <c r="I270" s="82"/>
      <c r="J270" s="52"/>
      <c r="K270" s="51">
        <f>SUM(K247:K269)</f>
        <v>16593092</v>
      </c>
      <c r="L270" s="53"/>
      <c r="M270" s="53"/>
      <c r="N270" s="257"/>
      <c r="O270" s="246"/>
    </row>
    <row r="271" spans="2:15">
      <c r="B271" s="217" t="s">
        <v>136</v>
      </c>
      <c r="C271" s="216"/>
      <c r="D271" s="218">
        <v>0.27229999999999999</v>
      </c>
      <c r="E271" s="215"/>
      <c r="F271" s="216"/>
      <c r="G271" s="54">
        <f t="shared" ref="G271:G273" si="79">$G$270*D271</f>
        <v>4782432.13</v>
      </c>
      <c r="H271" s="83"/>
      <c r="I271" s="83"/>
      <c r="J271" s="55"/>
      <c r="K271" s="54">
        <f>$K$270*$D$271</f>
        <v>4518298.9515999993</v>
      </c>
      <c r="L271" s="24"/>
      <c r="M271" s="56"/>
      <c r="N271" s="250"/>
      <c r="O271" s="246"/>
    </row>
    <row r="272" spans="2:15">
      <c r="B272" s="217" t="s">
        <v>137</v>
      </c>
      <c r="C272" s="216"/>
      <c r="D272" s="238">
        <v>0.01</v>
      </c>
      <c r="E272" s="215"/>
      <c r="F272" s="216"/>
      <c r="G272" s="54">
        <f t="shared" si="79"/>
        <v>175631</v>
      </c>
      <c r="H272" s="83"/>
      <c r="I272" s="83"/>
      <c r="J272" s="55"/>
      <c r="K272" s="54">
        <f>$K$270*$D$272</f>
        <v>165930.92000000001</v>
      </c>
      <c r="L272" s="24"/>
      <c r="M272" s="56"/>
      <c r="N272" s="250"/>
      <c r="O272" s="246"/>
    </row>
    <row r="273" spans="1:28">
      <c r="B273" s="217" t="s">
        <v>138</v>
      </c>
      <c r="C273" s="216"/>
      <c r="D273" s="238">
        <v>0.04</v>
      </c>
      <c r="E273" s="215"/>
      <c r="F273" s="216"/>
      <c r="G273" s="54">
        <f t="shared" si="79"/>
        <v>702524</v>
      </c>
      <c r="H273" s="83"/>
      <c r="I273" s="83"/>
      <c r="J273" s="55"/>
      <c r="K273" s="54">
        <f>$K$270*$D$273</f>
        <v>663723.68000000005</v>
      </c>
      <c r="L273" s="24"/>
      <c r="M273" s="56"/>
      <c r="N273" s="250"/>
      <c r="O273" s="246"/>
    </row>
    <row r="274" spans="1:28">
      <c r="B274" s="217" t="s">
        <v>139</v>
      </c>
      <c r="C274" s="216"/>
      <c r="D274" s="238">
        <v>0.19</v>
      </c>
      <c r="E274" s="215"/>
      <c r="F274" s="216"/>
      <c r="G274" s="54">
        <f>$G$273*D274</f>
        <v>133479.56</v>
      </c>
      <c r="H274" s="83"/>
      <c r="I274" s="83"/>
      <c r="J274" s="55"/>
      <c r="K274" s="54">
        <f>$K$273*$D$274</f>
        <v>126107.49920000001</v>
      </c>
      <c r="L274" s="24"/>
      <c r="M274" s="56"/>
      <c r="N274" s="250"/>
      <c r="O274" s="246"/>
    </row>
    <row r="275" spans="1:28">
      <c r="B275" s="219" t="s">
        <v>140</v>
      </c>
      <c r="C275" s="215"/>
      <c r="D275" s="215"/>
      <c r="E275" s="215"/>
      <c r="F275" s="216"/>
      <c r="G275" s="51">
        <f>SUM(G270:G274)</f>
        <v>23357166.689999998</v>
      </c>
      <c r="H275" s="82"/>
      <c r="I275" s="82"/>
      <c r="J275" s="57" t="s">
        <v>140</v>
      </c>
      <c r="K275" s="51">
        <f>SUM(K270:K274)</f>
        <v>22067153.050800003</v>
      </c>
      <c r="L275" s="52"/>
      <c r="M275" s="52"/>
      <c r="N275" s="257"/>
      <c r="O275" s="246"/>
    </row>
    <row r="276" spans="1:28">
      <c r="B276" s="40" t="s">
        <v>141</v>
      </c>
      <c r="C276" s="41" t="s">
        <v>264</v>
      </c>
      <c r="D276" s="44"/>
      <c r="E276" s="27"/>
      <c r="F276" s="45"/>
      <c r="G276" s="24"/>
      <c r="H276" s="81"/>
      <c r="I276" s="81"/>
      <c r="J276" s="27"/>
      <c r="K276" s="24"/>
      <c r="L276" s="25"/>
      <c r="M276" s="26"/>
      <c r="N276" s="250"/>
      <c r="O276" s="246"/>
    </row>
    <row r="277" spans="1:28" ht="28.5">
      <c r="B277" s="42" t="s">
        <v>157</v>
      </c>
      <c r="C277" s="50" t="s">
        <v>158</v>
      </c>
      <c r="D277" s="44" t="s">
        <v>29</v>
      </c>
      <c r="E277" s="46">
        <v>0</v>
      </c>
      <c r="F277" s="45">
        <v>6962</v>
      </c>
      <c r="G277" s="24">
        <f t="shared" ref="G277:G280" si="80">ROUND(E277*F277,0)</f>
        <v>0</v>
      </c>
      <c r="H277" s="81"/>
      <c r="I277" s="46">
        <v>4</v>
      </c>
      <c r="J277" s="46">
        <v>4</v>
      </c>
      <c r="K277" s="24">
        <f>ROUND(F277*J277,0)</f>
        <v>27848</v>
      </c>
      <c r="L277" s="25">
        <f>J277-E277</f>
        <v>4</v>
      </c>
      <c r="M277" s="26" t="str">
        <f t="shared" ref="M277:M280" si="81">IF(L277&gt;0,"MAYOR","MENOR")</f>
        <v>MAYOR</v>
      </c>
      <c r="N277" s="250"/>
      <c r="O277" s="246"/>
    </row>
    <row r="278" spans="1:28" ht="28.5">
      <c r="B278" s="42" t="s">
        <v>159</v>
      </c>
      <c r="C278" s="49" t="s">
        <v>160</v>
      </c>
      <c r="D278" s="44" t="s">
        <v>69</v>
      </c>
      <c r="E278" s="46">
        <v>0</v>
      </c>
      <c r="F278" s="45">
        <v>50207</v>
      </c>
      <c r="G278" s="24">
        <f t="shared" si="80"/>
        <v>0</v>
      </c>
      <c r="H278" s="81"/>
      <c r="I278" s="46">
        <v>38.049999999999997</v>
      </c>
      <c r="J278" s="46">
        <v>38.049999999999997</v>
      </c>
      <c r="K278" s="24">
        <f>ROUND(F278*J278,0)</f>
        <v>1910376</v>
      </c>
      <c r="L278" s="25">
        <f>J278-E278</f>
        <v>38.049999999999997</v>
      </c>
      <c r="M278" s="26" t="str">
        <f t="shared" si="81"/>
        <v>MAYOR</v>
      </c>
      <c r="N278" s="250"/>
      <c r="O278" s="246"/>
    </row>
    <row r="279" spans="1:28" ht="42.75">
      <c r="B279" s="42" t="s">
        <v>167</v>
      </c>
      <c r="C279" s="48" t="s">
        <v>168</v>
      </c>
      <c r="D279" s="44" t="s">
        <v>69</v>
      </c>
      <c r="E279" s="27">
        <v>0</v>
      </c>
      <c r="F279" s="45">
        <v>16800</v>
      </c>
      <c r="G279" s="24">
        <f t="shared" si="80"/>
        <v>0</v>
      </c>
      <c r="H279" s="81"/>
      <c r="I279" s="46">
        <v>4</v>
      </c>
      <c r="J279" s="46">
        <v>4</v>
      </c>
      <c r="K279" s="24">
        <f>ROUND(F279*J279,0)</f>
        <v>67200</v>
      </c>
      <c r="L279" s="25">
        <f>J279-E279</f>
        <v>4</v>
      </c>
      <c r="M279" s="26" t="str">
        <f t="shared" si="81"/>
        <v>MAYOR</v>
      </c>
      <c r="N279" s="250"/>
      <c r="O279" s="246"/>
    </row>
    <row r="280" spans="1:28">
      <c r="B280" s="42" t="s">
        <v>246</v>
      </c>
      <c r="C280" s="50" t="s">
        <v>247</v>
      </c>
      <c r="D280" s="44" t="s">
        <v>69</v>
      </c>
      <c r="E280" s="46">
        <v>0</v>
      </c>
      <c r="F280" s="45">
        <v>11500</v>
      </c>
      <c r="G280" s="24">
        <f t="shared" si="80"/>
        <v>0</v>
      </c>
      <c r="H280" s="81"/>
      <c r="I280" s="46">
        <v>44.45</v>
      </c>
      <c r="J280" s="46">
        <v>44.45</v>
      </c>
      <c r="K280" s="24">
        <f>ROUND(F280*J280,0)</f>
        <v>511175</v>
      </c>
      <c r="L280" s="25">
        <f>J280-E280</f>
        <v>44.45</v>
      </c>
      <c r="M280" s="26" t="str">
        <f t="shared" si="81"/>
        <v>MAYOR</v>
      </c>
      <c r="N280" s="250"/>
      <c r="O280" s="246"/>
    </row>
    <row r="281" spans="1:28">
      <c r="B281" s="42"/>
      <c r="C281" s="50"/>
      <c r="D281" s="44"/>
      <c r="E281" s="46"/>
      <c r="F281" s="45"/>
      <c r="G281" s="24"/>
      <c r="H281" s="81"/>
      <c r="I281" s="81"/>
      <c r="J281" s="46"/>
      <c r="K281" s="24"/>
      <c r="L281" s="25"/>
      <c r="M281" s="26"/>
      <c r="N281" s="250"/>
      <c r="O281" s="246"/>
    </row>
    <row r="282" spans="1:28">
      <c r="A282" s="31"/>
      <c r="B282" s="252" t="s">
        <v>265</v>
      </c>
      <c r="C282" s="215"/>
      <c r="D282" s="215"/>
      <c r="E282" s="215"/>
      <c r="F282" s="216"/>
      <c r="G282" s="32">
        <f>SUM(G277:G281)</f>
        <v>0</v>
      </c>
      <c r="H282" s="79"/>
      <c r="I282" s="79"/>
      <c r="J282" s="33"/>
      <c r="K282" s="32">
        <f>SUM(K277:K281)</f>
        <v>2516599</v>
      </c>
      <c r="L282" s="34"/>
      <c r="M282" s="34"/>
      <c r="N282" s="250"/>
      <c r="O282" s="246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</row>
    <row r="283" spans="1:28">
      <c r="A283" s="31"/>
      <c r="B283" s="253" t="s">
        <v>136</v>
      </c>
      <c r="C283" s="216"/>
      <c r="D283" s="256">
        <v>0.27229999999999999</v>
      </c>
      <c r="E283" s="215"/>
      <c r="F283" s="216"/>
      <c r="G283" s="35">
        <f t="shared" ref="G283:G285" si="82">$G$282*D283</f>
        <v>0</v>
      </c>
      <c r="H283" s="80"/>
      <c r="I283" s="80"/>
      <c r="J283" s="36"/>
      <c r="K283" s="35">
        <f t="shared" ref="K283:K285" si="83">$K$282*D283</f>
        <v>685269.90769999998</v>
      </c>
      <c r="L283" s="37"/>
      <c r="M283" s="38"/>
      <c r="N283" s="250"/>
      <c r="O283" s="246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</row>
    <row r="284" spans="1:28">
      <c r="A284" s="31"/>
      <c r="B284" s="253" t="s">
        <v>137</v>
      </c>
      <c r="C284" s="216"/>
      <c r="D284" s="255">
        <v>0.01</v>
      </c>
      <c r="E284" s="215"/>
      <c r="F284" s="216"/>
      <c r="G284" s="35">
        <f t="shared" si="82"/>
        <v>0</v>
      </c>
      <c r="H284" s="80"/>
      <c r="I284" s="80"/>
      <c r="J284" s="36"/>
      <c r="K284" s="35">
        <f t="shared" si="83"/>
        <v>25165.99</v>
      </c>
      <c r="L284" s="37"/>
      <c r="M284" s="38"/>
      <c r="N284" s="250"/>
      <c r="O284" s="246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</row>
    <row r="285" spans="1:28">
      <c r="A285" s="31"/>
      <c r="B285" s="253" t="s">
        <v>138</v>
      </c>
      <c r="C285" s="216"/>
      <c r="D285" s="255">
        <v>0.04</v>
      </c>
      <c r="E285" s="215"/>
      <c r="F285" s="216"/>
      <c r="G285" s="35">
        <f t="shared" si="82"/>
        <v>0</v>
      </c>
      <c r="H285" s="80"/>
      <c r="I285" s="80"/>
      <c r="J285" s="36"/>
      <c r="K285" s="35">
        <f t="shared" si="83"/>
        <v>100663.96</v>
      </c>
      <c r="L285" s="37"/>
      <c r="M285" s="38"/>
      <c r="N285" s="250"/>
      <c r="O285" s="246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</row>
    <row r="286" spans="1:28">
      <c r="A286" s="31"/>
      <c r="B286" s="253" t="s">
        <v>139</v>
      </c>
      <c r="C286" s="216"/>
      <c r="D286" s="255">
        <v>0.19</v>
      </c>
      <c r="E286" s="215"/>
      <c r="F286" s="216"/>
      <c r="G286" s="35">
        <f>$G$285*D286</f>
        <v>0</v>
      </c>
      <c r="H286" s="80"/>
      <c r="I286" s="80"/>
      <c r="J286" s="36"/>
      <c r="K286" s="35">
        <f>$K$285*D286</f>
        <v>19126.152400000003</v>
      </c>
      <c r="L286" s="37"/>
      <c r="M286" s="38"/>
      <c r="N286" s="250"/>
      <c r="O286" s="246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</row>
    <row r="287" spans="1:28">
      <c r="A287" s="31"/>
      <c r="B287" s="254" t="s">
        <v>266</v>
      </c>
      <c r="C287" s="215"/>
      <c r="D287" s="215"/>
      <c r="E287" s="215"/>
      <c r="F287" s="216"/>
      <c r="G287" s="32">
        <f>SUM(G282:G286)</f>
        <v>0</v>
      </c>
      <c r="H287" s="79"/>
      <c r="I287" s="79"/>
      <c r="J287" s="39" t="s">
        <v>140</v>
      </c>
      <c r="K287" s="32">
        <f>SUM(K282:K286)</f>
        <v>3346825.0101000001</v>
      </c>
      <c r="L287" s="33"/>
      <c r="M287" s="33"/>
      <c r="N287" s="250"/>
      <c r="O287" s="246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</row>
    <row r="288" spans="1:28">
      <c r="A288" s="31"/>
      <c r="B288" s="254" t="s">
        <v>267</v>
      </c>
      <c r="C288" s="215"/>
      <c r="D288" s="215"/>
      <c r="E288" s="215"/>
      <c r="F288" s="216"/>
      <c r="G288" s="32">
        <f>G275+G287</f>
        <v>23357166.689999998</v>
      </c>
      <c r="H288" s="79"/>
      <c r="I288" s="79"/>
      <c r="J288" s="39"/>
      <c r="K288" s="32">
        <f>K275+K287</f>
        <v>25413978.060900003</v>
      </c>
      <c r="L288" s="33"/>
      <c r="M288" s="33"/>
      <c r="N288" s="250"/>
      <c r="O288" s="246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</row>
    <row r="289" spans="2:15" ht="15.75" thickBot="1">
      <c r="B289" s="259" t="s">
        <v>268</v>
      </c>
      <c r="C289" s="221"/>
      <c r="D289" s="221"/>
      <c r="E289" s="221"/>
      <c r="F289" s="222"/>
      <c r="G289" s="60">
        <f>G103+G120+G201+G244+G288</f>
        <v>260125829.40629998</v>
      </c>
      <c r="H289" s="84"/>
      <c r="I289" s="84"/>
      <c r="J289" s="61" t="s">
        <v>269</v>
      </c>
      <c r="K289" s="60">
        <f>K103+K120+K201+K244+K288</f>
        <v>260125829.40630004</v>
      </c>
      <c r="L289" s="62"/>
      <c r="M289" s="62"/>
      <c r="N289" s="251"/>
      <c r="O289" s="249"/>
    </row>
    <row r="290" spans="2:15">
      <c r="B290" s="260"/>
      <c r="C290" s="208"/>
      <c r="D290" s="208"/>
      <c r="E290" s="208"/>
      <c r="F290" s="208"/>
      <c r="G290" s="208"/>
      <c r="H290" s="208"/>
      <c r="I290" s="208"/>
      <c r="J290" s="208"/>
      <c r="K290" s="208"/>
      <c r="L290" s="208"/>
      <c r="M290" s="208"/>
      <c r="N290" s="208"/>
      <c r="O290" s="209"/>
    </row>
    <row r="291" spans="2:15" ht="14.25">
      <c r="B291" s="214" t="s">
        <v>270</v>
      </c>
      <c r="C291" s="215"/>
      <c r="D291" s="215"/>
      <c r="E291" s="215"/>
      <c r="F291" s="215"/>
      <c r="G291" s="215"/>
      <c r="H291" s="215"/>
      <c r="I291" s="215"/>
      <c r="J291" s="215"/>
      <c r="K291" s="215"/>
      <c r="L291" s="215"/>
      <c r="M291" s="215"/>
      <c r="N291" s="215"/>
      <c r="O291" s="246"/>
    </row>
    <row r="292" spans="2:15">
      <c r="B292" s="228" t="s">
        <v>13</v>
      </c>
      <c r="C292" s="231" t="s">
        <v>14</v>
      </c>
      <c r="D292" s="231" t="s">
        <v>15</v>
      </c>
      <c r="E292" s="234" t="s">
        <v>271</v>
      </c>
      <c r="F292" s="215"/>
      <c r="G292" s="216"/>
      <c r="H292" s="85"/>
      <c r="I292" s="85"/>
      <c r="J292" s="239" t="s">
        <v>17</v>
      </c>
      <c r="K292" s="240"/>
      <c r="L292" s="240"/>
      <c r="M292" s="240"/>
      <c r="N292" s="240"/>
      <c r="O292" s="241"/>
    </row>
    <row r="293" spans="2:15">
      <c r="B293" s="229"/>
      <c r="C293" s="232"/>
      <c r="D293" s="232"/>
      <c r="E293" s="231" t="s">
        <v>18</v>
      </c>
      <c r="F293" s="231" t="s">
        <v>19</v>
      </c>
      <c r="G293" s="231" t="s">
        <v>20</v>
      </c>
      <c r="H293" s="86"/>
      <c r="I293" s="86"/>
      <c r="J293" s="210"/>
      <c r="K293" s="208"/>
      <c r="L293" s="208"/>
      <c r="M293" s="208"/>
      <c r="N293" s="208"/>
      <c r="O293" s="209"/>
    </row>
    <row r="294" spans="2:15" ht="14.25">
      <c r="B294" s="230"/>
      <c r="C294" s="233"/>
      <c r="D294" s="233"/>
      <c r="E294" s="233"/>
      <c r="F294" s="233"/>
      <c r="G294" s="233"/>
      <c r="H294" s="87"/>
      <c r="I294" s="87"/>
      <c r="J294" s="242"/>
      <c r="K294" s="243"/>
      <c r="L294" s="243"/>
      <c r="M294" s="243"/>
      <c r="N294" s="243"/>
      <c r="O294" s="244"/>
    </row>
    <row r="295" spans="2:15" ht="242.25">
      <c r="B295" s="42">
        <v>1</v>
      </c>
      <c r="C295" s="63" t="s">
        <v>272</v>
      </c>
      <c r="D295" s="44" t="s">
        <v>29</v>
      </c>
      <c r="E295" s="27">
        <v>1</v>
      </c>
      <c r="F295" s="45">
        <v>116740000</v>
      </c>
      <c r="G295" s="24">
        <f>E295*F295</f>
        <v>116740000</v>
      </c>
      <c r="H295" s="88"/>
      <c r="I295" s="88"/>
      <c r="J295" s="245"/>
      <c r="K295" s="215"/>
      <c r="L295" s="215"/>
      <c r="M295" s="215"/>
      <c r="N295" s="215"/>
      <c r="O295" s="246"/>
    </row>
    <row r="296" spans="2:15">
      <c r="B296" s="214" t="s">
        <v>273</v>
      </c>
      <c r="C296" s="215"/>
      <c r="D296" s="215"/>
      <c r="E296" s="215"/>
      <c r="F296" s="216"/>
      <c r="G296" s="64">
        <f>SUM(G295)</f>
        <v>116740000</v>
      </c>
      <c r="H296" s="89"/>
      <c r="I296" s="89"/>
      <c r="J296" s="247"/>
      <c r="K296" s="215"/>
      <c r="L296" s="215"/>
      <c r="M296" s="215"/>
      <c r="N296" s="215"/>
      <c r="O296" s="246"/>
    </row>
    <row r="297" spans="2:15">
      <c r="B297" s="217" t="s">
        <v>274</v>
      </c>
      <c r="C297" s="216"/>
      <c r="D297" s="218">
        <v>0.19</v>
      </c>
      <c r="E297" s="215"/>
      <c r="F297" s="216"/>
      <c r="G297" s="65">
        <f>+G296*D297</f>
        <v>22180600</v>
      </c>
      <c r="H297" s="90"/>
      <c r="I297" s="90"/>
      <c r="J297" s="245"/>
      <c r="K297" s="215"/>
      <c r="L297" s="215"/>
      <c r="M297" s="215"/>
      <c r="N297" s="215"/>
      <c r="O297" s="246"/>
    </row>
    <row r="298" spans="2:15">
      <c r="B298" s="219" t="s">
        <v>275</v>
      </c>
      <c r="C298" s="215"/>
      <c r="D298" s="215"/>
      <c r="E298" s="215"/>
      <c r="F298" s="216"/>
      <c r="G298" s="51">
        <f>SUM(G296:G297)</f>
        <v>138920600</v>
      </c>
      <c r="H298" s="91"/>
      <c r="I298" s="91"/>
      <c r="J298" s="247"/>
      <c r="K298" s="215"/>
      <c r="L298" s="215"/>
      <c r="M298" s="215"/>
      <c r="N298" s="215"/>
      <c r="O298" s="246"/>
    </row>
    <row r="299" spans="2:15" ht="30" customHeight="1">
      <c r="B299" s="287" t="s">
        <v>324</v>
      </c>
      <c r="C299" s="288"/>
      <c r="D299" s="288"/>
      <c r="E299" s="288"/>
      <c r="F299" s="288"/>
      <c r="G299" s="288"/>
      <c r="H299" s="288"/>
      <c r="I299" s="191"/>
      <c r="J299" s="99"/>
      <c r="K299" s="98"/>
      <c r="L299" s="98"/>
      <c r="M299" s="98"/>
      <c r="N299" s="98"/>
      <c r="O299" s="100"/>
    </row>
    <row r="300" spans="2:15">
      <c r="B300" s="235" t="s">
        <v>287</v>
      </c>
      <c r="C300" s="235"/>
      <c r="D300" s="235"/>
      <c r="E300" s="235"/>
      <c r="F300" s="235"/>
      <c r="G300" s="235"/>
      <c r="H300" s="235"/>
      <c r="I300" s="192"/>
      <c r="J300" s="99"/>
      <c r="K300" s="98"/>
      <c r="L300" s="98"/>
      <c r="M300" s="98"/>
      <c r="N300" s="98"/>
      <c r="O300" s="100"/>
    </row>
    <row r="301" spans="2:15">
      <c r="B301" s="101" t="s">
        <v>288</v>
      </c>
      <c r="C301" s="101" t="s">
        <v>289</v>
      </c>
      <c r="D301" s="101" t="s">
        <v>15</v>
      </c>
      <c r="E301" s="102" t="s">
        <v>290</v>
      </c>
      <c r="F301" s="103" t="s">
        <v>291</v>
      </c>
      <c r="G301" s="104" t="s">
        <v>292</v>
      </c>
      <c r="H301" s="102" t="s">
        <v>293</v>
      </c>
      <c r="I301" s="193"/>
      <c r="J301" s="99"/>
      <c r="K301" s="98"/>
      <c r="L301" s="98"/>
      <c r="M301" s="98"/>
      <c r="N301" s="98"/>
      <c r="O301" s="100"/>
    </row>
    <row r="302" spans="2:15">
      <c r="B302" s="105"/>
      <c r="C302" s="106" t="s">
        <v>177</v>
      </c>
      <c r="D302" s="202"/>
      <c r="E302" s="108"/>
      <c r="F302" s="109"/>
      <c r="G302" s="110"/>
      <c r="H302" s="111">
        <f>+SUM(G303:G304)</f>
        <v>2121594.2000000002</v>
      </c>
      <c r="I302" s="194"/>
      <c r="J302" s="99"/>
      <c r="K302" s="98"/>
      <c r="L302" s="98"/>
      <c r="M302" s="98"/>
      <c r="N302" s="98"/>
      <c r="O302" s="100"/>
    </row>
    <row r="303" spans="2:15" ht="85.5">
      <c r="B303" s="112"/>
      <c r="C303" s="113" t="s">
        <v>294</v>
      </c>
      <c r="D303" s="114" t="s">
        <v>32</v>
      </c>
      <c r="E303" s="115">
        <v>2.2000000000000002</v>
      </c>
      <c r="F303" s="116">
        <v>490588</v>
      </c>
      <c r="G303" s="110">
        <f>+F303*E303</f>
        <v>1079293.6000000001</v>
      </c>
      <c r="H303" s="117"/>
      <c r="I303" s="117"/>
      <c r="J303" s="115">
        <v>2.2000000000000002</v>
      </c>
      <c r="K303" s="181">
        <f>+(F303*J303)</f>
        <v>1079293.6000000001</v>
      </c>
      <c r="L303" s="25">
        <f t="shared" ref="L303:L310" si="84">J303-E303</f>
        <v>0</v>
      </c>
      <c r="M303" s="26" t="str">
        <f t="shared" ref="M303:M366" si="85">IF(L303&gt;0,"MAYOR","MENOR")</f>
        <v>MENOR</v>
      </c>
      <c r="N303" s="98"/>
      <c r="O303" s="100"/>
    </row>
    <row r="304" spans="2:15" ht="128.25">
      <c r="B304" s="112"/>
      <c r="C304" s="113" t="s">
        <v>295</v>
      </c>
      <c r="D304" s="114" t="s">
        <v>32</v>
      </c>
      <c r="E304" s="115">
        <v>2.2000000000000002</v>
      </c>
      <c r="F304" s="116">
        <v>473773</v>
      </c>
      <c r="G304" s="110">
        <f>+F304*E304</f>
        <v>1042300.6000000001</v>
      </c>
      <c r="H304" s="118"/>
      <c r="I304" s="118"/>
      <c r="J304" s="115">
        <v>2.2000000000000002</v>
      </c>
      <c r="K304" s="181">
        <f>F304*J304</f>
        <v>1042300.6000000001</v>
      </c>
      <c r="L304" s="25">
        <f t="shared" si="84"/>
        <v>0</v>
      </c>
      <c r="M304" s="26" t="str">
        <f t="shared" si="85"/>
        <v>MENOR</v>
      </c>
      <c r="N304" s="98"/>
      <c r="O304" s="100"/>
    </row>
    <row r="305" spans="2:15">
      <c r="B305" s="236" t="s">
        <v>296</v>
      </c>
      <c r="C305" s="236"/>
      <c r="D305" s="236"/>
      <c r="E305" s="236"/>
      <c r="F305" s="236"/>
      <c r="G305" s="119"/>
      <c r="H305" s="120">
        <f>+SUM(H302:H304)</f>
        <v>2121594.2000000002</v>
      </c>
      <c r="I305" s="195"/>
      <c r="J305" s="99"/>
      <c r="K305" s="51">
        <f>SUM(K303:K304)</f>
        <v>2121594.2000000002</v>
      </c>
      <c r="L305" s="25">
        <f t="shared" si="84"/>
        <v>0</v>
      </c>
      <c r="M305" s="26" t="str">
        <f t="shared" si="85"/>
        <v>MENOR</v>
      </c>
      <c r="N305" s="98"/>
      <c r="O305" s="100"/>
    </row>
    <row r="306" spans="2:15">
      <c r="B306" s="237" t="s">
        <v>136</v>
      </c>
      <c r="C306" s="237"/>
      <c r="D306" s="203">
        <v>0.27229999999999999</v>
      </c>
      <c r="E306" s="203"/>
      <c r="F306" s="203"/>
      <c r="G306" s="203"/>
      <c r="H306" s="121">
        <f>+H305*D306</f>
        <v>577710.10066</v>
      </c>
      <c r="I306" s="196"/>
      <c r="J306" s="99"/>
      <c r="K306" s="54">
        <f>K305*D306</f>
        <v>577710.10066</v>
      </c>
      <c r="L306" s="25">
        <f t="shared" si="84"/>
        <v>0</v>
      </c>
      <c r="M306" s="26" t="str">
        <f t="shared" si="85"/>
        <v>MENOR</v>
      </c>
      <c r="N306" s="98"/>
      <c r="O306" s="100"/>
    </row>
    <row r="307" spans="2:15">
      <c r="B307" s="237" t="s">
        <v>297</v>
      </c>
      <c r="C307" s="237"/>
      <c r="D307" s="201">
        <v>0.01</v>
      </c>
      <c r="E307" s="201"/>
      <c r="F307" s="201"/>
      <c r="G307" s="201"/>
      <c r="H307" s="121">
        <f>+H305*D307</f>
        <v>21215.942000000003</v>
      </c>
      <c r="I307" s="196"/>
      <c r="J307" s="99"/>
      <c r="K307" s="54">
        <f>K305*D307</f>
        <v>21215.942000000003</v>
      </c>
      <c r="L307" s="25">
        <f t="shared" si="84"/>
        <v>0</v>
      </c>
      <c r="M307" s="26" t="str">
        <f t="shared" si="85"/>
        <v>MENOR</v>
      </c>
      <c r="N307" s="98"/>
      <c r="O307" s="100"/>
    </row>
    <row r="308" spans="2:15">
      <c r="B308" s="237" t="s">
        <v>138</v>
      </c>
      <c r="C308" s="237"/>
      <c r="D308" s="201">
        <v>0.04</v>
      </c>
      <c r="E308" s="201"/>
      <c r="F308" s="201"/>
      <c r="G308" s="201"/>
      <c r="H308" s="121">
        <f>+H305*D308</f>
        <v>84863.768000000011</v>
      </c>
      <c r="I308" s="196"/>
      <c r="J308" s="99"/>
      <c r="K308" s="54">
        <f>K305*D308</f>
        <v>84863.768000000011</v>
      </c>
      <c r="L308" s="25">
        <f t="shared" si="84"/>
        <v>0</v>
      </c>
      <c r="M308" s="26" t="str">
        <f t="shared" si="85"/>
        <v>MENOR</v>
      </c>
      <c r="N308" s="98"/>
      <c r="O308" s="100"/>
    </row>
    <row r="309" spans="2:15" ht="57">
      <c r="B309" s="202" t="s">
        <v>139</v>
      </c>
      <c r="C309" s="202"/>
      <c r="D309" s="201">
        <v>0.19</v>
      </c>
      <c r="E309" s="201"/>
      <c r="F309" s="201"/>
      <c r="G309" s="201"/>
      <c r="H309" s="121">
        <f t="shared" ref="H309" si="86">+H308*D309</f>
        <v>16124.115920000002</v>
      </c>
      <c r="I309" s="196"/>
      <c r="J309" s="99"/>
      <c r="K309" s="54">
        <f>K308*D309</f>
        <v>16124.115920000002</v>
      </c>
      <c r="L309" s="25">
        <f t="shared" si="84"/>
        <v>0</v>
      </c>
      <c r="M309" s="26" t="str">
        <f t="shared" si="85"/>
        <v>MENOR</v>
      </c>
      <c r="N309" s="98"/>
      <c r="O309" s="100"/>
    </row>
    <row r="310" spans="2:15">
      <c r="B310" s="236" t="s">
        <v>298</v>
      </c>
      <c r="C310" s="236"/>
      <c r="D310" s="236"/>
      <c r="E310" s="236"/>
      <c r="F310" s="236"/>
      <c r="G310" s="236"/>
      <c r="H310" s="122">
        <f>+SUM(H305:H309)</f>
        <v>2821508.1265799999</v>
      </c>
      <c r="I310" s="197"/>
      <c r="J310" s="99"/>
      <c r="K310" s="51">
        <f>SUM(K305:K309)</f>
        <v>2821508.1265799999</v>
      </c>
      <c r="L310" s="25">
        <f t="shared" si="84"/>
        <v>0</v>
      </c>
      <c r="M310" s="26" t="str">
        <f t="shared" si="85"/>
        <v>MENOR</v>
      </c>
      <c r="N310" s="98"/>
      <c r="O310" s="100"/>
    </row>
    <row r="311" spans="2:15">
      <c r="B311" s="123"/>
      <c r="C311" s="123"/>
      <c r="D311" s="123"/>
      <c r="E311" s="123"/>
      <c r="F311" s="123"/>
      <c r="G311" s="123"/>
      <c r="H311" s="124"/>
      <c r="I311" s="198"/>
      <c r="J311" s="99"/>
      <c r="K311" s="24"/>
      <c r="L311" s="25"/>
      <c r="M311" s="26"/>
      <c r="N311" s="98"/>
      <c r="O311" s="100"/>
    </row>
    <row r="312" spans="2:15">
      <c r="B312" s="235" t="s">
        <v>299</v>
      </c>
      <c r="C312" s="235"/>
      <c r="D312" s="235"/>
      <c r="E312" s="235"/>
      <c r="F312" s="235"/>
      <c r="G312" s="235"/>
      <c r="H312" s="235"/>
      <c r="I312" s="192"/>
      <c r="J312" s="99"/>
      <c r="K312" s="24"/>
      <c r="L312" s="25"/>
      <c r="M312" s="26"/>
      <c r="N312" s="98"/>
      <c r="O312" s="100"/>
    </row>
    <row r="313" spans="2:15">
      <c r="B313" s="101" t="s">
        <v>288</v>
      </c>
      <c r="C313" s="101" t="s">
        <v>289</v>
      </c>
      <c r="D313" s="101" t="s">
        <v>15</v>
      </c>
      <c r="E313" s="102" t="s">
        <v>290</v>
      </c>
      <c r="F313" s="103" t="s">
        <v>291</v>
      </c>
      <c r="G313" s="104" t="s">
        <v>292</v>
      </c>
      <c r="H313" s="102" t="s">
        <v>293</v>
      </c>
      <c r="I313" s="193"/>
      <c r="J313" s="99"/>
      <c r="K313" s="24"/>
      <c r="L313" s="25"/>
      <c r="M313" s="26"/>
      <c r="N313" s="98"/>
      <c r="O313" s="100"/>
    </row>
    <row r="314" spans="2:15">
      <c r="B314" s="105">
        <v>1</v>
      </c>
      <c r="C314" s="105" t="s">
        <v>26</v>
      </c>
      <c r="D314" s="105"/>
      <c r="E314" s="125"/>
      <c r="F314" s="126"/>
      <c r="G314" s="127"/>
      <c r="H314" s="111">
        <f>+SUM(G315:G326)</f>
        <v>28003935.439999998</v>
      </c>
      <c r="I314" s="194"/>
      <c r="J314" s="99"/>
      <c r="K314" s="24"/>
      <c r="L314" s="25"/>
      <c r="M314" s="26"/>
      <c r="N314" s="98"/>
      <c r="O314" s="100"/>
    </row>
    <row r="315" spans="2:15" ht="57">
      <c r="B315" s="112"/>
      <c r="C315" s="128" t="s">
        <v>243</v>
      </c>
      <c r="D315" s="129" t="s">
        <v>69</v>
      </c>
      <c r="E315" s="130">
        <v>49.84</v>
      </c>
      <c r="F315" s="116">
        <v>44091</v>
      </c>
      <c r="G315" s="183">
        <f>+F315*E315</f>
        <v>2197495.44</v>
      </c>
      <c r="H315" s="117"/>
      <c r="I315" s="117"/>
      <c r="J315" s="130">
        <v>49.84</v>
      </c>
      <c r="K315" s="181">
        <f>F315*J315</f>
        <v>2197495.44</v>
      </c>
      <c r="L315" s="25">
        <f t="shared" ref="L315:L332" si="87">J315-E315</f>
        <v>0</v>
      </c>
      <c r="M315" s="26" t="str">
        <f t="shared" si="85"/>
        <v>MENOR</v>
      </c>
      <c r="N315" s="98"/>
      <c r="O315" s="100"/>
    </row>
    <row r="316" spans="2:15" ht="28.5">
      <c r="B316" s="112"/>
      <c r="C316" s="128" t="s">
        <v>300</v>
      </c>
      <c r="D316" s="129" t="s">
        <v>69</v>
      </c>
      <c r="E316" s="130">
        <v>79.540000000000006</v>
      </c>
      <c r="F316" s="116">
        <v>11065</v>
      </c>
      <c r="G316" s="183">
        <f t="shared" ref="G316:G325" si="88">+F316*E316</f>
        <v>880110.10000000009</v>
      </c>
      <c r="H316" s="117"/>
      <c r="I316" s="117"/>
      <c r="J316" s="130">
        <v>79.540000000000006</v>
      </c>
      <c r="K316" s="181">
        <f t="shared" ref="K316:K326" si="89">ROUND(F316*J316,0)</f>
        <v>880110</v>
      </c>
      <c r="L316" s="25">
        <f t="shared" si="87"/>
        <v>0</v>
      </c>
      <c r="M316" s="26" t="str">
        <f t="shared" si="85"/>
        <v>MENOR</v>
      </c>
      <c r="N316" s="98"/>
      <c r="O316" s="100"/>
    </row>
    <row r="317" spans="2:15" ht="128.25">
      <c r="B317" s="112"/>
      <c r="C317" s="128" t="s">
        <v>295</v>
      </c>
      <c r="D317" s="129" t="s">
        <v>32</v>
      </c>
      <c r="E317" s="130">
        <v>6.3</v>
      </c>
      <c r="F317" s="116">
        <v>473773</v>
      </c>
      <c r="G317" s="183">
        <f t="shared" si="88"/>
        <v>2984769.9</v>
      </c>
      <c r="H317" s="117"/>
      <c r="I317" s="117"/>
      <c r="J317" s="130">
        <v>6.3</v>
      </c>
      <c r="K317" s="181">
        <f t="shared" si="89"/>
        <v>2984770</v>
      </c>
      <c r="L317" s="25">
        <f t="shared" si="87"/>
        <v>0</v>
      </c>
      <c r="M317" s="26" t="str">
        <f t="shared" si="85"/>
        <v>MENOR</v>
      </c>
      <c r="N317" s="98"/>
      <c r="O317" s="100"/>
    </row>
    <row r="318" spans="2:15" ht="71.25">
      <c r="B318" s="112"/>
      <c r="C318" s="128" t="s">
        <v>301</v>
      </c>
      <c r="D318" s="129" t="s">
        <v>69</v>
      </c>
      <c r="E318" s="130">
        <v>22</v>
      </c>
      <c r="F318" s="116">
        <v>240703</v>
      </c>
      <c r="G318" s="183">
        <f>+F318*E318</f>
        <v>5295466</v>
      </c>
      <c r="H318" s="117"/>
      <c r="I318" s="117"/>
      <c r="J318" s="130">
        <v>22</v>
      </c>
      <c r="K318" s="181">
        <f t="shared" si="89"/>
        <v>5295466</v>
      </c>
      <c r="L318" s="25">
        <f t="shared" si="87"/>
        <v>0</v>
      </c>
      <c r="M318" s="26" t="str">
        <f t="shared" si="85"/>
        <v>MENOR</v>
      </c>
      <c r="N318" s="98"/>
      <c r="O318" s="100"/>
    </row>
    <row r="319" spans="2:15" ht="28.5">
      <c r="B319" s="112"/>
      <c r="C319" s="128" t="s">
        <v>302</v>
      </c>
      <c r="D319" s="129" t="s">
        <v>29</v>
      </c>
      <c r="E319" s="130">
        <v>1</v>
      </c>
      <c r="F319" s="116">
        <v>462061</v>
      </c>
      <c r="G319" s="183">
        <f t="shared" si="88"/>
        <v>462061</v>
      </c>
      <c r="H319" s="117"/>
      <c r="I319" s="117"/>
      <c r="J319" s="130">
        <v>1</v>
      </c>
      <c r="K319" s="181">
        <f t="shared" si="89"/>
        <v>462061</v>
      </c>
      <c r="L319" s="25">
        <f t="shared" si="87"/>
        <v>0</v>
      </c>
      <c r="M319" s="26" t="str">
        <f t="shared" si="85"/>
        <v>MENOR</v>
      </c>
      <c r="N319" s="98"/>
      <c r="O319" s="100"/>
    </row>
    <row r="320" spans="2:15" ht="28.5">
      <c r="B320" s="112"/>
      <c r="C320" s="128" t="s">
        <v>303</v>
      </c>
      <c r="D320" s="129" t="s">
        <v>29</v>
      </c>
      <c r="E320" s="130">
        <v>1</v>
      </c>
      <c r="F320" s="116">
        <v>592670</v>
      </c>
      <c r="G320" s="183">
        <f t="shared" si="88"/>
        <v>592670</v>
      </c>
      <c r="H320" s="117"/>
      <c r="I320" s="117"/>
      <c r="J320" s="130">
        <v>1</v>
      </c>
      <c r="K320" s="181">
        <f t="shared" si="89"/>
        <v>592670</v>
      </c>
      <c r="L320" s="25">
        <f t="shared" si="87"/>
        <v>0</v>
      </c>
      <c r="M320" s="26" t="str">
        <f t="shared" si="85"/>
        <v>MENOR</v>
      </c>
      <c r="N320" s="98"/>
      <c r="O320" s="100"/>
    </row>
    <row r="321" spans="2:15" ht="85.5">
      <c r="B321" s="112"/>
      <c r="C321" s="128" t="s">
        <v>304</v>
      </c>
      <c r="D321" s="129" t="s">
        <v>29</v>
      </c>
      <c r="E321" s="130">
        <v>1</v>
      </c>
      <c r="F321" s="116">
        <v>9762672</v>
      </c>
      <c r="G321" s="183">
        <f t="shared" si="88"/>
        <v>9762672</v>
      </c>
      <c r="H321" s="117"/>
      <c r="I321" s="117"/>
      <c r="J321" s="130">
        <v>1</v>
      </c>
      <c r="K321" s="181">
        <f t="shared" si="89"/>
        <v>9762672</v>
      </c>
      <c r="L321" s="25">
        <f t="shared" si="87"/>
        <v>0</v>
      </c>
      <c r="M321" s="26" t="str">
        <f t="shared" si="85"/>
        <v>MENOR</v>
      </c>
      <c r="N321" s="98"/>
      <c r="O321" s="100"/>
    </row>
    <row r="322" spans="2:15">
      <c r="B322" s="112"/>
      <c r="C322" s="128" t="s">
        <v>305</v>
      </c>
      <c r="D322" s="115" t="s">
        <v>29</v>
      </c>
      <c r="E322" s="131">
        <v>1</v>
      </c>
      <c r="F322" s="116">
        <v>5044560</v>
      </c>
      <c r="G322" s="183">
        <f t="shared" si="88"/>
        <v>5044560</v>
      </c>
      <c r="H322" s="117"/>
      <c r="I322" s="117"/>
      <c r="J322" s="131">
        <v>1</v>
      </c>
      <c r="K322" s="181">
        <f t="shared" si="89"/>
        <v>5044560</v>
      </c>
      <c r="L322" s="25">
        <f t="shared" si="87"/>
        <v>0</v>
      </c>
      <c r="M322" s="26" t="str">
        <f t="shared" si="85"/>
        <v>MENOR</v>
      </c>
      <c r="N322" s="98"/>
      <c r="O322" s="100"/>
    </row>
    <row r="323" spans="2:15" ht="42.75">
      <c r="B323" s="112"/>
      <c r="C323" s="128" t="s">
        <v>306</v>
      </c>
      <c r="D323" s="115" t="s">
        <v>69</v>
      </c>
      <c r="E323" s="131">
        <v>44.3</v>
      </c>
      <c r="F323" s="116">
        <v>10690</v>
      </c>
      <c r="G323" s="183">
        <f t="shared" si="88"/>
        <v>473566.99999999994</v>
      </c>
      <c r="H323" s="117"/>
      <c r="I323" s="117"/>
      <c r="J323" s="131">
        <v>44.3</v>
      </c>
      <c r="K323" s="181">
        <f t="shared" si="89"/>
        <v>473567</v>
      </c>
      <c r="L323" s="25">
        <f t="shared" si="87"/>
        <v>0</v>
      </c>
      <c r="M323" s="26" t="str">
        <f t="shared" si="85"/>
        <v>MENOR</v>
      </c>
      <c r="N323" s="98"/>
      <c r="O323" s="100"/>
    </row>
    <row r="324" spans="2:15" ht="28.5">
      <c r="B324" s="112"/>
      <c r="C324" s="128" t="s">
        <v>307</v>
      </c>
      <c r="D324" s="132" t="s">
        <v>69</v>
      </c>
      <c r="E324" s="133">
        <v>2</v>
      </c>
      <c r="F324" s="116">
        <v>37000</v>
      </c>
      <c r="G324" s="183">
        <f t="shared" si="88"/>
        <v>74000</v>
      </c>
      <c r="H324" s="118"/>
      <c r="I324" s="118"/>
      <c r="J324" s="133">
        <v>2</v>
      </c>
      <c r="K324" s="181">
        <f t="shared" si="89"/>
        <v>74000</v>
      </c>
      <c r="L324" s="25">
        <f t="shared" si="87"/>
        <v>0</v>
      </c>
      <c r="M324" s="26" t="str">
        <f t="shared" si="85"/>
        <v>MENOR</v>
      </c>
      <c r="N324" s="98"/>
      <c r="O324" s="100"/>
    </row>
    <row r="325" spans="2:15" ht="28.5">
      <c r="B325" s="112"/>
      <c r="C325" s="128" t="s">
        <v>308</v>
      </c>
      <c r="D325" s="129" t="s">
        <v>29</v>
      </c>
      <c r="E325" s="130">
        <v>1</v>
      </c>
      <c r="F325" s="116">
        <v>186564</v>
      </c>
      <c r="G325" s="183">
        <f t="shared" si="88"/>
        <v>186564</v>
      </c>
      <c r="H325" s="117"/>
      <c r="I325" s="117"/>
      <c r="J325" s="130">
        <v>1</v>
      </c>
      <c r="K325" s="181">
        <f t="shared" si="89"/>
        <v>186564</v>
      </c>
      <c r="L325" s="25">
        <f t="shared" si="87"/>
        <v>0</v>
      </c>
      <c r="M325" s="26" t="str">
        <f t="shared" si="85"/>
        <v>MENOR</v>
      </c>
      <c r="N325" s="98"/>
      <c r="O325" s="100"/>
    </row>
    <row r="326" spans="2:15" ht="28.5">
      <c r="B326" s="115"/>
      <c r="C326" s="128" t="s">
        <v>309</v>
      </c>
      <c r="D326" s="132" t="s">
        <v>69</v>
      </c>
      <c r="E326" s="133">
        <v>2</v>
      </c>
      <c r="F326" s="116">
        <v>25000</v>
      </c>
      <c r="G326" s="183">
        <f>+F326*E326</f>
        <v>50000</v>
      </c>
      <c r="H326" s="134"/>
      <c r="I326" s="134"/>
      <c r="J326" s="133">
        <v>2</v>
      </c>
      <c r="K326" s="181">
        <f t="shared" si="89"/>
        <v>50000</v>
      </c>
      <c r="L326" s="25">
        <f t="shared" si="87"/>
        <v>0</v>
      </c>
      <c r="M326" s="26" t="str">
        <f t="shared" si="85"/>
        <v>MENOR</v>
      </c>
      <c r="N326" s="98"/>
      <c r="O326" s="100"/>
    </row>
    <row r="327" spans="2:15">
      <c r="B327" s="236" t="s">
        <v>296</v>
      </c>
      <c r="C327" s="236"/>
      <c r="D327" s="236"/>
      <c r="E327" s="236"/>
      <c r="F327" s="236"/>
      <c r="G327" s="119"/>
      <c r="H327" s="120">
        <f>+SUM(H314:H326)</f>
        <v>28003935.439999998</v>
      </c>
      <c r="I327" s="195"/>
      <c r="J327" s="99"/>
      <c r="K327" s="51">
        <f>SUM(K315:K326)</f>
        <v>28003935.439999998</v>
      </c>
      <c r="L327" s="25">
        <f t="shared" si="87"/>
        <v>0</v>
      </c>
      <c r="M327" s="26" t="str">
        <f t="shared" si="85"/>
        <v>MENOR</v>
      </c>
      <c r="N327" s="98"/>
      <c r="O327" s="100"/>
    </row>
    <row r="328" spans="2:15">
      <c r="B328" s="237" t="s">
        <v>136</v>
      </c>
      <c r="C328" s="237"/>
      <c r="D328" s="285">
        <v>0.27229999999999999</v>
      </c>
      <c r="E328" s="285"/>
      <c r="F328" s="285"/>
      <c r="G328" s="285"/>
      <c r="H328" s="121">
        <f>+H327*D328</f>
        <v>7625471.6203119988</v>
      </c>
      <c r="I328" s="196"/>
      <c r="J328" s="99"/>
      <c r="K328" s="54">
        <f>+K327*D328</f>
        <v>7625471.6203119988</v>
      </c>
      <c r="L328" s="25">
        <f t="shared" si="87"/>
        <v>0</v>
      </c>
      <c r="M328" s="26" t="str">
        <f t="shared" si="85"/>
        <v>MENOR</v>
      </c>
      <c r="N328" s="98"/>
      <c r="O328" s="100"/>
    </row>
    <row r="329" spans="2:15">
      <c r="B329" s="237" t="s">
        <v>297</v>
      </c>
      <c r="C329" s="237"/>
      <c r="D329" s="286">
        <v>0.01</v>
      </c>
      <c r="E329" s="286"/>
      <c r="F329" s="286"/>
      <c r="G329" s="286"/>
      <c r="H329" s="121">
        <f>+H327*D329</f>
        <v>280039.35439999995</v>
      </c>
      <c r="I329" s="196"/>
      <c r="J329" s="99"/>
      <c r="K329" s="54">
        <f>+K327*D329</f>
        <v>280039.35439999995</v>
      </c>
      <c r="L329" s="25">
        <f t="shared" si="87"/>
        <v>0</v>
      </c>
      <c r="M329" s="26" t="str">
        <f t="shared" si="85"/>
        <v>MENOR</v>
      </c>
      <c r="N329" s="98"/>
      <c r="O329" s="100"/>
    </row>
    <row r="330" spans="2:15">
      <c r="B330" s="237" t="s">
        <v>138</v>
      </c>
      <c r="C330" s="237"/>
      <c r="D330" s="286">
        <v>0.04</v>
      </c>
      <c r="E330" s="286"/>
      <c r="F330" s="286"/>
      <c r="G330" s="286"/>
      <c r="H330" s="121">
        <f>+H327*D330</f>
        <v>1120157.4175999998</v>
      </c>
      <c r="I330" s="196"/>
      <c r="J330" s="99"/>
      <c r="K330" s="54">
        <f>+K327*D330</f>
        <v>1120157.4175999998</v>
      </c>
      <c r="L330" s="25">
        <f t="shared" si="87"/>
        <v>0</v>
      </c>
      <c r="M330" s="26" t="str">
        <f t="shared" si="85"/>
        <v>MENOR</v>
      </c>
      <c r="N330" s="98"/>
      <c r="O330" s="100"/>
    </row>
    <row r="331" spans="2:15" ht="57">
      <c r="B331" s="202" t="s">
        <v>139</v>
      </c>
      <c r="C331" s="202"/>
      <c r="D331" s="286">
        <v>0.19</v>
      </c>
      <c r="E331" s="286"/>
      <c r="F331" s="286"/>
      <c r="G331" s="286"/>
      <c r="H331" s="121">
        <f t="shared" ref="H331" si="90">+H330*D331</f>
        <v>212829.90934399996</v>
      </c>
      <c r="I331" s="196"/>
      <c r="J331" s="99"/>
      <c r="K331" s="54">
        <f>+K330*D331</f>
        <v>212829.90934399996</v>
      </c>
      <c r="L331" s="25">
        <f t="shared" si="87"/>
        <v>0</v>
      </c>
      <c r="M331" s="26" t="str">
        <f t="shared" si="85"/>
        <v>MENOR</v>
      </c>
      <c r="N331" s="98"/>
      <c r="O331" s="100"/>
    </row>
    <row r="332" spans="2:15">
      <c r="B332" s="236" t="s">
        <v>298</v>
      </c>
      <c r="C332" s="236"/>
      <c r="D332" s="236"/>
      <c r="E332" s="236"/>
      <c r="F332" s="236"/>
      <c r="G332" s="236"/>
      <c r="H332" s="122">
        <f>+SUM(H327:H331)</f>
        <v>37242433.741655998</v>
      </c>
      <c r="I332" s="197"/>
      <c r="J332" s="99"/>
      <c r="K332" s="51">
        <f>SUM(K327:K331)</f>
        <v>37242433.741655998</v>
      </c>
      <c r="L332" s="25">
        <f t="shared" si="87"/>
        <v>0</v>
      </c>
      <c r="M332" s="26" t="str">
        <f t="shared" si="85"/>
        <v>MENOR</v>
      </c>
      <c r="N332" s="98"/>
      <c r="O332" s="100"/>
    </row>
    <row r="333" spans="2:15">
      <c r="B333" s="235" t="s">
        <v>310</v>
      </c>
      <c r="C333" s="235"/>
      <c r="D333" s="235"/>
      <c r="E333" s="235"/>
      <c r="F333" s="235"/>
      <c r="G333" s="235"/>
      <c r="H333" s="235"/>
      <c r="I333" s="192"/>
      <c r="J333" s="99"/>
      <c r="K333" s="24"/>
      <c r="L333" s="25"/>
      <c r="M333" s="26"/>
      <c r="N333" s="98"/>
      <c r="O333" s="100"/>
    </row>
    <row r="334" spans="2:15">
      <c r="B334" s="101" t="s">
        <v>288</v>
      </c>
      <c r="C334" s="101" t="s">
        <v>289</v>
      </c>
      <c r="D334" s="101" t="s">
        <v>15</v>
      </c>
      <c r="E334" s="102" t="s">
        <v>290</v>
      </c>
      <c r="F334" s="103" t="s">
        <v>291</v>
      </c>
      <c r="G334" s="104" t="s">
        <v>292</v>
      </c>
      <c r="H334" s="102" t="s">
        <v>293</v>
      </c>
      <c r="I334" s="193"/>
      <c r="J334" s="99"/>
      <c r="K334" s="24"/>
      <c r="L334" s="25"/>
      <c r="M334" s="26"/>
      <c r="N334" s="98"/>
      <c r="O334" s="100"/>
    </row>
    <row r="335" spans="2:15">
      <c r="B335" s="105">
        <v>1</v>
      </c>
      <c r="C335" s="135" t="s">
        <v>26</v>
      </c>
      <c r="D335" s="105"/>
      <c r="E335" s="125"/>
      <c r="F335" s="126"/>
      <c r="G335" s="127"/>
      <c r="H335" s="111">
        <f>+SUM(G336:G338)</f>
        <v>121060.79999999999</v>
      </c>
      <c r="I335" s="194"/>
      <c r="J335" s="99"/>
      <c r="K335" s="24"/>
      <c r="L335" s="25"/>
      <c r="M335" s="26"/>
      <c r="N335" s="98"/>
      <c r="O335" s="100"/>
    </row>
    <row r="336" spans="2:15">
      <c r="B336" s="105"/>
      <c r="C336" s="136"/>
      <c r="D336" s="137"/>
      <c r="E336" s="137"/>
      <c r="F336" s="138"/>
      <c r="G336" s="110"/>
      <c r="H336" s="125"/>
      <c r="I336" s="199"/>
      <c r="J336" s="99"/>
      <c r="K336" s="24">
        <f>ROUND(F336*J336,0)</f>
        <v>0</v>
      </c>
      <c r="L336" s="25">
        <f t="shared" ref="L336:L349" si="91">J336-E336</f>
        <v>0</v>
      </c>
      <c r="M336" s="26" t="str">
        <f t="shared" si="85"/>
        <v>MENOR</v>
      </c>
      <c r="N336" s="98"/>
      <c r="O336" s="100"/>
    </row>
    <row r="337" spans="2:15" ht="30">
      <c r="B337" s="105"/>
      <c r="C337" s="136" t="s">
        <v>36</v>
      </c>
      <c r="D337" s="137" t="s">
        <v>32</v>
      </c>
      <c r="E337" s="133">
        <v>2.4</v>
      </c>
      <c r="F337" s="138">
        <v>50442</v>
      </c>
      <c r="G337" s="182">
        <f>+F337*E337</f>
        <v>121060.79999999999</v>
      </c>
      <c r="H337" s="125"/>
      <c r="I337" s="125"/>
      <c r="J337" s="133">
        <v>2.4</v>
      </c>
      <c r="K337" s="24">
        <f>F337*J337</f>
        <v>121060.79999999999</v>
      </c>
      <c r="L337" s="25">
        <f t="shared" si="91"/>
        <v>0</v>
      </c>
      <c r="M337" s="26" t="str">
        <f t="shared" si="85"/>
        <v>MENOR</v>
      </c>
      <c r="N337" s="98"/>
      <c r="O337" s="100"/>
    </row>
    <row r="338" spans="2:15">
      <c r="B338" s="105"/>
      <c r="C338" s="139"/>
      <c r="D338" s="202"/>
      <c r="E338" s="108"/>
      <c r="F338" s="140"/>
      <c r="G338" s="182"/>
      <c r="H338" s="125"/>
      <c r="I338" s="125"/>
      <c r="J338" s="108"/>
      <c r="K338" s="24">
        <f t="shared" ref="K338:K343" si="92">ROUND(F338*J338,0)</f>
        <v>0</v>
      </c>
      <c r="L338" s="25">
        <f t="shared" si="91"/>
        <v>0</v>
      </c>
      <c r="M338" s="26" t="str">
        <f t="shared" si="85"/>
        <v>MENOR</v>
      </c>
      <c r="N338" s="98"/>
      <c r="O338" s="100"/>
    </row>
    <row r="339" spans="2:15">
      <c r="B339" s="105"/>
      <c r="C339" s="141" t="s">
        <v>116</v>
      </c>
      <c r="D339" s="142"/>
      <c r="E339" s="142"/>
      <c r="F339" s="137"/>
      <c r="G339" s="182"/>
      <c r="H339" s="111">
        <f>+SUM(G340:G340)</f>
        <v>1800000</v>
      </c>
      <c r="I339" s="111"/>
      <c r="J339" s="142"/>
      <c r="K339" s="24">
        <f t="shared" si="92"/>
        <v>0</v>
      </c>
      <c r="L339" s="25">
        <f t="shared" si="91"/>
        <v>0</v>
      </c>
      <c r="M339" s="26" t="str">
        <f t="shared" si="85"/>
        <v>MENOR</v>
      </c>
      <c r="N339" s="98"/>
      <c r="O339" s="100"/>
    </row>
    <row r="340" spans="2:15" ht="105">
      <c r="B340" s="105"/>
      <c r="C340" s="143" t="s">
        <v>311</v>
      </c>
      <c r="D340" s="144" t="s">
        <v>29</v>
      </c>
      <c r="E340" s="133">
        <v>1</v>
      </c>
      <c r="F340" s="145">
        <v>1800000</v>
      </c>
      <c r="G340" s="182">
        <f>+F340*E340</f>
        <v>1800000</v>
      </c>
      <c r="H340" s="111"/>
      <c r="I340" s="111"/>
      <c r="J340" s="133">
        <v>1</v>
      </c>
      <c r="K340" s="24">
        <f t="shared" si="92"/>
        <v>1800000</v>
      </c>
      <c r="L340" s="25">
        <f t="shared" si="91"/>
        <v>0</v>
      </c>
      <c r="M340" s="26" t="str">
        <f t="shared" si="85"/>
        <v>MENOR</v>
      </c>
      <c r="N340" s="98"/>
      <c r="O340" s="100"/>
    </row>
    <row r="341" spans="2:15">
      <c r="B341" s="105">
        <v>24</v>
      </c>
      <c r="C341" s="135" t="s">
        <v>130</v>
      </c>
      <c r="D341" s="202"/>
      <c r="E341" s="108"/>
      <c r="F341" s="146"/>
      <c r="G341" s="184"/>
      <c r="H341" s="111">
        <f>+SUM(G342:G343)</f>
        <v>26070</v>
      </c>
      <c r="I341" s="111"/>
      <c r="J341" s="108"/>
      <c r="K341" s="24">
        <f t="shared" si="92"/>
        <v>0</v>
      </c>
      <c r="L341" s="25">
        <f t="shared" si="91"/>
        <v>0</v>
      </c>
      <c r="M341" s="26" t="str">
        <f t="shared" si="85"/>
        <v>MENOR</v>
      </c>
      <c r="N341" s="98"/>
      <c r="O341" s="100"/>
    </row>
    <row r="342" spans="2:15">
      <c r="B342" s="202"/>
      <c r="C342" s="136" t="s">
        <v>132</v>
      </c>
      <c r="D342" s="137" t="s">
        <v>32</v>
      </c>
      <c r="E342" s="133">
        <v>5</v>
      </c>
      <c r="F342" s="138">
        <v>5214</v>
      </c>
      <c r="G342" s="184">
        <f>+F342*E342</f>
        <v>26070</v>
      </c>
      <c r="H342" s="108"/>
      <c r="I342" s="108"/>
      <c r="J342" s="133">
        <v>5</v>
      </c>
      <c r="K342" s="24">
        <f t="shared" si="92"/>
        <v>26070</v>
      </c>
      <c r="L342" s="25">
        <f t="shared" si="91"/>
        <v>0</v>
      </c>
      <c r="M342" s="26" t="str">
        <f t="shared" si="85"/>
        <v>MENOR</v>
      </c>
      <c r="N342" s="98"/>
      <c r="O342" s="100"/>
    </row>
    <row r="343" spans="2:15">
      <c r="B343" s="202"/>
      <c r="C343" s="137"/>
      <c r="D343" s="137"/>
      <c r="E343" s="137"/>
      <c r="F343" s="138"/>
      <c r="G343" s="140"/>
      <c r="H343" s="108"/>
      <c r="I343" s="200"/>
      <c r="J343" s="99"/>
      <c r="K343" s="24">
        <f t="shared" si="92"/>
        <v>0</v>
      </c>
      <c r="L343" s="25">
        <f t="shared" si="91"/>
        <v>0</v>
      </c>
      <c r="M343" s="26" t="str">
        <f t="shared" si="85"/>
        <v>MENOR</v>
      </c>
      <c r="N343" s="98"/>
      <c r="O343" s="100"/>
    </row>
    <row r="344" spans="2:15">
      <c r="B344" s="236" t="s">
        <v>296</v>
      </c>
      <c r="C344" s="236"/>
      <c r="D344" s="236"/>
      <c r="E344" s="236"/>
      <c r="F344" s="236"/>
      <c r="G344" s="119"/>
      <c r="H344" s="120">
        <f>+SUM(H335:H343)</f>
        <v>1947130.8</v>
      </c>
      <c r="I344" s="195"/>
      <c r="J344" s="99"/>
      <c r="K344" s="51">
        <f>SUM(K337:K343)</f>
        <v>1947130.8</v>
      </c>
      <c r="L344" s="25">
        <f t="shared" si="91"/>
        <v>0</v>
      </c>
      <c r="M344" s="26" t="str">
        <f t="shared" si="85"/>
        <v>MENOR</v>
      </c>
      <c r="N344" s="98"/>
      <c r="O344" s="100"/>
    </row>
    <row r="345" spans="2:15">
      <c r="B345" s="237" t="s">
        <v>136</v>
      </c>
      <c r="C345" s="237"/>
      <c r="D345" s="285">
        <v>0.27229999999999999</v>
      </c>
      <c r="E345" s="285"/>
      <c r="F345" s="285"/>
      <c r="G345" s="285"/>
      <c r="H345" s="121">
        <f>+H344*D345</f>
        <v>530203.71684000001</v>
      </c>
      <c r="I345" s="196"/>
      <c r="J345" s="99"/>
      <c r="K345" s="54">
        <f>+K344*D345</f>
        <v>530203.71684000001</v>
      </c>
      <c r="L345" s="25">
        <f t="shared" si="91"/>
        <v>0</v>
      </c>
      <c r="M345" s="26" t="str">
        <f t="shared" si="85"/>
        <v>MENOR</v>
      </c>
      <c r="N345" s="98"/>
      <c r="O345" s="100"/>
    </row>
    <row r="346" spans="2:15">
      <c r="B346" s="237" t="s">
        <v>297</v>
      </c>
      <c r="C346" s="237"/>
      <c r="D346" s="286">
        <v>0.01</v>
      </c>
      <c r="E346" s="286"/>
      <c r="F346" s="286"/>
      <c r="G346" s="286"/>
      <c r="H346" s="121">
        <f>+H344*D346</f>
        <v>19471.308000000001</v>
      </c>
      <c r="I346" s="196"/>
      <c r="J346" s="99"/>
      <c r="K346" s="54">
        <f>+K344*D346</f>
        <v>19471.308000000001</v>
      </c>
      <c r="L346" s="25">
        <f t="shared" si="91"/>
        <v>0</v>
      </c>
      <c r="M346" s="26" t="str">
        <f t="shared" si="85"/>
        <v>MENOR</v>
      </c>
      <c r="N346" s="98"/>
      <c r="O346" s="100"/>
    </row>
    <row r="347" spans="2:15">
      <c r="B347" s="237" t="s">
        <v>138</v>
      </c>
      <c r="C347" s="237"/>
      <c r="D347" s="286">
        <v>0.04</v>
      </c>
      <c r="E347" s="286"/>
      <c r="F347" s="286"/>
      <c r="G347" s="286"/>
      <c r="H347" s="121">
        <f>+H344*D347</f>
        <v>77885.232000000004</v>
      </c>
      <c r="I347" s="196"/>
      <c r="J347" s="99"/>
      <c r="K347" s="54">
        <f>+K344*D347</f>
        <v>77885.232000000004</v>
      </c>
      <c r="L347" s="25">
        <f t="shared" si="91"/>
        <v>0</v>
      </c>
      <c r="M347" s="26" t="str">
        <f t="shared" si="85"/>
        <v>MENOR</v>
      </c>
      <c r="N347" s="98"/>
      <c r="O347" s="100"/>
    </row>
    <row r="348" spans="2:15" ht="57">
      <c r="B348" s="202" t="s">
        <v>139</v>
      </c>
      <c r="C348" s="202"/>
      <c r="D348" s="286">
        <v>0.19</v>
      </c>
      <c r="E348" s="286"/>
      <c r="F348" s="286"/>
      <c r="G348" s="286"/>
      <c r="H348" s="121">
        <f>+H347*D348</f>
        <v>14798.194080000001</v>
      </c>
      <c r="I348" s="196"/>
      <c r="J348" s="99"/>
      <c r="K348" s="54">
        <f>+K347*D348</f>
        <v>14798.194080000001</v>
      </c>
      <c r="L348" s="25">
        <f t="shared" si="91"/>
        <v>0</v>
      </c>
      <c r="M348" s="26" t="str">
        <f t="shared" si="85"/>
        <v>MENOR</v>
      </c>
      <c r="N348" s="98"/>
      <c r="O348" s="100"/>
    </row>
    <row r="349" spans="2:15">
      <c r="B349" s="236" t="s">
        <v>298</v>
      </c>
      <c r="C349" s="236"/>
      <c r="D349" s="236"/>
      <c r="E349" s="236"/>
      <c r="F349" s="236"/>
      <c r="G349" s="236"/>
      <c r="H349" s="122">
        <f>+SUM(H344:H348)</f>
        <v>2589489.25092</v>
      </c>
      <c r="I349" s="197"/>
      <c r="J349" s="99"/>
      <c r="K349" s="51">
        <f>SUM(K344:K348)</f>
        <v>2589489.25092</v>
      </c>
      <c r="L349" s="25">
        <f t="shared" si="91"/>
        <v>0</v>
      </c>
      <c r="M349" s="26" t="str">
        <f t="shared" si="85"/>
        <v>MENOR</v>
      </c>
      <c r="N349" s="98"/>
      <c r="O349" s="100"/>
    </row>
    <row r="350" spans="2:15">
      <c r="B350" s="235" t="s">
        <v>312</v>
      </c>
      <c r="C350" s="235"/>
      <c r="D350" s="235"/>
      <c r="E350" s="235"/>
      <c r="F350" s="235"/>
      <c r="G350" s="235"/>
      <c r="H350" s="235"/>
      <c r="I350" s="192"/>
      <c r="J350" s="99"/>
      <c r="K350" s="24"/>
      <c r="L350" s="25"/>
      <c r="M350" s="26"/>
      <c r="N350" s="98"/>
      <c r="O350" s="100"/>
    </row>
    <row r="351" spans="2:15">
      <c r="B351" s="101" t="s">
        <v>288</v>
      </c>
      <c r="C351" s="101" t="s">
        <v>289</v>
      </c>
      <c r="D351" s="101" t="s">
        <v>15</v>
      </c>
      <c r="E351" s="102" t="s">
        <v>290</v>
      </c>
      <c r="F351" s="103" t="s">
        <v>291</v>
      </c>
      <c r="G351" s="104" t="s">
        <v>292</v>
      </c>
      <c r="H351" s="102" t="s">
        <v>293</v>
      </c>
      <c r="I351" s="193"/>
      <c r="J351" s="99"/>
      <c r="K351" s="24"/>
      <c r="L351" s="25"/>
      <c r="M351" s="26"/>
      <c r="N351" s="98"/>
      <c r="O351" s="100"/>
    </row>
    <row r="352" spans="2:15">
      <c r="B352" s="105">
        <v>1</v>
      </c>
      <c r="C352" s="105" t="s">
        <v>26</v>
      </c>
      <c r="D352" s="105"/>
      <c r="E352" s="125"/>
      <c r="F352" s="126"/>
      <c r="G352" s="127"/>
      <c r="H352" s="111">
        <f>+SUM(G353:G355)</f>
        <v>252600</v>
      </c>
      <c r="I352" s="194"/>
      <c r="J352" s="99"/>
      <c r="K352" s="24"/>
      <c r="L352" s="25"/>
      <c r="M352" s="26"/>
      <c r="N352" s="98"/>
      <c r="O352" s="100"/>
    </row>
    <row r="353" spans="2:15">
      <c r="B353" s="105"/>
      <c r="C353" s="137"/>
      <c r="D353" s="137"/>
      <c r="E353" s="137"/>
      <c r="F353" s="138"/>
      <c r="G353" s="110"/>
      <c r="H353" s="125"/>
      <c r="I353" s="199"/>
      <c r="J353" s="99"/>
      <c r="K353" s="24"/>
      <c r="L353" s="25"/>
      <c r="M353" s="26"/>
      <c r="N353" s="98"/>
      <c r="O353" s="100"/>
    </row>
    <row r="354" spans="2:15" ht="28.5">
      <c r="B354" s="105"/>
      <c r="C354" s="128" t="s">
        <v>31</v>
      </c>
      <c r="D354" s="108" t="s">
        <v>32</v>
      </c>
      <c r="E354" s="147">
        <v>25</v>
      </c>
      <c r="F354" s="148">
        <v>9920</v>
      </c>
      <c r="G354" s="185">
        <f>+F354*E354</f>
        <v>248000</v>
      </c>
      <c r="H354" s="135"/>
      <c r="I354" s="135"/>
      <c r="J354" s="147">
        <v>25</v>
      </c>
      <c r="K354" s="24">
        <f>ROUND(F354*J354,0)</f>
        <v>248000</v>
      </c>
      <c r="L354" s="25">
        <f>J354-E354</f>
        <v>0</v>
      </c>
      <c r="M354" s="26" t="str">
        <f t="shared" si="85"/>
        <v>MENOR</v>
      </c>
      <c r="N354" s="98"/>
      <c r="O354" s="100"/>
    </row>
    <row r="355" spans="2:15">
      <c r="B355" s="105"/>
      <c r="C355" s="128" t="s">
        <v>313</v>
      </c>
      <c r="D355" s="108" t="s">
        <v>69</v>
      </c>
      <c r="E355" s="147">
        <v>1</v>
      </c>
      <c r="F355" s="149">
        <v>4600</v>
      </c>
      <c r="G355" s="185">
        <f>+F355*E355</f>
        <v>4600</v>
      </c>
      <c r="H355" s="135"/>
      <c r="I355" s="135"/>
      <c r="J355" s="147">
        <v>1</v>
      </c>
      <c r="K355" s="24">
        <f>ROUND(F355*J355,0)</f>
        <v>4600</v>
      </c>
      <c r="L355" s="25">
        <f>J355-E355</f>
        <v>0</v>
      </c>
      <c r="M355" s="26" t="str">
        <f t="shared" si="85"/>
        <v>MENOR</v>
      </c>
      <c r="N355" s="98"/>
      <c r="O355" s="100"/>
    </row>
    <row r="356" spans="2:15">
      <c r="B356" s="105"/>
      <c r="C356" s="150"/>
      <c r="D356" s="142"/>
      <c r="E356" s="151"/>
      <c r="F356" s="152"/>
      <c r="G356" s="185"/>
      <c r="H356" s="153">
        <f>+SUM(G357:G360)</f>
        <v>3378400</v>
      </c>
      <c r="I356" s="153"/>
      <c r="J356" s="151"/>
      <c r="K356" s="24">
        <f>ROUND(F356*J356,0)</f>
        <v>0</v>
      </c>
      <c r="L356" s="25">
        <f>J356-E356</f>
        <v>0</v>
      </c>
      <c r="M356" s="26" t="str">
        <f t="shared" si="85"/>
        <v>MENOR</v>
      </c>
      <c r="N356" s="98"/>
      <c r="O356" s="100"/>
    </row>
    <row r="357" spans="2:15" ht="75">
      <c r="B357" s="105"/>
      <c r="C357" s="154" t="s">
        <v>314</v>
      </c>
      <c r="D357" s="155" t="s">
        <v>69</v>
      </c>
      <c r="E357" s="156">
        <v>25</v>
      </c>
      <c r="F357" s="148">
        <v>44522</v>
      </c>
      <c r="G357" s="185">
        <f>ROUND(E357*F357,0)</f>
        <v>1113050</v>
      </c>
      <c r="H357" s="153"/>
      <c r="I357" s="153"/>
      <c r="J357" s="156"/>
      <c r="K357" s="24">
        <f>ROUND(F357*J357,0)</f>
        <v>0</v>
      </c>
      <c r="L357" s="25">
        <f>J357-E357</f>
        <v>-25</v>
      </c>
      <c r="M357" s="26" t="str">
        <f t="shared" si="85"/>
        <v>MENOR</v>
      </c>
      <c r="N357" s="98"/>
      <c r="O357" s="100"/>
    </row>
    <row r="358" spans="2:15" ht="67.5" customHeight="1">
      <c r="B358" s="105"/>
      <c r="C358" s="154" t="s">
        <v>326</v>
      </c>
      <c r="D358" s="155" t="s">
        <v>69</v>
      </c>
      <c r="E358" s="156">
        <v>0</v>
      </c>
      <c r="F358" s="148">
        <v>44522</v>
      </c>
      <c r="G358" s="185">
        <f>ROUND(E358*F358,0)</f>
        <v>0</v>
      </c>
      <c r="H358" s="153"/>
      <c r="I358" s="153"/>
      <c r="J358" s="156">
        <v>25</v>
      </c>
      <c r="K358" s="24">
        <f t="shared" ref="K358" si="93">ROUND(F358*J358,0)</f>
        <v>1113050</v>
      </c>
      <c r="L358" s="25">
        <f t="shared" ref="L358" si="94">J358-E358</f>
        <v>25</v>
      </c>
      <c r="M358" s="26" t="str">
        <f t="shared" si="85"/>
        <v>MAYOR</v>
      </c>
      <c r="N358" s="98"/>
      <c r="O358" s="100"/>
    </row>
    <row r="359" spans="2:15" ht="57">
      <c r="B359" s="105"/>
      <c r="C359" s="128" t="s">
        <v>92</v>
      </c>
      <c r="D359" s="157" t="s">
        <v>32</v>
      </c>
      <c r="E359" s="158">
        <v>25</v>
      </c>
      <c r="F359" s="148">
        <v>27011</v>
      </c>
      <c r="G359" s="185">
        <f>ROUND(E359*F359,0)</f>
        <v>675275</v>
      </c>
      <c r="H359" s="153"/>
      <c r="I359" s="153"/>
      <c r="J359" s="158">
        <v>25</v>
      </c>
      <c r="K359" s="24">
        <f>ROUND(F359*J359,0)</f>
        <v>675275</v>
      </c>
      <c r="L359" s="25">
        <f>J359-E359</f>
        <v>0</v>
      </c>
      <c r="M359" s="26" t="str">
        <f t="shared" si="85"/>
        <v>MENOR</v>
      </c>
      <c r="N359" s="98"/>
      <c r="O359" s="100"/>
    </row>
    <row r="360" spans="2:15" ht="60">
      <c r="B360" s="105"/>
      <c r="C360" s="154" t="s">
        <v>315</v>
      </c>
      <c r="D360" s="159" t="s">
        <v>32</v>
      </c>
      <c r="E360" s="160">
        <v>25</v>
      </c>
      <c r="F360" s="148">
        <v>63603</v>
      </c>
      <c r="G360" s="185">
        <f>+F360*E360</f>
        <v>1590075</v>
      </c>
      <c r="H360" s="153"/>
      <c r="I360" s="153"/>
      <c r="J360" s="160"/>
      <c r="K360" s="24">
        <f>ROUND(F360*J360,0)</f>
        <v>0</v>
      </c>
      <c r="L360" s="25">
        <f>J360-E360</f>
        <v>-25</v>
      </c>
      <c r="M360" s="26" t="str">
        <f t="shared" si="85"/>
        <v>MENOR</v>
      </c>
      <c r="N360" s="98"/>
      <c r="O360" s="100"/>
    </row>
    <row r="361" spans="2:15" ht="84.75" customHeight="1">
      <c r="B361" s="105"/>
      <c r="C361" s="154" t="s">
        <v>325</v>
      </c>
      <c r="D361" s="159" t="s">
        <v>32</v>
      </c>
      <c r="E361" s="160">
        <v>0</v>
      </c>
      <c r="F361" s="148">
        <v>63603</v>
      </c>
      <c r="G361" s="185">
        <f>+F361*E361</f>
        <v>0</v>
      </c>
      <c r="H361" s="153"/>
      <c r="I361" s="153"/>
      <c r="J361" s="160">
        <v>25</v>
      </c>
      <c r="K361" s="24">
        <f t="shared" ref="K361" si="95">ROUND(F361*J361,0)</f>
        <v>1590075</v>
      </c>
      <c r="L361" s="25">
        <f t="shared" ref="L361:L370" si="96">J361-E361</f>
        <v>25</v>
      </c>
      <c r="M361" s="26" t="str">
        <f t="shared" si="85"/>
        <v>MAYOR</v>
      </c>
      <c r="N361" s="98"/>
      <c r="O361" s="100"/>
    </row>
    <row r="362" spans="2:15">
      <c r="B362" s="105">
        <v>24</v>
      </c>
      <c r="C362" s="105" t="s">
        <v>130</v>
      </c>
      <c r="D362" s="108"/>
      <c r="E362" s="147"/>
      <c r="F362" s="146"/>
      <c r="G362" s="186"/>
      <c r="H362" s="153">
        <f>+SUM(G363:G364)</f>
        <v>553734.08146000002</v>
      </c>
      <c r="I362" s="153"/>
      <c r="J362" s="147"/>
      <c r="K362" s="24">
        <f>ROUND(F362*J362,0)</f>
        <v>0</v>
      </c>
      <c r="L362" s="25">
        <f t="shared" si="96"/>
        <v>0</v>
      </c>
      <c r="M362" s="26" t="str">
        <f t="shared" si="85"/>
        <v>MENOR</v>
      </c>
      <c r="N362" s="98"/>
      <c r="O362" s="100"/>
    </row>
    <row r="363" spans="2:15">
      <c r="B363" s="202"/>
      <c r="C363" s="136" t="s">
        <v>132</v>
      </c>
      <c r="D363" s="137" t="s">
        <v>32</v>
      </c>
      <c r="E363" s="161">
        <v>25.782389999999999</v>
      </c>
      <c r="F363" s="138">
        <v>5214</v>
      </c>
      <c r="G363" s="186">
        <f>+F363*E363</f>
        <v>134429.38146</v>
      </c>
      <c r="H363" s="108"/>
      <c r="I363" s="108"/>
      <c r="J363" s="161">
        <v>25.782389999999999</v>
      </c>
      <c r="K363" s="24">
        <f>F363*J363</f>
        <v>134429.38146</v>
      </c>
      <c r="L363" s="25">
        <f t="shared" si="96"/>
        <v>0</v>
      </c>
      <c r="M363" s="26" t="str">
        <f t="shared" si="85"/>
        <v>MENOR</v>
      </c>
      <c r="N363" s="98"/>
      <c r="O363" s="100"/>
    </row>
    <row r="364" spans="2:15" ht="30">
      <c r="B364" s="202"/>
      <c r="C364" s="136" t="s">
        <v>134</v>
      </c>
      <c r="D364" s="137" t="s">
        <v>50</v>
      </c>
      <c r="E364" s="161">
        <v>7.3</v>
      </c>
      <c r="F364" s="138">
        <v>57439</v>
      </c>
      <c r="G364" s="186">
        <f>+F364*E364</f>
        <v>419304.7</v>
      </c>
      <c r="H364" s="108"/>
      <c r="I364" s="108"/>
      <c r="J364" s="161">
        <v>7.3</v>
      </c>
      <c r="K364" s="24">
        <f>F364*J364</f>
        <v>419304.7</v>
      </c>
      <c r="L364" s="25">
        <f t="shared" si="96"/>
        <v>0</v>
      </c>
      <c r="M364" s="26" t="str">
        <f t="shared" si="85"/>
        <v>MENOR</v>
      </c>
      <c r="N364" s="98"/>
      <c r="O364" s="100"/>
    </row>
    <row r="365" spans="2:15">
      <c r="B365" s="236" t="s">
        <v>296</v>
      </c>
      <c r="C365" s="236"/>
      <c r="D365" s="236"/>
      <c r="E365" s="236"/>
      <c r="F365" s="236"/>
      <c r="G365" s="119"/>
      <c r="H365" s="120">
        <f>+SUM(H352:H364)</f>
        <v>4184734.08146</v>
      </c>
      <c r="I365" s="195"/>
      <c r="J365" s="99"/>
      <c r="K365" s="51">
        <f>SUM(K354:K364)</f>
        <v>4184734.08146</v>
      </c>
      <c r="L365" s="25">
        <f t="shared" si="96"/>
        <v>0</v>
      </c>
      <c r="M365" s="26" t="str">
        <f t="shared" si="85"/>
        <v>MENOR</v>
      </c>
      <c r="N365" s="98"/>
      <c r="O365" s="100"/>
    </row>
    <row r="366" spans="2:15">
      <c r="B366" s="237" t="s">
        <v>136</v>
      </c>
      <c r="C366" s="237"/>
      <c r="D366" s="285">
        <v>0.27229999999999999</v>
      </c>
      <c r="E366" s="285"/>
      <c r="F366" s="285"/>
      <c r="G366" s="285"/>
      <c r="H366" s="121">
        <f>+H365*D366</f>
        <v>1139503.0903815581</v>
      </c>
      <c r="I366" s="196"/>
      <c r="J366" s="99"/>
      <c r="K366" s="54">
        <f>+K365*D366</f>
        <v>1139503.0903815581</v>
      </c>
      <c r="L366" s="25">
        <f t="shared" si="96"/>
        <v>0</v>
      </c>
      <c r="M366" s="26" t="str">
        <f t="shared" si="85"/>
        <v>MENOR</v>
      </c>
      <c r="N366" s="98"/>
      <c r="O366" s="100"/>
    </row>
    <row r="367" spans="2:15">
      <c r="B367" s="237" t="s">
        <v>297</v>
      </c>
      <c r="C367" s="237"/>
      <c r="D367" s="286">
        <v>0.01</v>
      </c>
      <c r="E367" s="286"/>
      <c r="F367" s="286"/>
      <c r="G367" s="286"/>
      <c r="H367" s="121">
        <f>+H365*D367</f>
        <v>41847.3408146</v>
      </c>
      <c r="I367" s="196"/>
      <c r="J367" s="99"/>
      <c r="K367" s="54">
        <f>+K365*D367</f>
        <v>41847.3408146</v>
      </c>
      <c r="L367" s="25">
        <f t="shared" si="96"/>
        <v>0</v>
      </c>
      <c r="M367" s="26" t="str">
        <f t="shared" ref="M367:M432" si="97">IF(L367&gt;0,"MAYOR","MENOR")</f>
        <v>MENOR</v>
      </c>
      <c r="N367" s="98"/>
      <c r="O367" s="100"/>
    </row>
    <row r="368" spans="2:15">
      <c r="B368" s="237" t="s">
        <v>138</v>
      </c>
      <c r="C368" s="237"/>
      <c r="D368" s="286">
        <v>0.04</v>
      </c>
      <c r="E368" s="286"/>
      <c r="F368" s="286"/>
      <c r="G368" s="286"/>
      <c r="H368" s="121">
        <f>+H365*D368</f>
        <v>167389.3632584</v>
      </c>
      <c r="I368" s="196"/>
      <c r="J368" s="99"/>
      <c r="K368" s="54">
        <f>+K365*D368</f>
        <v>167389.3632584</v>
      </c>
      <c r="L368" s="25">
        <f t="shared" si="96"/>
        <v>0</v>
      </c>
      <c r="M368" s="26" t="str">
        <f t="shared" si="97"/>
        <v>MENOR</v>
      </c>
      <c r="N368" s="98"/>
      <c r="O368" s="100"/>
    </row>
    <row r="369" spans="2:15" ht="57">
      <c r="B369" s="202" t="s">
        <v>139</v>
      </c>
      <c r="C369" s="202"/>
      <c r="D369" s="286">
        <v>0.19</v>
      </c>
      <c r="E369" s="286"/>
      <c r="F369" s="286"/>
      <c r="G369" s="286"/>
      <c r="H369" s="121">
        <f t="shared" ref="H369" si="98">+H368*D369</f>
        <v>31803.979019096001</v>
      </c>
      <c r="I369" s="196"/>
      <c r="J369" s="99"/>
      <c r="K369" s="54">
        <f>+K368*D369</f>
        <v>31803.979019096001</v>
      </c>
      <c r="L369" s="25">
        <f t="shared" si="96"/>
        <v>0</v>
      </c>
      <c r="M369" s="26" t="str">
        <f t="shared" si="97"/>
        <v>MENOR</v>
      </c>
      <c r="N369" s="98"/>
      <c r="O369" s="100"/>
    </row>
    <row r="370" spans="2:15">
      <c r="B370" s="236" t="s">
        <v>298</v>
      </c>
      <c r="C370" s="236"/>
      <c r="D370" s="236"/>
      <c r="E370" s="236"/>
      <c r="F370" s="236"/>
      <c r="G370" s="236"/>
      <c r="H370" s="122">
        <f>+SUM(H365:H369)</f>
        <v>5565277.854933654</v>
      </c>
      <c r="I370" s="197"/>
      <c r="J370" s="99"/>
      <c r="K370" s="51">
        <f>SUM(K365:K369)</f>
        <v>5565277.854933654</v>
      </c>
      <c r="L370" s="25">
        <f t="shared" si="96"/>
        <v>0</v>
      </c>
      <c r="M370" s="26" t="str">
        <f t="shared" si="97"/>
        <v>MENOR</v>
      </c>
      <c r="N370" s="98"/>
      <c r="O370" s="100"/>
    </row>
    <row r="371" spans="2:15">
      <c r="B371" s="235" t="s">
        <v>316</v>
      </c>
      <c r="C371" s="235"/>
      <c r="D371" s="235"/>
      <c r="E371" s="235"/>
      <c r="F371" s="235"/>
      <c r="G371" s="235"/>
      <c r="H371" s="235"/>
      <c r="I371" s="192"/>
      <c r="J371" s="99"/>
      <c r="K371" s="24"/>
      <c r="L371" s="25"/>
      <c r="M371" s="26"/>
      <c r="N371" s="98"/>
      <c r="O371" s="100"/>
    </row>
    <row r="372" spans="2:15">
      <c r="B372" s="101" t="s">
        <v>288</v>
      </c>
      <c r="C372" s="101" t="s">
        <v>289</v>
      </c>
      <c r="D372" s="101" t="s">
        <v>15</v>
      </c>
      <c r="E372" s="102" t="s">
        <v>290</v>
      </c>
      <c r="F372" s="103" t="s">
        <v>291</v>
      </c>
      <c r="G372" s="104" t="s">
        <v>292</v>
      </c>
      <c r="H372" s="102" t="s">
        <v>293</v>
      </c>
      <c r="I372" s="193"/>
      <c r="J372" s="99"/>
      <c r="K372" s="24"/>
      <c r="L372" s="25"/>
      <c r="M372" s="26"/>
      <c r="N372" s="98"/>
      <c r="O372" s="100"/>
    </row>
    <row r="373" spans="2:15">
      <c r="B373" s="162"/>
      <c r="C373" s="163" t="s">
        <v>317</v>
      </c>
      <c r="D373" s="164"/>
      <c r="E373" s="165"/>
      <c r="F373" s="166"/>
      <c r="G373" s="166"/>
      <c r="H373" s="111">
        <f>+SUM(G374)</f>
        <v>1173474.3508762512</v>
      </c>
      <c r="I373" s="194"/>
      <c r="J373" s="99"/>
      <c r="K373" s="24"/>
      <c r="L373" s="25"/>
      <c r="M373" s="26"/>
      <c r="N373" s="98"/>
      <c r="O373" s="100"/>
    </row>
    <row r="374" spans="2:15" ht="45">
      <c r="B374" s="162"/>
      <c r="C374" s="167" t="s">
        <v>318</v>
      </c>
      <c r="D374" s="144" t="s">
        <v>32</v>
      </c>
      <c r="E374" s="160">
        <v>6.7055677192928638</v>
      </c>
      <c r="F374" s="145">
        <v>175000</v>
      </c>
      <c r="G374" s="187">
        <f>+F374*E374</f>
        <v>1173474.3508762512</v>
      </c>
      <c r="H374" s="168"/>
      <c r="I374" s="168"/>
      <c r="J374" s="160">
        <v>6.7055677192928638</v>
      </c>
      <c r="K374" s="181">
        <f>F374*J374</f>
        <v>1173474.3508762512</v>
      </c>
      <c r="L374" s="25">
        <f>J374-E374</f>
        <v>0</v>
      </c>
      <c r="M374" s="26" t="str">
        <f t="shared" si="97"/>
        <v>MENOR</v>
      </c>
      <c r="N374" s="98"/>
      <c r="O374" s="100"/>
    </row>
    <row r="375" spans="2:15">
      <c r="B375" s="162"/>
      <c r="C375" s="112" t="s">
        <v>319</v>
      </c>
      <c r="D375" s="105"/>
      <c r="E375" s="125"/>
      <c r="F375" s="169"/>
      <c r="G375" s="188"/>
      <c r="H375" s="111">
        <f>+SUM(G376:G378)</f>
        <v>8323293.2000000002</v>
      </c>
      <c r="I375" s="111"/>
      <c r="J375" s="125"/>
      <c r="K375" s="181">
        <f>ROUND(F375*J375,0)</f>
        <v>0</v>
      </c>
      <c r="L375" s="25">
        <f>J375-E375</f>
        <v>0</v>
      </c>
      <c r="M375" s="26" t="str">
        <f t="shared" si="97"/>
        <v>MENOR</v>
      </c>
      <c r="N375" s="98"/>
      <c r="O375" s="100"/>
    </row>
    <row r="376" spans="2:15" ht="128.25">
      <c r="B376" s="162"/>
      <c r="C376" s="113" t="s">
        <v>295</v>
      </c>
      <c r="D376" s="108" t="s">
        <v>32</v>
      </c>
      <c r="E376" s="137">
        <v>8.4</v>
      </c>
      <c r="F376" s="170">
        <v>473773</v>
      </c>
      <c r="G376" s="188">
        <f>+F376*E376</f>
        <v>3979693.2</v>
      </c>
      <c r="H376" s="111"/>
      <c r="I376" s="111"/>
      <c r="J376" s="137">
        <v>8.4</v>
      </c>
      <c r="K376" s="181">
        <f>F376*J376</f>
        <v>3979693.2</v>
      </c>
      <c r="L376" s="25">
        <f>J376-E376</f>
        <v>0</v>
      </c>
      <c r="M376" s="26" t="str">
        <f t="shared" si="97"/>
        <v>MENOR</v>
      </c>
      <c r="N376" s="98"/>
      <c r="O376" s="100"/>
    </row>
    <row r="377" spans="2:15" ht="42.75">
      <c r="B377" s="162"/>
      <c r="C377" s="113" t="s">
        <v>320</v>
      </c>
      <c r="D377" s="144" t="s">
        <v>29</v>
      </c>
      <c r="E377" s="171">
        <v>4</v>
      </c>
      <c r="F377" s="145">
        <v>655400</v>
      </c>
      <c r="G377" s="188">
        <f>+F377*E377</f>
        <v>2621600</v>
      </c>
      <c r="H377" s="111"/>
      <c r="I377" s="111"/>
      <c r="J377" s="171">
        <v>4</v>
      </c>
      <c r="K377" s="181">
        <f>ROUND(F377*J377,0)</f>
        <v>2621600</v>
      </c>
      <c r="L377" s="25">
        <f>J377-E377</f>
        <v>0</v>
      </c>
      <c r="M377" s="26" t="str">
        <f t="shared" si="97"/>
        <v>MENOR</v>
      </c>
      <c r="N377" s="98"/>
      <c r="O377" s="100"/>
    </row>
    <row r="378" spans="2:15" ht="75">
      <c r="B378" s="162"/>
      <c r="C378" s="154" t="s">
        <v>321</v>
      </c>
      <c r="D378" s="159" t="s">
        <v>69</v>
      </c>
      <c r="E378" s="171">
        <v>3</v>
      </c>
      <c r="F378" s="145">
        <v>574000</v>
      </c>
      <c r="G378" s="188">
        <f>+F378*E378</f>
        <v>1722000</v>
      </c>
      <c r="H378" s="111"/>
      <c r="I378" s="111"/>
      <c r="J378" s="171">
        <v>3</v>
      </c>
      <c r="K378" s="181">
        <f>ROUND(F378*J378,0)</f>
        <v>1722000</v>
      </c>
      <c r="L378" s="25">
        <f>J378-E378</f>
        <v>0</v>
      </c>
      <c r="M378" s="26" t="str">
        <f t="shared" si="97"/>
        <v>MENOR</v>
      </c>
      <c r="N378" s="98"/>
      <c r="O378" s="100"/>
    </row>
    <row r="379" spans="2:15">
      <c r="B379" s="236" t="s">
        <v>296</v>
      </c>
      <c r="C379" s="236"/>
      <c r="D379" s="236"/>
      <c r="E379" s="236"/>
      <c r="F379" s="236"/>
      <c r="G379" s="119"/>
      <c r="H379" s="120">
        <f>+SUM(H373:H376)</f>
        <v>9496767.5508762524</v>
      </c>
      <c r="I379" s="195"/>
      <c r="J379" s="99"/>
      <c r="K379" s="51">
        <f>SUM(K374:K378)</f>
        <v>9496767.5508762524</v>
      </c>
      <c r="L379" s="98"/>
      <c r="M379" s="98"/>
      <c r="N379" s="98"/>
      <c r="O379" s="100"/>
    </row>
    <row r="380" spans="2:15">
      <c r="B380" s="237" t="s">
        <v>136</v>
      </c>
      <c r="C380" s="237"/>
      <c r="D380" s="285">
        <v>0.27229999999999999</v>
      </c>
      <c r="E380" s="285"/>
      <c r="F380" s="285"/>
      <c r="G380" s="285"/>
      <c r="H380" s="121">
        <f>+H379*D380</f>
        <v>2585969.8041036036</v>
      </c>
      <c r="I380" s="196"/>
      <c r="J380" s="99"/>
      <c r="K380" s="54">
        <f>+K379*D380</f>
        <v>2585969.8041036036</v>
      </c>
      <c r="L380" s="98"/>
      <c r="M380" s="98"/>
      <c r="N380" s="98"/>
      <c r="O380" s="100"/>
    </row>
    <row r="381" spans="2:15">
      <c r="B381" s="237" t="s">
        <v>297</v>
      </c>
      <c r="C381" s="237"/>
      <c r="D381" s="286">
        <v>0.01</v>
      </c>
      <c r="E381" s="286"/>
      <c r="F381" s="286"/>
      <c r="G381" s="286"/>
      <c r="H381" s="121">
        <f>+H379*D381</f>
        <v>94967.675508762521</v>
      </c>
      <c r="I381" s="196"/>
      <c r="J381" s="99"/>
      <c r="K381" s="54">
        <f>+K379*D381</f>
        <v>94967.675508762521</v>
      </c>
      <c r="L381" s="98"/>
      <c r="M381" s="98"/>
      <c r="N381" s="98"/>
      <c r="O381" s="100"/>
    </row>
    <row r="382" spans="2:15">
      <c r="B382" s="237" t="s">
        <v>138</v>
      </c>
      <c r="C382" s="237"/>
      <c r="D382" s="286">
        <v>0.04</v>
      </c>
      <c r="E382" s="286"/>
      <c r="F382" s="286"/>
      <c r="G382" s="286"/>
      <c r="H382" s="121">
        <f>+H379*D382</f>
        <v>379870.70203505008</v>
      </c>
      <c r="I382" s="196"/>
      <c r="J382" s="99"/>
      <c r="K382" s="54">
        <f>+K379*D382</f>
        <v>379870.70203505008</v>
      </c>
      <c r="L382" s="98"/>
      <c r="M382" s="98"/>
      <c r="N382" s="98"/>
      <c r="O382" s="100"/>
    </row>
    <row r="383" spans="2:15" ht="57">
      <c r="B383" s="202" t="s">
        <v>139</v>
      </c>
      <c r="C383" s="202"/>
      <c r="D383" s="286">
        <v>0.19</v>
      </c>
      <c r="E383" s="286"/>
      <c r="F383" s="286"/>
      <c r="G383" s="286"/>
      <c r="H383" s="121">
        <f>+H382*D383</f>
        <v>72175.433386659512</v>
      </c>
      <c r="I383" s="196"/>
      <c r="J383" s="99"/>
      <c r="K383" s="54">
        <f>+K382*D383</f>
        <v>72175.433386659512</v>
      </c>
      <c r="L383" s="98"/>
      <c r="M383" s="98"/>
      <c r="N383" s="98"/>
      <c r="O383" s="100"/>
    </row>
    <row r="384" spans="2:15">
      <c r="B384" s="236" t="s">
        <v>298</v>
      </c>
      <c r="C384" s="236"/>
      <c r="D384" s="236"/>
      <c r="E384" s="236"/>
      <c r="F384" s="236"/>
      <c r="G384" s="236"/>
      <c r="H384" s="122">
        <f>+SUM(H379:H383)</f>
        <v>12629751.165910328</v>
      </c>
      <c r="I384" s="197"/>
      <c r="J384" s="99"/>
      <c r="K384" s="51">
        <f>SUM(K379:K383)</f>
        <v>12629751.165910328</v>
      </c>
      <c r="L384" s="98"/>
      <c r="M384" s="98"/>
      <c r="N384" s="98"/>
      <c r="O384" s="100"/>
    </row>
    <row r="385" spans="2:15">
      <c r="B385" s="172"/>
      <c r="C385" s="173"/>
      <c r="D385" s="174"/>
      <c r="E385" s="175"/>
      <c r="F385" s="176"/>
      <c r="G385" s="177" t="s">
        <v>322</v>
      </c>
      <c r="H385" s="178">
        <f>+SUM(+H332+H310+H349+H370+H384)</f>
        <v>60848460.139999978</v>
      </c>
      <c r="I385" s="178"/>
      <c r="J385" s="190" t="s">
        <v>323</v>
      </c>
      <c r="K385" s="189">
        <f>+K384+K370+K349+K332+K310</f>
        <v>60848460.139999986</v>
      </c>
      <c r="L385" s="98"/>
      <c r="M385" s="98"/>
      <c r="N385" s="98"/>
      <c r="O385" s="100"/>
    </row>
    <row r="386" spans="2:15">
      <c r="B386" s="66"/>
      <c r="C386" s="67"/>
      <c r="D386" s="67"/>
      <c r="E386" s="67"/>
      <c r="F386" s="67"/>
      <c r="G386" s="67"/>
      <c r="H386" s="92"/>
      <c r="I386" s="92"/>
      <c r="J386" s="67"/>
      <c r="K386" s="67"/>
      <c r="L386" s="67"/>
      <c r="M386" s="67"/>
      <c r="N386" s="67"/>
      <c r="O386" s="68"/>
    </row>
    <row r="387" spans="2:15" ht="15.75" thickBot="1">
      <c r="B387" s="220" t="s">
        <v>276</v>
      </c>
      <c r="C387" s="221"/>
      <c r="D387" s="221"/>
      <c r="E387" s="221"/>
      <c r="F387" s="222"/>
      <c r="G387" s="69">
        <f>+K289+G298+K385</f>
        <v>459894889.54630005</v>
      </c>
      <c r="H387" s="93"/>
      <c r="I387" s="93"/>
      <c r="J387" s="248"/>
      <c r="K387" s="221"/>
      <c r="L387" s="221"/>
      <c r="M387" s="221"/>
      <c r="N387" s="221"/>
      <c r="O387" s="249"/>
    </row>
    <row r="388" spans="2:15" ht="14.25">
      <c r="B388" s="223" t="s">
        <v>277</v>
      </c>
      <c r="C388" s="208"/>
      <c r="D388" s="208"/>
      <c r="E388" s="224"/>
      <c r="F388" s="207" t="s">
        <v>278</v>
      </c>
      <c r="G388" s="208"/>
      <c r="H388" s="208"/>
      <c r="I388" s="208"/>
      <c r="J388" s="208"/>
      <c r="K388" s="224"/>
      <c r="L388" s="207" t="s">
        <v>279</v>
      </c>
      <c r="M388" s="208"/>
      <c r="N388" s="208"/>
      <c r="O388" s="209"/>
    </row>
    <row r="389" spans="2:15" ht="14.25">
      <c r="B389" s="225"/>
      <c r="C389" s="208"/>
      <c r="D389" s="208"/>
      <c r="E389" s="224"/>
      <c r="F389" s="210"/>
      <c r="G389" s="208"/>
      <c r="H389" s="208"/>
      <c r="I389" s="208"/>
      <c r="J389" s="208"/>
      <c r="K389" s="224"/>
      <c r="L389" s="210"/>
      <c r="M389" s="208"/>
      <c r="N389" s="208"/>
      <c r="O389" s="209"/>
    </row>
    <row r="390" spans="2:15" ht="14.25">
      <c r="B390" s="225"/>
      <c r="C390" s="208"/>
      <c r="D390" s="208"/>
      <c r="E390" s="224"/>
      <c r="F390" s="210"/>
      <c r="G390" s="208"/>
      <c r="H390" s="208"/>
      <c r="I390" s="208"/>
      <c r="J390" s="208"/>
      <c r="K390" s="224"/>
      <c r="L390" s="210"/>
      <c r="M390" s="208"/>
      <c r="N390" s="208"/>
      <c r="O390" s="209"/>
    </row>
    <row r="391" spans="2:15" ht="14.25">
      <c r="B391" s="225"/>
      <c r="C391" s="208"/>
      <c r="D391" s="208"/>
      <c r="E391" s="224"/>
      <c r="F391" s="210"/>
      <c r="G391" s="208"/>
      <c r="H391" s="208"/>
      <c r="I391" s="208"/>
      <c r="J391" s="208"/>
      <c r="K391" s="224"/>
      <c r="L391" s="210"/>
      <c r="M391" s="208"/>
      <c r="N391" s="208"/>
      <c r="O391" s="209"/>
    </row>
    <row r="392" spans="2:15" ht="14.25">
      <c r="B392" s="225"/>
      <c r="C392" s="208"/>
      <c r="D392" s="208"/>
      <c r="E392" s="224"/>
      <c r="F392" s="210"/>
      <c r="G392" s="208"/>
      <c r="H392" s="208"/>
      <c r="I392" s="208"/>
      <c r="J392" s="208"/>
      <c r="K392" s="224"/>
      <c r="L392" s="210"/>
      <c r="M392" s="208"/>
      <c r="N392" s="208"/>
      <c r="O392" s="209"/>
    </row>
    <row r="393" spans="2:15" thickBot="1">
      <c r="B393" s="226"/>
      <c r="C393" s="212"/>
      <c r="D393" s="212"/>
      <c r="E393" s="227"/>
      <c r="F393" s="211"/>
      <c r="G393" s="212"/>
      <c r="H393" s="212"/>
      <c r="I393" s="212"/>
      <c r="J393" s="212"/>
      <c r="K393" s="227"/>
      <c r="L393" s="211"/>
      <c r="M393" s="212"/>
      <c r="N393" s="212"/>
      <c r="O393" s="213"/>
    </row>
    <row r="394" spans="2:15" ht="14.25"/>
    <row r="395" spans="2:15" ht="14.25"/>
    <row r="396" spans="2:15" ht="14.25"/>
    <row r="397" spans="2:15" ht="15.75" customHeight="1">
      <c r="G397" s="70">
        <f>G298+G289+H385</f>
        <v>459894889.54629993</v>
      </c>
      <c r="H397" s="95"/>
      <c r="I397" s="95"/>
    </row>
    <row r="398" spans="2:15" ht="15.75" customHeight="1">
      <c r="G398" s="70">
        <f>G397-G387</f>
        <v>0</v>
      </c>
      <c r="H398" s="95"/>
      <c r="I398" s="95"/>
    </row>
    <row r="399" spans="2:15" ht="15.75" customHeight="1"/>
    <row r="400" spans="2:15" ht="15.75" customHeight="1"/>
    <row r="401" ht="15.75" customHeight="1"/>
  </sheetData>
  <mergeCells count="465">
    <mergeCell ref="B387:F387"/>
    <mergeCell ref="J387:O387"/>
    <mergeCell ref="B388:E393"/>
    <mergeCell ref="F388:K393"/>
    <mergeCell ref="L388:O393"/>
    <mergeCell ref="B381:C381"/>
    <mergeCell ref="D381:G381"/>
    <mergeCell ref="B382:C382"/>
    <mergeCell ref="D382:G382"/>
    <mergeCell ref="D383:G383"/>
    <mergeCell ref="B384:G384"/>
    <mergeCell ref="D369:G369"/>
    <mergeCell ref="B370:G370"/>
    <mergeCell ref="B371:H371"/>
    <mergeCell ref="B379:F379"/>
    <mergeCell ref="B380:C380"/>
    <mergeCell ref="D380:G380"/>
    <mergeCell ref="B366:C366"/>
    <mergeCell ref="D366:G366"/>
    <mergeCell ref="B367:C367"/>
    <mergeCell ref="D367:G367"/>
    <mergeCell ref="B368:C368"/>
    <mergeCell ref="D368:G368"/>
    <mergeCell ref="B347:C347"/>
    <mergeCell ref="D347:G347"/>
    <mergeCell ref="D348:G348"/>
    <mergeCell ref="B349:G349"/>
    <mergeCell ref="B350:H350"/>
    <mergeCell ref="B365:F365"/>
    <mergeCell ref="B333:H333"/>
    <mergeCell ref="B344:F344"/>
    <mergeCell ref="B345:C345"/>
    <mergeCell ref="D345:G345"/>
    <mergeCell ref="B346:C346"/>
    <mergeCell ref="D346:G346"/>
    <mergeCell ref="B329:C329"/>
    <mergeCell ref="D329:G329"/>
    <mergeCell ref="B330:C330"/>
    <mergeCell ref="D330:G330"/>
    <mergeCell ref="D331:G331"/>
    <mergeCell ref="B332:G332"/>
    <mergeCell ref="B307:C307"/>
    <mergeCell ref="B308:C308"/>
    <mergeCell ref="B310:G310"/>
    <mergeCell ref="B312:H312"/>
    <mergeCell ref="B327:F327"/>
    <mergeCell ref="B328:C328"/>
    <mergeCell ref="D328:G328"/>
    <mergeCell ref="B298:F298"/>
    <mergeCell ref="J298:O298"/>
    <mergeCell ref="B299:H299"/>
    <mergeCell ref="B300:H300"/>
    <mergeCell ref="B305:F305"/>
    <mergeCell ref="B306:C306"/>
    <mergeCell ref="F293:F294"/>
    <mergeCell ref="G293:G294"/>
    <mergeCell ref="J295:O295"/>
    <mergeCell ref="B296:F296"/>
    <mergeCell ref="J296:O296"/>
    <mergeCell ref="B297:C297"/>
    <mergeCell ref="D297:F297"/>
    <mergeCell ref="J297:O297"/>
    <mergeCell ref="B289:F289"/>
    <mergeCell ref="N289:O289"/>
    <mergeCell ref="B290:O290"/>
    <mergeCell ref="B291:O291"/>
    <mergeCell ref="B292:B294"/>
    <mergeCell ref="C292:C294"/>
    <mergeCell ref="D292:D294"/>
    <mergeCell ref="E292:G292"/>
    <mergeCell ref="J292:O294"/>
    <mergeCell ref="E293:E294"/>
    <mergeCell ref="B286:C286"/>
    <mergeCell ref="D286:F286"/>
    <mergeCell ref="N286:O286"/>
    <mergeCell ref="B287:F287"/>
    <mergeCell ref="N287:O287"/>
    <mergeCell ref="B288:F288"/>
    <mergeCell ref="N288:O288"/>
    <mergeCell ref="B284:C284"/>
    <mergeCell ref="D284:F284"/>
    <mergeCell ref="N284:O284"/>
    <mergeCell ref="B285:C285"/>
    <mergeCell ref="D285:F285"/>
    <mergeCell ref="N285:O285"/>
    <mergeCell ref="N280:O280"/>
    <mergeCell ref="N281:O281"/>
    <mergeCell ref="B282:F282"/>
    <mergeCell ref="N282:O282"/>
    <mergeCell ref="B283:C283"/>
    <mergeCell ref="D283:F283"/>
    <mergeCell ref="N283:O283"/>
    <mergeCell ref="B275:F275"/>
    <mergeCell ref="N275:O275"/>
    <mergeCell ref="N276:O276"/>
    <mergeCell ref="N277:O277"/>
    <mergeCell ref="N278:O278"/>
    <mergeCell ref="N279:O279"/>
    <mergeCell ref="B273:C273"/>
    <mergeCell ref="D273:F273"/>
    <mergeCell ref="N273:O273"/>
    <mergeCell ref="B274:C274"/>
    <mergeCell ref="D274:F274"/>
    <mergeCell ref="N274:O274"/>
    <mergeCell ref="B270:F270"/>
    <mergeCell ref="N270:O270"/>
    <mergeCell ref="B271:C271"/>
    <mergeCell ref="D271:F271"/>
    <mergeCell ref="N271:O271"/>
    <mergeCell ref="B272:C272"/>
    <mergeCell ref="D272:F272"/>
    <mergeCell ref="N272:O272"/>
    <mergeCell ref="N263:O263"/>
    <mergeCell ref="N264:O264"/>
    <mergeCell ref="N265:O265"/>
    <mergeCell ref="N267:O267"/>
    <mergeCell ref="N268:O268"/>
    <mergeCell ref="N269:O269"/>
    <mergeCell ref="N257:O257"/>
    <mergeCell ref="N258:O258"/>
    <mergeCell ref="N259:O259"/>
    <mergeCell ref="N260:O260"/>
    <mergeCell ref="N261:O261"/>
    <mergeCell ref="N262:O262"/>
    <mergeCell ref="N251:O251"/>
    <mergeCell ref="N252:O252"/>
    <mergeCell ref="N253:O253"/>
    <mergeCell ref="N254:O254"/>
    <mergeCell ref="N255:O255"/>
    <mergeCell ref="N256:O256"/>
    <mergeCell ref="N245:O245"/>
    <mergeCell ref="N246:O246"/>
    <mergeCell ref="N247:O247"/>
    <mergeCell ref="N248:O248"/>
    <mergeCell ref="N249:O249"/>
    <mergeCell ref="N250:O250"/>
    <mergeCell ref="B242:C242"/>
    <mergeCell ref="D242:F242"/>
    <mergeCell ref="N242:O242"/>
    <mergeCell ref="B243:F243"/>
    <mergeCell ref="N243:O243"/>
    <mergeCell ref="B244:F244"/>
    <mergeCell ref="N244:O244"/>
    <mergeCell ref="B240:C240"/>
    <mergeCell ref="D240:F240"/>
    <mergeCell ref="N240:O240"/>
    <mergeCell ref="B241:C241"/>
    <mergeCell ref="D241:F241"/>
    <mergeCell ref="N241:O241"/>
    <mergeCell ref="N237:O237"/>
    <mergeCell ref="B238:F238"/>
    <mergeCell ref="N238:O238"/>
    <mergeCell ref="B239:C239"/>
    <mergeCell ref="D239:F239"/>
    <mergeCell ref="N239:O239"/>
    <mergeCell ref="B232:F232"/>
    <mergeCell ref="N232:O232"/>
    <mergeCell ref="N233:O233"/>
    <mergeCell ref="N234:O234"/>
    <mergeCell ref="N235:O235"/>
    <mergeCell ref="N236:O236"/>
    <mergeCell ref="B230:C230"/>
    <mergeCell ref="D230:F230"/>
    <mergeCell ref="N230:O230"/>
    <mergeCell ref="B231:C231"/>
    <mergeCell ref="D231:F231"/>
    <mergeCell ref="N231:O231"/>
    <mergeCell ref="B228:C228"/>
    <mergeCell ref="D228:F228"/>
    <mergeCell ref="N228:O228"/>
    <mergeCell ref="B229:C229"/>
    <mergeCell ref="D229:F229"/>
    <mergeCell ref="N229:O229"/>
    <mergeCell ref="N223:O223"/>
    <mergeCell ref="N224:O224"/>
    <mergeCell ref="N225:O225"/>
    <mergeCell ref="N226:O226"/>
    <mergeCell ref="B227:F227"/>
    <mergeCell ref="N227:O227"/>
    <mergeCell ref="N216:O216"/>
    <mergeCell ref="N217:O217"/>
    <mergeCell ref="N218:O218"/>
    <mergeCell ref="N219:O219"/>
    <mergeCell ref="N220:O220"/>
    <mergeCell ref="N222:O222"/>
    <mergeCell ref="N210:O210"/>
    <mergeCell ref="N211:O211"/>
    <mergeCell ref="N212:O212"/>
    <mergeCell ref="N213:O213"/>
    <mergeCell ref="N214:O214"/>
    <mergeCell ref="N215:O215"/>
    <mergeCell ref="N204:O204"/>
    <mergeCell ref="N205:O205"/>
    <mergeCell ref="N206:O206"/>
    <mergeCell ref="N207:O207"/>
    <mergeCell ref="N208:O208"/>
    <mergeCell ref="N209:O209"/>
    <mergeCell ref="B200:F200"/>
    <mergeCell ref="N200:O200"/>
    <mergeCell ref="B201:F201"/>
    <mergeCell ref="N201:O201"/>
    <mergeCell ref="N202:O202"/>
    <mergeCell ref="N203:O203"/>
    <mergeCell ref="B198:C198"/>
    <mergeCell ref="D198:F198"/>
    <mergeCell ref="N198:O198"/>
    <mergeCell ref="B199:C199"/>
    <mergeCell ref="D199:F199"/>
    <mergeCell ref="N199:O199"/>
    <mergeCell ref="B195:F195"/>
    <mergeCell ref="N195:O195"/>
    <mergeCell ref="B196:C196"/>
    <mergeCell ref="D196:F196"/>
    <mergeCell ref="N196:O196"/>
    <mergeCell ref="B197:C197"/>
    <mergeCell ref="D197:F197"/>
    <mergeCell ref="N197:O197"/>
    <mergeCell ref="N189:O189"/>
    <mergeCell ref="N190:O190"/>
    <mergeCell ref="N191:O191"/>
    <mergeCell ref="N192:O192"/>
    <mergeCell ref="N193:O193"/>
    <mergeCell ref="N194:O194"/>
    <mergeCell ref="N183:O183"/>
    <mergeCell ref="N184:O184"/>
    <mergeCell ref="N185:O185"/>
    <mergeCell ref="N186:O186"/>
    <mergeCell ref="N187:O187"/>
    <mergeCell ref="N188:O188"/>
    <mergeCell ref="N177:O177"/>
    <mergeCell ref="N178:O178"/>
    <mergeCell ref="N179:O179"/>
    <mergeCell ref="N180:O180"/>
    <mergeCell ref="N181:O181"/>
    <mergeCell ref="N182:O182"/>
    <mergeCell ref="B174:C174"/>
    <mergeCell ref="D174:F174"/>
    <mergeCell ref="N174:O174"/>
    <mergeCell ref="B175:F175"/>
    <mergeCell ref="N175:O175"/>
    <mergeCell ref="N176:O176"/>
    <mergeCell ref="B172:C172"/>
    <mergeCell ref="D172:F172"/>
    <mergeCell ref="N172:O172"/>
    <mergeCell ref="B173:C173"/>
    <mergeCell ref="D173:F173"/>
    <mergeCell ref="N173:O173"/>
    <mergeCell ref="N168:O168"/>
    <mergeCell ref="N169:O169"/>
    <mergeCell ref="B170:F170"/>
    <mergeCell ref="N170:O170"/>
    <mergeCell ref="B171:C171"/>
    <mergeCell ref="D171:F171"/>
    <mergeCell ref="N171:O171"/>
    <mergeCell ref="N162:O162"/>
    <mergeCell ref="N163:O163"/>
    <mergeCell ref="N164:O164"/>
    <mergeCell ref="N165:O165"/>
    <mergeCell ref="N166:O166"/>
    <mergeCell ref="N167:O167"/>
    <mergeCell ref="N155:O155"/>
    <mergeCell ref="N156:O156"/>
    <mergeCell ref="N157:O157"/>
    <mergeCell ref="N158:O158"/>
    <mergeCell ref="N159:O159"/>
    <mergeCell ref="N161:O161"/>
    <mergeCell ref="N149:O149"/>
    <mergeCell ref="N150:O150"/>
    <mergeCell ref="N151:O151"/>
    <mergeCell ref="N152:O152"/>
    <mergeCell ref="N153:O153"/>
    <mergeCell ref="N154:O154"/>
    <mergeCell ref="N143:O143"/>
    <mergeCell ref="N144:O144"/>
    <mergeCell ref="N145:O145"/>
    <mergeCell ref="N146:O146"/>
    <mergeCell ref="N147:O147"/>
    <mergeCell ref="N148:O148"/>
    <mergeCell ref="N137:O137"/>
    <mergeCell ref="N138:O138"/>
    <mergeCell ref="N139:O139"/>
    <mergeCell ref="N140:O140"/>
    <mergeCell ref="N141:O141"/>
    <mergeCell ref="N142:O142"/>
    <mergeCell ref="N131:O131"/>
    <mergeCell ref="N132:O132"/>
    <mergeCell ref="N133:O133"/>
    <mergeCell ref="N134:O134"/>
    <mergeCell ref="N135:O135"/>
    <mergeCell ref="N136:O136"/>
    <mergeCell ref="N125:O125"/>
    <mergeCell ref="N126:O126"/>
    <mergeCell ref="N127:O127"/>
    <mergeCell ref="N128:O128"/>
    <mergeCell ref="N129:O129"/>
    <mergeCell ref="N130:O130"/>
    <mergeCell ref="B120:F120"/>
    <mergeCell ref="N120:O120"/>
    <mergeCell ref="N121:O121"/>
    <mergeCell ref="N122:O122"/>
    <mergeCell ref="N123:O123"/>
    <mergeCell ref="N124:O124"/>
    <mergeCell ref="B118:C118"/>
    <mergeCell ref="D118:F118"/>
    <mergeCell ref="N118:O118"/>
    <mergeCell ref="B119:C119"/>
    <mergeCell ref="D119:F119"/>
    <mergeCell ref="N119:O119"/>
    <mergeCell ref="B116:C116"/>
    <mergeCell ref="D116:F116"/>
    <mergeCell ref="N116:O116"/>
    <mergeCell ref="B117:C117"/>
    <mergeCell ref="D117:F117"/>
    <mergeCell ref="N117:O117"/>
    <mergeCell ref="N110:O110"/>
    <mergeCell ref="N111:O111"/>
    <mergeCell ref="N112:O112"/>
    <mergeCell ref="N113:O113"/>
    <mergeCell ref="N114:O114"/>
    <mergeCell ref="B115:F115"/>
    <mergeCell ref="N115:O115"/>
    <mergeCell ref="N104:O104"/>
    <mergeCell ref="N105:O105"/>
    <mergeCell ref="N106:O106"/>
    <mergeCell ref="N107:O107"/>
    <mergeCell ref="N108:O108"/>
    <mergeCell ref="N109:O109"/>
    <mergeCell ref="B101:C101"/>
    <mergeCell ref="D101:F101"/>
    <mergeCell ref="N101:O101"/>
    <mergeCell ref="B102:F102"/>
    <mergeCell ref="N102:O102"/>
    <mergeCell ref="B103:F103"/>
    <mergeCell ref="N103:O103"/>
    <mergeCell ref="B99:C99"/>
    <mergeCell ref="D99:F99"/>
    <mergeCell ref="N99:O99"/>
    <mergeCell ref="B100:C100"/>
    <mergeCell ref="D100:F100"/>
    <mergeCell ref="N100:O100"/>
    <mergeCell ref="N96:O96"/>
    <mergeCell ref="B97:F97"/>
    <mergeCell ref="N97:O97"/>
    <mergeCell ref="B98:C98"/>
    <mergeCell ref="D98:F98"/>
    <mergeCell ref="N98:O98"/>
    <mergeCell ref="N90:O90"/>
    <mergeCell ref="N91:O91"/>
    <mergeCell ref="N92:O92"/>
    <mergeCell ref="N93:O93"/>
    <mergeCell ref="N94:O94"/>
    <mergeCell ref="N95:O95"/>
    <mergeCell ref="N84:O84"/>
    <mergeCell ref="N85:O85"/>
    <mergeCell ref="N86:O86"/>
    <mergeCell ref="N87:O87"/>
    <mergeCell ref="N88:O88"/>
    <mergeCell ref="N89:O89"/>
    <mergeCell ref="B79:F79"/>
    <mergeCell ref="N79:O79"/>
    <mergeCell ref="N80:O80"/>
    <mergeCell ref="N81:O81"/>
    <mergeCell ref="N82:O82"/>
    <mergeCell ref="N83:O83"/>
    <mergeCell ref="B77:C77"/>
    <mergeCell ref="D77:F77"/>
    <mergeCell ref="N77:O77"/>
    <mergeCell ref="B78:C78"/>
    <mergeCell ref="D78:F78"/>
    <mergeCell ref="N78:O78"/>
    <mergeCell ref="B75:C75"/>
    <mergeCell ref="D75:F75"/>
    <mergeCell ref="N75:O75"/>
    <mergeCell ref="B76:C76"/>
    <mergeCell ref="D76:F76"/>
    <mergeCell ref="N76:O76"/>
    <mergeCell ref="N70:O70"/>
    <mergeCell ref="N71:O71"/>
    <mergeCell ref="N72:O72"/>
    <mergeCell ref="N73:O73"/>
    <mergeCell ref="B74:F74"/>
    <mergeCell ref="N74:O74"/>
    <mergeCell ref="N62:O62"/>
    <mergeCell ref="N63:O63"/>
    <mergeCell ref="N66:O66"/>
    <mergeCell ref="N67:O67"/>
    <mergeCell ref="N68:O68"/>
    <mergeCell ref="N69:O69"/>
    <mergeCell ref="N56:O56"/>
    <mergeCell ref="N57:O57"/>
    <mergeCell ref="N58:O58"/>
    <mergeCell ref="N59:O59"/>
    <mergeCell ref="N60:O60"/>
    <mergeCell ref="N61:O61"/>
    <mergeCell ref="N50:O50"/>
    <mergeCell ref="N51:O51"/>
    <mergeCell ref="N52:O52"/>
    <mergeCell ref="N53:O53"/>
    <mergeCell ref="N54:O54"/>
    <mergeCell ref="N55:O55"/>
    <mergeCell ref="N44:O44"/>
    <mergeCell ref="N45:O45"/>
    <mergeCell ref="N46:O46"/>
    <mergeCell ref="N47:O47"/>
    <mergeCell ref="N48:O48"/>
    <mergeCell ref="N49:O49"/>
    <mergeCell ref="N38:O38"/>
    <mergeCell ref="N39:O39"/>
    <mergeCell ref="N40:O40"/>
    <mergeCell ref="N41:O41"/>
    <mergeCell ref="N42:O42"/>
    <mergeCell ref="N43:O43"/>
    <mergeCell ref="N32:O32"/>
    <mergeCell ref="N33:O33"/>
    <mergeCell ref="N34:O34"/>
    <mergeCell ref="N35:O35"/>
    <mergeCell ref="N36:O36"/>
    <mergeCell ref="N37:O37"/>
    <mergeCell ref="N26:O26"/>
    <mergeCell ref="N27:O27"/>
    <mergeCell ref="N28:O28"/>
    <mergeCell ref="N29:O29"/>
    <mergeCell ref="N30:O30"/>
    <mergeCell ref="N31:O31"/>
    <mergeCell ref="N20:O20"/>
    <mergeCell ref="N21:O21"/>
    <mergeCell ref="N22:O22"/>
    <mergeCell ref="N23:O23"/>
    <mergeCell ref="N24:O24"/>
    <mergeCell ref="N25:O25"/>
    <mergeCell ref="N14:O14"/>
    <mergeCell ref="N15:O15"/>
    <mergeCell ref="N16:O16"/>
    <mergeCell ref="N17:O17"/>
    <mergeCell ref="N18:O18"/>
    <mergeCell ref="N19:O19"/>
    <mergeCell ref="H11:H12"/>
    <mergeCell ref="I11:I12"/>
    <mergeCell ref="J11:J12"/>
    <mergeCell ref="K11:K12"/>
    <mergeCell ref="L11:M12"/>
    <mergeCell ref="N13:O13"/>
    <mergeCell ref="B9:O9"/>
    <mergeCell ref="B10:B12"/>
    <mergeCell ref="C10:C12"/>
    <mergeCell ref="D10:D12"/>
    <mergeCell ref="E10:G10"/>
    <mergeCell ref="J10:M10"/>
    <mergeCell ref="N10:O12"/>
    <mergeCell ref="E11:E12"/>
    <mergeCell ref="F11:F12"/>
    <mergeCell ref="G11:G12"/>
    <mergeCell ref="B6:C6"/>
    <mergeCell ref="D6:O6"/>
    <mergeCell ref="B7:C7"/>
    <mergeCell ref="D7:O7"/>
    <mergeCell ref="B8:C8"/>
    <mergeCell ref="D8:O8"/>
    <mergeCell ref="B1:C3"/>
    <mergeCell ref="D1:M1"/>
    <mergeCell ref="D2:M3"/>
    <mergeCell ref="B4:C4"/>
    <mergeCell ref="D4:O4"/>
    <mergeCell ref="B5:C5"/>
    <mergeCell ref="D5:O5"/>
  </mergeCells>
  <pageMargins left="0.7" right="0.7" top="0.75" bottom="0.75" header="0" footer="0"/>
  <pageSetup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GA-JELOG-FR-092</vt:lpstr>
      <vt:lpstr>GA-JELOG-FR-092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TE. GINA NATHALY RIAÑO PARRA</dc:creator>
  <cp:lastModifiedBy>ROBERTO</cp:lastModifiedBy>
  <dcterms:created xsi:type="dcterms:W3CDTF">2019-06-12T19:53:30Z</dcterms:created>
  <dcterms:modified xsi:type="dcterms:W3CDTF">2021-12-16T21:47:06Z</dcterms:modified>
</cp:coreProperties>
</file>