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mc:AlternateContent xmlns:mc="http://schemas.openxmlformats.org/markup-compatibility/2006">
    <mc:Choice Requires="x15">
      <x15ac:absPath xmlns:x15ac="http://schemas.microsoft.com/office/spreadsheetml/2010/11/ac" url="M:\DOCUMENTOS AÑO 2021\CONTRATACION 2021\PROCESO CONTRACTUALES\DIREC-MODOS ALTERNATIVOS\PROCESO DE PUERTAS\EVALUACION PROPUESTAS\EVALUACION DEFINITIVA\"/>
    </mc:Choice>
  </mc:AlternateContent>
  <xr:revisionPtr revIDLastSave="0" documentId="8_{BC021C7A-C05C-461C-AE90-AD8E1EEF23CC}" xr6:coauthVersionLast="47" xr6:coauthVersionMax="47" xr10:uidLastSave="{00000000-0000-0000-0000-000000000000}"/>
  <bookViews>
    <workbookView xWindow="-120" yWindow="-120" windowWidth="20640" windowHeight="11160" xr2:uid="{00000000-000D-0000-FFFF-FFFF00000000}"/>
  </bookViews>
  <sheets>
    <sheet name="Evaluación"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68" i="1" l="1"/>
  <c r="C67" i="1"/>
  <c r="F56" i="1"/>
  <c r="F55" i="1"/>
  <c r="F54" i="1"/>
  <c r="F53" i="1"/>
  <c r="F52" i="1"/>
  <c r="F51" i="1"/>
  <c r="D50" i="1"/>
  <c r="B46" i="1"/>
  <c r="B41" i="1"/>
  <c r="I36" i="1"/>
  <c r="H36" i="1"/>
  <c r="G36" i="1"/>
  <c r="F36" i="1"/>
  <c r="E36" i="1"/>
  <c r="D36" i="1"/>
  <c r="B36" i="1"/>
  <c r="I35" i="1"/>
  <c r="G35" i="1"/>
  <c r="E35" i="1"/>
  <c r="D35" i="1"/>
  <c r="B35" i="1"/>
  <c r="B40" i="1" s="1"/>
  <c r="B45" i="1" s="1"/>
  <c r="D30" i="1"/>
  <c r="D29" i="1"/>
  <c r="D28" i="1"/>
  <c r="J24" i="1"/>
  <c r="J23" i="1"/>
  <c r="B23" i="1"/>
  <c r="J22" i="1"/>
  <c r="H35" i="1" s="1"/>
  <c r="B22" i="1"/>
  <c r="D5" i="1"/>
  <c r="D27" i="1" s="1"/>
</calcChain>
</file>

<file path=xl/sharedStrings.xml><?xml version="1.0" encoding="utf-8"?>
<sst xmlns="http://schemas.openxmlformats.org/spreadsheetml/2006/main" count="137" uniqueCount="94">
  <si>
    <t>LICITACION PUBLICA No. TMSA-LP-12-2021</t>
  </si>
  <si>
    <t>“Contratar el suministro, instalación y mantenimiento de puertas automáticas deslizantes de dos y cuatro hojas y equipos complementarios para estaciones del componente BRT del sistema de transporte masivo de la ciudad de Bogotá D.C.”</t>
  </si>
  <si>
    <t>EVALUACIÓN DE REQUISITOS FINANCIEROS Y ORGANIZACIONALES HABILITANTES</t>
  </si>
  <si>
    <t>PRESUPUESTO OFICIAL DEL PROCESO</t>
  </si>
  <si>
    <t>PRESUPUESTO OFICIAL LOTE 1</t>
  </si>
  <si>
    <t>PRESUPUESTO OFICIAL LOTE 2</t>
  </si>
  <si>
    <t>PRESUPUESTO OFICIAL LOTE 3</t>
  </si>
  <si>
    <t>1. EVALUACIÓN NUMERAL 2.1.2.2:</t>
  </si>
  <si>
    <t>INFORMACIÓN REQUERIDA</t>
  </si>
  <si>
    <t>PROPONENTE</t>
  </si>
  <si>
    <t>REPRESENTANTE 
LEGAL O APODERADO</t>
  </si>
  <si>
    <t xml:space="preserve">INFORMACIÓN        </t>
  </si>
  <si>
    <t>(CUMPLE S/N)</t>
  </si>
  <si>
    <t>Formato
No11</t>
  </si>
  <si>
    <t>RUP/Requisitos 2.1.2.4 y 2.1.2.5 Pliego Condiciones</t>
  </si>
  <si>
    <t>RUT/Formato 10</t>
  </si>
  <si>
    <t>Cédula representante legal o apoderado</t>
  </si>
  <si>
    <t>ASSA ABLOY  ENTRANCE SYSTEMS US INC.</t>
  </si>
  <si>
    <t>ALESSIA ISABEL ABELLO GALVIS</t>
  </si>
  <si>
    <t>N/A</t>
  </si>
  <si>
    <t>SI</t>
  </si>
  <si>
    <t>S</t>
  </si>
  <si>
    <t>CONSORCIO NAUTILUS
HB ESTRUCTURAS METÁLICAS S.A.S.  55%
MANATEE S.A.S.  45%</t>
  </si>
  <si>
    <t>ISABEL CRISTINA VÉLEZ ESCOBARRO</t>
  </si>
  <si>
    <t>PERSONAS JURÍDICAS</t>
  </si>
  <si>
    <t>ACTIVO TOTAL</t>
  </si>
  <si>
    <t>PASIVO TOTAL</t>
  </si>
  <si>
    <t>ACTIVO CORRIENTE</t>
  </si>
  <si>
    <t>PASIVO CORRIENTE</t>
  </si>
  <si>
    <t>UTILIDAD OPERACIONAL</t>
  </si>
  <si>
    <t>GASTOS DE INTERESES</t>
  </si>
  <si>
    <t>PATRIMONIO</t>
  </si>
  <si>
    <t>CUMPLIMIENTO DE INDICADORES FINANCIEROS</t>
  </si>
  <si>
    <t>CAPITAL DE TRABAJO MÍNIMO REQUERIDO</t>
  </si>
  <si>
    <t>CAPITAL DE TRABAJO MÍNIMO REQUERIDO LOTE 1</t>
  </si>
  <si>
    <t>CAPITAL DE TRABAJO MÍNIMO REQUERIDO LOTE 2</t>
  </si>
  <si>
    <t>CAPITAL DE TRABAJO MÍNIMO REQUERIDO LOTE 3</t>
  </si>
  <si>
    <t>INDICADOR</t>
  </si>
  <si>
    <t>Nivel de Endeudamiento (&lt;= 72%)</t>
  </si>
  <si>
    <t>Nivel de Liquidez
(&gt;= 1,3)</t>
  </si>
  <si>
    <t>Cobertura de Intereses (&gt;=0,64)</t>
  </si>
  <si>
    <t>Capital de Trabajo &gt;=30% del Presupuesto oficial por lote al que se presente.</t>
  </si>
  <si>
    <t>Rentabilidad del Patrimonio
 (&gt;= 2%)</t>
  </si>
  <si>
    <t>Rentabilidad del Activo (&gt;= 1%)</t>
  </si>
  <si>
    <t>CUMPLE (S/N)</t>
  </si>
  <si>
    <t>Indeterminado</t>
  </si>
  <si>
    <t>RESULTADO FPRELIMINAR</t>
  </si>
  <si>
    <t>CUMPLE S/N</t>
  </si>
  <si>
    <t>OBSERVACION</t>
  </si>
  <si>
    <t>CUMPLE CON LOS REQUISITOS FINANCIEROS Y ORGANIZACIONALES HABILITANTES.</t>
  </si>
  <si>
    <t>OBSERVACIONES</t>
  </si>
  <si>
    <t>EL PROPONENTE:</t>
  </si>
  <si>
    <t xml:space="preserve"> DEBE REMITIR:</t>
  </si>
  <si>
    <t>EL proponente en los términos de traslado del informe de evaluación allega con respecto a los estados financieros y sus notas, la traducción al idioma español con los valores re- expresados a la moneda funcional colombiana, a la tasa de cambio de la fecha de cierre de los mismos, avalados con la firma de un contador(a) público(a) con tarjeta profesional expedida por la Junta Central de Contadores de Colombia, de conformidad a lo requerido en el numeral 2.1.2.4 del Pliego de Condiciones. En el mismo sentido, allega un dictamen de los Estados Financieros del proponente Extranjero, emitido por la firma de contadores a la que pertenece el Auditor Externo que suscribe los estados financieros, en donde dictamina sobre su razonabilidad y consistencia.</t>
  </si>
  <si>
    <t>2. EVALUACIÓN NUMERAL 2.1.2.3:</t>
  </si>
  <si>
    <t>Valor Mínimo Indicador Financiación Garantizada</t>
  </si>
  <si>
    <t>FINANCIACIÓN GARANTIZADA MINIMA</t>
  </si>
  <si>
    <t>FINANCIACIÓN APORTADA POR EL PROPONENTE</t>
  </si>
  <si>
    <t>OBSERVACIÓN</t>
  </si>
  <si>
    <t>1. ASSA ABLOY  ENTRANCE SYSTEMS US INC.</t>
  </si>
  <si>
    <t>LOTE 1</t>
  </si>
  <si>
    <r>
      <t xml:space="preserve">TRM 25-NOV-2021
3.969,49 SE REALIZA CONVERSIÓN CON LA TRM DE LA FECHA DE RECEPCIÓN DE OFERTAS.
</t>
    </r>
    <r>
      <rPr>
        <b/>
        <sz val="8"/>
        <rFont val="Arial"/>
        <family val="2"/>
      </rPr>
      <t>CUMPLE PARA 3 LOTES</t>
    </r>
  </si>
  <si>
    <t>LOTE 2</t>
  </si>
  <si>
    <t>LOTE 3</t>
  </si>
  <si>
    <t>2. CONSORCIO NAUTILUS</t>
  </si>
  <si>
    <t>CUMPLE PARA 2 LOTES DE 3</t>
  </si>
  <si>
    <t xml:space="preserve">
HB ESTRUCTURAS METÁLICAS S.A.S.  55%
MANATEE S.A.S.  45%</t>
  </si>
  <si>
    <t xml:space="preserve">Carta de Crédito Stand By </t>
  </si>
  <si>
    <t>N. de la Garantía / Carta de Crédito Stand By</t>
  </si>
  <si>
    <t>Nombre Ordenante / Garantizado.</t>
  </si>
  <si>
    <t>Nombre del Banco Emisor</t>
  </si>
  <si>
    <t>Fecha de Emisión de la Garantía</t>
  </si>
  <si>
    <t>Nombre Beneficiario</t>
  </si>
  <si>
    <t>Vigencia</t>
  </si>
  <si>
    <r>
      <rPr>
        <b/>
        <sz val="20"/>
        <rFont val="Arial"/>
        <family val="2"/>
      </rPr>
      <t>*</t>
    </r>
    <r>
      <rPr>
        <b/>
        <sz val="14"/>
        <rFont val="Arial"/>
        <family val="2"/>
      </rPr>
      <t xml:space="preserve">  Certificado de Existencia y representacion legal  del Banco Aceptable y/o documento equivalente en la jurisdicción de su incorporación si el Banco Aceptable no es colombiano</t>
    </r>
  </si>
  <si>
    <r>
      <rPr>
        <b/>
        <sz val="20"/>
        <rFont val="Arial"/>
        <family val="2"/>
      </rPr>
      <t>**</t>
    </r>
    <r>
      <rPr>
        <b/>
        <sz val="14"/>
        <rFont val="Arial"/>
        <family val="2"/>
      </rPr>
      <t xml:space="preserve">  Valor</t>
    </r>
  </si>
  <si>
    <t>Garantia o Carta de Credito Stand By irrevocable, incondicional y a primera demanda  
SI / NO</t>
  </si>
  <si>
    <t>5583 53 238 08</t>
  </si>
  <si>
    <t>ASSA ABLOY ENTRANCE SYSTEMS US INC</t>
  </si>
  <si>
    <t>SKANDINAVISKA ENSKILDA BANKEN AB</t>
  </si>
  <si>
    <t>TRANSMILENIO S.A</t>
  </si>
  <si>
    <t>24/11/21 al 24-12-23</t>
  </si>
  <si>
    <t>1.680.000 USD</t>
  </si>
  <si>
    <t>Subsanó allegando Documentos de la persona que firma la Carta de Crédito Stand By, y documentos del banco emisor y notificador
No. de Folio 303 al 404</t>
  </si>
  <si>
    <t>Subsanó la Vigencia mínima de la garantia debe se de un (1) año contado a partir de la fecha de la presentación de la  Oferta, prorrogable por períodos sucesivos de un (1) año hasta que el Contratista
efectúe la totalidad de las instalaciones de puertas previstas en el contrato.
1. VIGENCIA DE LA CARTA DE CREDITO HASTA EL 24/12/23
Folio 385</t>
  </si>
  <si>
    <t>Subsanó allegando los documentos correspondientes del banco emisor y notificador para acreditar la capacidad juridica de los dos bancos. (Según Numeral 2.1.2.3) 
Entregó la traducción simple de la carta de crédito stand by según numeral 2.1.2.4 del Pliego de Condiciones Definitivo
No. de Folio 303 al 404</t>
  </si>
  <si>
    <t>W005074</t>
  </si>
  <si>
    <t>HB ESTRUCTURAS METALICAS S.A.S.</t>
  </si>
  <si>
    <t>BANCO DE OCCIDENTE</t>
  </si>
  <si>
    <t>24/11/21 al 24/11/22  (1 AÑO)</t>
  </si>
  <si>
    <t>W005075</t>
  </si>
  <si>
    <t>Valor total acreditado Carta de Crédito Stand by y/o garantia Bancaria</t>
  </si>
  <si>
    <t xml:space="preserve">* Certificado de Existencia y representacion legal 
Junto a la Carta de Crédito Stand-By o Garantía Bancaria, el Proponente deberá acreditar la Capacidad Jurídica de quien la suscriba. Para ello aportará el certificado de existencia y representación legal emitido por la Superintendencia Financiera si el Banco Aceptable es colombiano o el documento equivalente en la jurisdicción de su incorporación si el Banco Aceptable no es colombiano. También deberá acreditarse la Capacidad Jurídica del banco notificador de la Carta de Crédito Stand-By si la misma es emitida por un Banco Aceptable extranjero.
Junto a la Garantía Bancaria a Primer Requerimiento, el Proponente deberá acreditar la Capacidad Jurídica de quien la suscriba. Para ello aportará el certificado de existencia y representación legal emitido por la Superintendencia Financiera si el Banco Aceptable es colombiano o el documento equivalente en la jurisdicción de su incorporación si el Banco Aceptable no es colombiano.
**  Si la Garantía Bancaria a Primer Requerimiento y/o Carta de Crédito Stand-By están  denominados en una moneda diferente al peso colombiano, TRANSMILENIO S.A.  convertirá la respectiva moneda al peso colombiano conforme a la TRM del día de inicio de la recepción de ofertas y determinará el valor acreditado como Vr. Recursos líquidos garantizados del lote L por el respectivo Proponente.  (25/11/2021) $3.969,49.
</t>
  </si>
  <si>
    <t>TRM 
25-nov-21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</si>
</sst>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164" formatCode="_(* #,##0_);_(* \(#,##0\);_(* &quot;-&quot;??_);_(@_)"/>
    <numFmt numFmtId="165" formatCode="[$$-240A]\ #,##0;[$$-240A]\ \-#,##0"/>
    <numFmt numFmtId="166" formatCode="_-* #,##0\ _p_t_a_-;\-* #,##0\ _p_t_a_-;_-* &quot;-&quot;\ _p_t_a_-;_-@"/>
    <numFmt numFmtId="167" formatCode="#,##0_ ;\-#,##0\ "/>
    <numFmt numFmtId="168" formatCode="_-&quot;$&quot;\ * #,##0_-;\-&quot;$&quot;\ * #,##0_-;_-&quot;$&quot;\ * &quot;-&quot;_-;_-@"/>
    <numFmt numFmtId="169" formatCode="[$$-240A]\ #,##0"/>
    <numFmt numFmtId="170" formatCode="_-* #,##0.0000\ _p_t_a_-;\-* #,##0.0000\ _p_t_a_-;_-* &quot;-&quot;????\ _p_t_a_-;_-@"/>
    <numFmt numFmtId="171" formatCode="_-* #,##0.00\ _p_t_a_-;\-* #,##0.00\ _p_t_a_-;_-* &quot;-&quot;\ _p_t_a_-;_-@"/>
    <numFmt numFmtId="172" formatCode="_-&quot;$&quot;\ * #,##0_-;\-&quot;$&quot;\ * #,##0_-;_-&quot;$&quot;\ * &quot;-&quot;??_-;_-@"/>
    <numFmt numFmtId="173" formatCode="_-&quot;$&quot;\ * #,##0.00_-;\-&quot;$&quot;\ * #,##0.00_-;_-&quot;$&quot;\ * &quot;-&quot;??_-;_-@"/>
  </numFmts>
  <fonts count="26" x14ac:knownFonts="1">
    <font>
      <sz val="10"/>
      <color rgb="FF000000"/>
      <name val="Arial"/>
    </font>
    <font>
      <b/>
      <sz val="16"/>
      <name val="Arial"/>
      <family val="2"/>
    </font>
    <font>
      <sz val="10"/>
      <name val="Arial"/>
      <family val="2"/>
    </font>
    <font>
      <sz val="16"/>
      <name val="Arial"/>
      <family val="2"/>
    </font>
    <font>
      <sz val="10"/>
      <name val="Arial"/>
      <family val="2"/>
    </font>
    <font>
      <b/>
      <u/>
      <sz val="18"/>
      <name val="Arial"/>
      <family val="2"/>
    </font>
    <font>
      <b/>
      <u/>
      <sz val="18"/>
      <name val="Arial"/>
      <family val="2"/>
    </font>
    <font>
      <sz val="12"/>
      <name val="Arial"/>
      <family val="2"/>
    </font>
    <font>
      <b/>
      <u/>
      <sz val="16"/>
      <name val="Arial"/>
      <family val="2"/>
    </font>
    <font>
      <b/>
      <sz val="12"/>
      <name val="Arial"/>
      <family val="2"/>
    </font>
    <font>
      <b/>
      <sz val="14"/>
      <name val="Arial"/>
      <family val="2"/>
    </font>
    <font>
      <sz val="9"/>
      <name val="Arial"/>
      <family val="2"/>
    </font>
    <font>
      <b/>
      <sz val="11"/>
      <color rgb="FFFFFFFF"/>
      <name val="Arial"/>
      <family val="2"/>
    </font>
    <font>
      <b/>
      <sz val="10"/>
      <name val="Arial"/>
      <family val="2"/>
    </font>
    <font>
      <b/>
      <sz val="11"/>
      <name val="Arial"/>
      <family val="2"/>
    </font>
    <font>
      <sz val="11"/>
      <name val="Arial"/>
      <family val="2"/>
    </font>
    <font>
      <sz val="14"/>
      <name val="Arial"/>
      <family val="2"/>
    </font>
    <font>
      <sz val="10"/>
      <name val="Tahoma"/>
      <family val="2"/>
    </font>
    <font>
      <b/>
      <sz val="10"/>
      <name val="Tahoma"/>
      <family val="2"/>
    </font>
    <font>
      <sz val="13"/>
      <name val="Arial"/>
      <family val="2"/>
    </font>
    <font>
      <b/>
      <u/>
      <sz val="14"/>
      <name val="Arial"/>
      <family val="2"/>
    </font>
    <font>
      <b/>
      <sz val="13"/>
      <name val="Arial"/>
      <family val="2"/>
    </font>
    <font>
      <sz val="8"/>
      <name val="Arial"/>
      <family val="2"/>
    </font>
    <font>
      <b/>
      <sz val="14"/>
      <color rgb="FF000000"/>
      <name val="Calibri"/>
      <family val="2"/>
    </font>
    <font>
      <b/>
      <sz val="20"/>
      <name val="Arial"/>
      <family val="2"/>
    </font>
    <font>
      <b/>
      <sz val="8"/>
      <name val="Arial"/>
      <family val="2"/>
    </font>
  </fonts>
  <fills count="6">
    <fill>
      <patternFill patternType="none"/>
    </fill>
    <fill>
      <patternFill patternType="gray125"/>
    </fill>
    <fill>
      <patternFill patternType="solid">
        <fgColor rgb="FFFFFFFF"/>
        <bgColor rgb="FFFFFFFF"/>
      </patternFill>
    </fill>
    <fill>
      <patternFill patternType="solid">
        <fgColor rgb="FFD8D8D8"/>
        <bgColor rgb="FFD8D8D8"/>
      </patternFill>
    </fill>
    <fill>
      <patternFill patternType="solid">
        <fgColor rgb="FFDBE5F1"/>
        <bgColor rgb="FFDBE5F1"/>
      </patternFill>
    </fill>
    <fill>
      <patternFill patternType="solid">
        <fgColor rgb="FF92D050"/>
        <bgColor rgb="FF92D050"/>
      </patternFill>
    </fill>
  </fills>
  <borders count="95">
    <border>
      <left/>
      <right/>
      <top/>
      <bottom/>
      <diagonal/>
    </border>
    <border>
      <left/>
      <right/>
      <top/>
      <bottom/>
      <diagonal/>
    </border>
    <border>
      <left/>
      <right/>
      <top/>
      <bottom/>
      <diagonal/>
    </border>
    <border>
      <left/>
      <right/>
      <top/>
      <bottom/>
      <diagonal/>
    </border>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style="medium">
        <color rgb="FF000000"/>
      </right>
      <top style="medium">
        <color rgb="FF000000"/>
      </top>
      <bottom/>
      <diagonal/>
    </border>
    <border>
      <left/>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style="medium">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diagonal/>
    </border>
    <border>
      <left/>
      <right style="medium">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bottom style="medium">
        <color rgb="FF000000"/>
      </bottom>
      <diagonal/>
    </border>
    <border>
      <left/>
      <right style="thin">
        <color rgb="FF000000"/>
      </right>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right/>
      <top/>
      <bottom/>
      <diagonal/>
    </border>
    <border>
      <left/>
      <right/>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style="thin">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top/>
      <bottom style="medium">
        <color rgb="FF000000"/>
      </bottom>
      <diagonal/>
    </border>
    <border>
      <left style="thin">
        <color rgb="FF000000"/>
      </left>
      <right style="medium">
        <color rgb="FF000000"/>
      </right>
      <top style="thin">
        <color rgb="FF000000"/>
      </top>
      <bottom style="thin">
        <color rgb="FF000000"/>
      </bottom>
      <diagonal/>
    </border>
  </borders>
  <cellStyleXfs count="1">
    <xf numFmtId="0" fontId="0" fillId="0" borderId="0"/>
  </cellStyleXfs>
  <cellXfs count="226">
    <xf numFmtId="0" fontId="0" fillId="0" borderId="0" xfId="0" applyFont="1" applyAlignment="1"/>
    <xf numFmtId="164" fontId="3" fillId="2" borderId="4" xfId="0" applyNumberFormat="1" applyFont="1" applyFill="1" applyBorder="1" applyAlignment="1">
      <alignment vertical="center"/>
    </xf>
    <xf numFmtId="0" fontId="4" fillId="2" borderId="4" xfId="0" applyFont="1" applyFill="1" applyBorder="1" applyAlignment="1">
      <alignment vertical="center"/>
    </xf>
    <xf numFmtId="0" fontId="3" fillId="2" borderId="4" xfId="0" applyFont="1" applyFill="1" applyBorder="1" applyAlignment="1">
      <alignment vertical="center" wrapText="1"/>
    </xf>
    <xf numFmtId="0" fontId="1" fillId="2" borderId="4" xfId="0" applyFont="1" applyFill="1" applyBorder="1" applyAlignment="1">
      <alignment vertical="center"/>
    </xf>
    <xf numFmtId="165" fontId="6" fillId="2" borderId="7" xfId="0" applyNumberFormat="1" applyFont="1" applyFill="1" applyBorder="1" applyAlignment="1">
      <alignment horizontal="right" vertical="center"/>
    </xf>
    <xf numFmtId="165" fontId="1" fillId="2" borderId="4" xfId="0" applyNumberFormat="1" applyFont="1" applyFill="1" applyBorder="1" applyAlignment="1">
      <alignment horizontal="right" vertical="center"/>
    </xf>
    <xf numFmtId="166" fontId="7" fillId="2" borderId="4" xfId="0" applyNumberFormat="1" applyFont="1" applyFill="1" applyBorder="1" applyAlignment="1">
      <alignment vertical="center"/>
    </xf>
    <xf numFmtId="0" fontId="7" fillId="2" borderId="4" xfId="0" applyFont="1" applyFill="1" applyBorder="1" applyAlignment="1">
      <alignment vertical="center"/>
    </xf>
    <xf numFmtId="165" fontId="1" fillId="2" borderId="7" xfId="0" applyNumberFormat="1" applyFont="1" applyFill="1" applyBorder="1" applyAlignment="1">
      <alignment horizontal="right" vertical="center"/>
    </xf>
    <xf numFmtId="0" fontId="8" fillId="2" borderId="4" xfId="0" applyFont="1" applyFill="1" applyBorder="1" applyAlignment="1">
      <alignment vertical="center"/>
    </xf>
    <xf numFmtId="0" fontId="1" fillId="2" borderId="4" xfId="0" applyFont="1" applyFill="1" applyBorder="1" applyAlignment="1">
      <alignment horizontal="left" vertical="center"/>
    </xf>
    <xf numFmtId="0" fontId="9" fillId="2" borderId="4" xfId="0" applyFont="1" applyFill="1" applyBorder="1" applyAlignment="1">
      <alignment horizontal="left" vertical="center"/>
    </xf>
    <xf numFmtId="166" fontId="9" fillId="2" borderId="4" xfId="0" applyNumberFormat="1" applyFont="1" applyFill="1" applyBorder="1" applyAlignment="1">
      <alignment vertical="center"/>
    </xf>
    <xf numFmtId="167" fontId="9" fillId="2" borderId="4" xfId="0" applyNumberFormat="1" applyFont="1" applyFill="1" applyBorder="1" applyAlignment="1">
      <alignment vertical="center"/>
    </xf>
    <xf numFmtId="168" fontId="7" fillId="2" borderId="4" xfId="0" applyNumberFormat="1" applyFont="1" applyFill="1" applyBorder="1" applyAlignment="1">
      <alignment vertical="center"/>
    </xf>
    <xf numFmtId="0" fontId="9" fillId="2" borderId="4" xfId="0" applyFont="1" applyFill="1" applyBorder="1" applyAlignment="1">
      <alignment vertical="center"/>
    </xf>
    <xf numFmtId="0" fontId="10" fillId="2" borderId="4"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0" borderId="21" xfId="0" applyFont="1" applyBorder="1" applyAlignment="1">
      <alignment horizontal="center" vertical="center" wrapText="1"/>
    </xf>
    <xf numFmtId="0" fontId="10" fillId="2" borderId="21"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0" borderId="24" xfId="0" applyFont="1" applyBorder="1" applyAlignment="1">
      <alignment horizontal="center" vertical="center"/>
    </xf>
    <xf numFmtId="165" fontId="10" fillId="0" borderId="24" xfId="0" applyNumberFormat="1" applyFont="1" applyBorder="1" applyAlignment="1">
      <alignment horizontal="center" vertical="center" wrapText="1"/>
    </xf>
    <xf numFmtId="165" fontId="10" fillId="0" borderId="25" xfId="0" applyNumberFormat="1" applyFont="1" applyBorder="1" applyAlignment="1">
      <alignment horizontal="center" vertical="center" wrapText="1"/>
    </xf>
    <xf numFmtId="165" fontId="10" fillId="2" borderId="4" xfId="0" applyNumberFormat="1" applyFont="1" applyFill="1" applyBorder="1" applyAlignment="1">
      <alignment horizontal="center" vertical="center" wrapText="1"/>
    </xf>
    <xf numFmtId="165" fontId="10" fillId="0" borderId="32" xfId="0" applyNumberFormat="1" applyFont="1" applyBorder="1" applyAlignment="1">
      <alignment horizontal="center" vertical="center" wrapText="1"/>
    </xf>
    <xf numFmtId="165" fontId="10" fillId="0" borderId="33" xfId="0" applyNumberFormat="1" applyFont="1" applyBorder="1" applyAlignment="1">
      <alignment horizontal="center" vertical="center" wrapText="1"/>
    </xf>
    <xf numFmtId="165" fontId="10" fillId="0" borderId="0" xfId="0" applyNumberFormat="1" applyFont="1" applyAlignment="1">
      <alignment horizontal="center" vertical="center" wrapText="1"/>
    </xf>
    <xf numFmtId="169" fontId="11" fillId="2" borderId="4" xfId="0" applyNumberFormat="1" applyFont="1" applyFill="1" applyBorder="1" applyAlignment="1">
      <alignment vertical="center"/>
    </xf>
    <xf numFmtId="0" fontId="11" fillId="2" borderId="4" xfId="0" applyFont="1" applyFill="1" applyBorder="1" applyAlignment="1">
      <alignment vertical="center"/>
    </xf>
    <xf numFmtId="167" fontId="12" fillId="2" borderId="4" xfId="0" applyNumberFormat="1" applyFont="1" applyFill="1" applyBorder="1" applyAlignment="1">
      <alignment vertical="center"/>
    </xf>
    <xf numFmtId="0" fontId="12" fillId="2" borderId="4" xfId="0" applyFont="1" applyFill="1" applyBorder="1" applyAlignment="1">
      <alignment horizontal="center" vertical="center"/>
    </xf>
    <xf numFmtId="0" fontId="13" fillId="2" borderId="4" xfId="0" applyFont="1" applyFill="1" applyBorder="1" applyAlignment="1">
      <alignment horizontal="center" vertical="center"/>
    </xf>
    <xf numFmtId="0" fontId="14" fillId="2" borderId="4" xfId="0" applyFont="1" applyFill="1" applyBorder="1" applyAlignment="1">
      <alignment horizontal="center" vertical="center"/>
    </xf>
    <xf numFmtId="0" fontId="15" fillId="2" borderId="4" xfId="0" applyFont="1" applyFill="1" applyBorder="1" applyAlignment="1">
      <alignment vertical="center"/>
    </xf>
    <xf numFmtId="0" fontId="14" fillId="2" borderId="4" xfId="0" applyFont="1" applyFill="1" applyBorder="1" applyAlignment="1">
      <alignment horizontal="left" vertical="center" wrapText="1"/>
    </xf>
    <xf numFmtId="0" fontId="15" fillId="2" borderId="4" xfId="0" applyFont="1" applyFill="1" applyBorder="1" applyAlignment="1">
      <alignment horizontal="center" vertical="center"/>
    </xf>
    <xf numFmtId="0" fontId="10" fillId="2" borderId="43" xfId="0" applyFont="1" applyFill="1" applyBorder="1" applyAlignment="1">
      <alignment horizontal="center" vertical="center" wrapText="1"/>
    </xf>
    <xf numFmtId="0" fontId="10" fillId="2" borderId="45" xfId="0" applyFont="1" applyFill="1" applyBorder="1" applyAlignment="1">
      <alignment horizontal="center" vertical="center"/>
    </xf>
    <xf numFmtId="167" fontId="16" fillId="2" borderId="48" xfId="0" applyNumberFormat="1" applyFont="1" applyFill="1" applyBorder="1" applyAlignment="1">
      <alignment horizontal="right" vertical="center" wrapText="1"/>
    </xf>
    <xf numFmtId="167" fontId="16" fillId="2" borderId="32" xfId="0" applyNumberFormat="1" applyFont="1" applyFill="1" applyBorder="1" applyAlignment="1">
      <alignment horizontal="right" vertical="center" wrapText="1"/>
    </xf>
    <xf numFmtId="167" fontId="16" fillId="2" borderId="21" xfId="0" applyNumberFormat="1" applyFont="1" applyFill="1" applyBorder="1" applyAlignment="1">
      <alignment horizontal="right" vertical="center" wrapText="1"/>
    </xf>
    <xf numFmtId="0" fontId="17" fillId="2" borderId="4" xfId="0" applyFont="1" applyFill="1" applyBorder="1" applyAlignment="1">
      <alignment horizontal="left" vertical="center"/>
    </xf>
    <xf numFmtId="0" fontId="18" fillId="2" borderId="4" xfId="0" applyFont="1" applyFill="1" applyBorder="1" applyAlignment="1">
      <alignment horizontal="center" vertical="center"/>
    </xf>
    <xf numFmtId="170" fontId="18" fillId="2" borderId="4" xfId="0" applyNumberFormat="1" applyFont="1" applyFill="1" applyBorder="1" applyAlignment="1">
      <alignment horizontal="center" vertical="center"/>
    </xf>
    <xf numFmtId="166" fontId="15" fillId="2" borderId="4" xfId="0" applyNumberFormat="1" applyFont="1" applyFill="1" applyBorder="1" applyAlignment="1">
      <alignment horizontal="right" vertical="center" wrapText="1"/>
    </xf>
    <xf numFmtId="0" fontId="9" fillId="2" borderId="4" xfId="0" applyFont="1" applyFill="1" applyBorder="1" applyAlignment="1">
      <alignment horizontal="center" vertical="center"/>
    </xf>
    <xf numFmtId="0" fontId="19" fillId="2" borderId="4" xfId="0" applyFont="1" applyFill="1" applyBorder="1" applyAlignment="1">
      <alignment vertical="center"/>
    </xf>
    <xf numFmtId="0" fontId="10" fillId="2" borderId="4" xfId="0" applyFont="1" applyFill="1" applyBorder="1" applyAlignment="1">
      <alignment horizontal="left" vertical="center"/>
    </xf>
    <xf numFmtId="171" fontId="15" fillId="2" borderId="4" xfId="0" applyNumberFormat="1" applyFont="1" applyFill="1" applyBorder="1" applyAlignment="1">
      <alignment horizontal="right" vertical="center" wrapText="1"/>
    </xf>
    <xf numFmtId="172" fontId="10" fillId="2" borderId="7" xfId="0" applyNumberFormat="1" applyFont="1" applyFill="1" applyBorder="1" applyAlignment="1">
      <alignment horizontal="center" vertical="center" wrapText="1"/>
    </xf>
    <xf numFmtId="173" fontId="10" fillId="2" borderId="7" xfId="0" applyNumberFormat="1" applyFont="1" applyFill="1" applyBorder="1" applyAlignment="1">
      <alignment horizontal="center" vertical="center" wrapText="1"/>
    </xf>
    <xf numFmtId="0" fontId="9" fillId="2" borderId="4" xfId="0" applyFont="1" applyFill="1" applyBorder="1" applyAlignment="1">
      <alignment horizontal="center" vertical="center" wrapText="1"/>
    </xf>
    <xf numFmtId="169" fontId="15" fillId="2" borderId="4" xfId="0" applyNumberFormat="1" applyFont="1" applyFill="1" applyBorder="1" applyAlignment="1">
      <alignment horizontal="right" vertical="center" wrapText="1"/>
    </xf>
    <xf numFmtId="10" fontId="15" fillId="2" borderId="4" xfId="0" applyNumberFormat="1" applyFont="1" applyFill="1" applyBorder="1" applyAlignment="1">
      <alignment horizontal="right" vertical="center" wrapText="1"/>
    </xf>
    <xf numFmtId="0" fontId="10" fillId="2" borderId="4" xfId="0" applyFont="1" applyFill="1" applyBorder="1" applyAlignment="1">
      <alignment horizontal="center" vertical="center"/>
    </xf>
    <xf numFmtId="0" fontId="10" fillId="2" borderId="4" xfId="0" applyFont="1" applyFill="1" applyBorder="1" applyAlignment="1">
      <alignment vertical="center"/>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xf numFmtId="0" fontId="10" fillId="2" borderId="63" xfId="0" applyFont="1" applyFill="1" applyBorder="1" applyAlignment="1">
      <alignment horizontal="center" vertical="center" wrapText="1"/>
    </xf>
    <xf numFmtId="0" fontId="10" fillId="2" borderId="64" xfId="0" applyFont="1" applyFill="1" applyBorder="1" applyAlignment="1">
      <alignment horizontal="center" vertical="center"/>
    </xf>
    <xf numFmtId="10" fontId="16" fillId="2" borderId="65" xfId="0" applyNumberFormat="1" applyFont="1" applyFill="1" applyBorder="1" applyAlignment="1">
      <alignment horizontal="center" vertical="center"/>
    </xf>
    <xf numFmtId="2" fontId="16" fillId="2" borderId="24" xfId="0" applyNumberFormat="1" applyFont="1" applyFill="1" applyBorder="1" applyAlignment="1">
      <alignment horizontal="center" vertical="center"/>
    </xf>
    <xf numFmtId="167" fontId="16" fillId="2" borderId="24" xfId="0" applyNumberFormat="1" applyFont="1" applyFill="1" applyBorder="1" applyAlignment="1">
      <alignment horizontal="center" vertical="center"/>
    </xf>
    <xf numFmtId="10" fontId="16" fillId="2" borderId="24" xfId="0" applyNumberFormat="1" applyFont="1" applyFill="1" applyBorder="1" applyAlignment="1">
      <alignment horizontal="center" vertical="center"/>
    </xf>
    <xf numFmtId="0" fontId="10" fillId="2" borderId="66" xfId="0" applyFont="1" applyFill="1" applyBorder="1" applyAlignment="1">
      <alignment horizontal="center" vertical="center"/>
    </xf>
    <xf numFmtId="0" fontId="10" fillId="0" borderId="67" xfId="0" applyFont="1" applyBorder="1" applyAlignment="1">
      <alignment horizontal="center" vertical="center"/>
    </xf>
    <xf numFmtId="10" fontId="16" fillId="0" borderId="69" xfId="0" applyNumberFormat="1" applyFont="1" applyBorder="1" applyAlignment="1">
      <alignment horizontal="center" vertical="center"/>
    </xf>
    <xf numFmtId="2" fontId="16" fillId="0" borderId="43" xfId="0" applyNumberFormat="1" applyFont="1" applyBorder="1" applyAlignment="1">
      <alignment horizontal="center" vertical="center"/>
    </xf>
    <xf numFmtId="167" fontId="16" fillId="2" borderId="43" xfId="0" applyNumberFormat="1" applyFont="1" applyFill="1" applyBorder="1" applyAlignment="1">
      <alignment horizontal="center" vertical="center"/>
    </xf>
    <xf numFmtId="10" fontId="16" fillId="0" borderId="43" xfId="0" applyNumberFormat="1" applyFont="1" applyBorder="1" applyAlignment="1">
      <alignment horizontal="center" vertical="center"/>
    </xf>
    <xf numFmtId="0" fontId="10" fillId="0" borderId="70" xfId="0" applyFont="1" applyBorder="1" applyAlignment="1">
      <alignment horizontal="center" vertical="center"/>
    </xf>
    <xf numFmtId="0" fontId="10" fillId="0" borderId="0" xfId="0" applyFont="1" applyAlignment="1">
      <alignment horizontal="center" vertical="center"/>
    </xf>
    <xf numFmtId="0" fontId="20" fillId="2" borderId="4" xfId="0" applyFont="1" applyFill="1" applyBorder="1" applyAlignment="1">
      <alignment horizontal="left" vertical="center"/>
    </xf>
    <xf numFmtId="4" fontId="16" fillId="2" borderId="4" xfId="0" applyNumberFormat="1" applyFont="1" applyFill="1" applyBorder="1" applyAlignment="1">
      <alignment horizontal="center" vertical="center"/>
    </xf>
    <xf numFmtId="10" fontId="16" fillId="2" borderId="4" xfId="0" applyNumberFormat="1" applyFont="1" applyFill="1" applyBorder="1" applyAlignment="1">
      <alignment horizontal="center" vertical="center"/>
    </xf>
    <xf numFmtId="0" fontId="16" fillId="2" borderId="4" xfId="0" applyFont="1" applyFill="1" applyBorder="1" applyAlignment="1">
      <alignment vertical="center"/>
    </xf>
    <xf numFmtId="4" fontId="10" fillId="2" borderId="74" xfId="0" applyNumberFormat="1" applyFont="1" applyFill="1" applyBorder="1" applyAlignment="1">
      <alignment horizontal="center" vertical="center" wrapText="1"/>
    </xf>
    <xf numFmtId="0" fontId="10" fillId="2" borderId="67" xfId="0" applyFont="1" applyFill="1" applyBorder="1" applyAlignment="1">
      <alignment horizontal="center" vertical="center"/>
    </xf>
    <xf numFmtId="0" fontId="10" fillId="2" borderId="43" xfId="0" applyFont="1" applyFill="1" applyBorder="1" applyAlignment="1">
      <alignment horizontal="center" vertical="center"/>
    </xf>
    <xf numFmtId="0" fontId="10" fillId="0" borderId="76" xfId="0" applyFont="1" applyBorder="1" applyAlignment="1">
      <alignment horizontal="center" vertical="center"/>
    </xf>
    <xf numFmtId="0" fontId="9" fillId="2" borderId="4" xfId="0" applyFont="1" applyFill="1" applyBorder="1" applyAlignment="1">
      <alignment horizontal="left" vertical="center" wrapText="1"/>
    </xf>
    <xf numFmtId="10" fontId="7" fillId="2" borderId="4" xfId="0" applyNumberFormat="1" applyFont="1" applyFill="1" applyBorder="1" applyAlignment="1">
      <alignment horizontal="center" vertical="center"/>
    </xf>
    <xf numFmtId="3" fontId="7" fillId="2" borderId="4" xfId="0" applyNumberFormat="1" applyFont="1" applyFill="1" applyBorder="1" applyAlignment="1">
      <alignment horizontal="right" vertical="center"/>
    </xf>
    <xf numFmtId="0" fontId="21" fillId="2" borderId="4"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69" xfId="0" applyFont="1" applyFill="1" applyBorder="1" applyAlignment="1">
      <alignment horizontal="center" vertical="center" wrapText="1"/>
    </xf>
    <xf numFmtId="0" fontId="10" fillId="0" borderId="69" xfId="0" applyFont="1" applyBorder="1" applyAlignment="1">
      <alignment horizontal="center" vertical="center" wrapText="1"/>
    </xf>
    <xf numFmtId="0" fontId="10" fillId="0" borderId="7" xfId="0" applyFont="1" applyBorder="1" applyAlignment="1">
      <alignment horizontal="center" vertical="center" wrapText="1"/>
    </xf>
    <xf numFmtId="0" fontId="10" fillId="3" borderId="82" xfId="0" applyFont="1" applyFill="1" applyBorder="1" applyAlignment="1">
      <alignment horizontal="center" vertical="center"/>
    </xf>
    <xf numFmtId="165" fontId="1" fillId="3" borderId="7" xfId="0" applyNumberFormat="1" applyFont="1" applyFill="1" applyBorder="1" applyAlignment="1">
      <alignment horizontal="right" vertical="center"/>
    </xf>
    <xf numFmtId="10" fontId="1" fillId="3" borderId="7" xfId="0" applyNumberFormat="1" applyFont="1" applyFill="1" applyBorder="1" applyAlignment="1">
      <alignment horizontal="center" vertical="center"/>
    </xf>
    <xf numFmtId="0" fontId="10" fillId="4" borderId="82" xfId="0" applyFont="1" applyFill="1" applyBorder="1" applyAlignment="1">
      <alignment horizontal="center" vertical="center"/>
    </xf>
    <xf numFmtId="165" fontId="1" fillId="4" borderId="7" xfId="0" applyNumberFormat="1" applyFont="1" applyFill="1" applyBorder="1" applyAlignment="1">
      <alignment horizontal="right" vertical="center"/>
    </xf>
    <xf numFmtId="10" fontId="1" fillId="4" borderId="7" xfId="0" applyNumberFormat="1" applyFont="1" applyFill="1" applyBorder="1" applyAlignment="1">
      <alignment horizontal="center" vertical="center"/>
    </xf>
    <xf numFmtId="0" fontId="10" fillId="2" borderId="87" xfId="0" applyFont="1" applyFill="1" applyBorder="1" applyAlignment="1">
      <alignment horizontal="center" vertical="center" wrapText="1"/>
    </xf>
    <xf numFmtId="0" fontId="10" fillId="2" borderId="89" xfId="0" applyFont="1" applyFill="1" applyBorder="1" applyAlignment="1">
      <alignment horizontal="center" vertical="center" wrapText="1"/>
    </xf>
    <xf numFmtId="0" fontId="10" fillId="0" borderId="65" xfId="0" applyFont="1" applyBorder="1" applyAlignment="1">
      <alignment horizontal="center" vertical="center" wrapText="1"/>
    </xf>
    <xf numFmtId="165" fontId="10" fillId="5" borderId="24" xfId="0" applyNumberFormat="1" applyFont="1" applyFill="1" applyBorder="1" applyAlignment="1">
      <alignment horizontal="center" vertical="center" wrapText="1"/>
    </xf>
    <xf numFmtId="14" fontId="10" fillId="0" borderId="24" xfId="0" applyNumberFormat="1" applyFont="1" applyBorder="1" applyAlignment="1">
      <alignment horizontal="center" vertical="center" wrapText="1"/>
    </xf>
    <xf numFmtId="165" fontId="10" fillId="5" borderId="90" xfId="0" applyNumberFormat="1" applyFont="1" applyFill="1" applyBorder="1" applyAlignment="1">
      <alignment horizontal="center" vertical="center" wrapText="1"/>
    </xf>
    <xf numFmtId="165" fontId="10" fillId="0" borderId="66" xfId="0" applyNumberFormat="1" applyFont="1" applyBorder="1" applyAlignment="1">
      <alignment horizontal="center" vertical="center" wrapText="1"/>
    </xf>
    <xf numFmtId="165" fontId="10" fillId="0" borderId="21" xfId="0" applyNumberFormat="1" applyFont="1" applyBorder="1" applyAlignment="1">
      <alignment horizontal="center" vertical="center" wrapText="1"/>
    </xf>
    <xf numFmtId="165" fontId="10" fillId="5" borderId="21" xfId="0" applyNumberFormat="1" applyFont="1" applyFill="1" applyBorder="1" applyAlignment="1">
      <alignment horizontal="center" vertical="center" wrapText="1"/>
    </xf>
    <xf numFmtId="14" fontId="10" fillId="0" borderId="21" xfId="0" applyNumberFormat="1" applyFont="1" applyBorder="1" applyAlignment="1">
      <alignment horizontal="center" vertical="center" wrapText="1"/>
    </xf>
    <xf numFmtId="165" fontId="10" fillId="0" borderId="91" xfId="0" applyNumberFormat="1" applyFont="1" applyBorder="1" applyAlignment="1">
      <alignment horizontal="center" vertical="center" wrapText="1"/>
    </xf>
    <xf numFmtId="0" fontId="10" fillId="2" borderId="92" xfId="0" applyFont="1" applyFill="1" applyBorder="1" applyAlignment="1">
      <alignment horizontal="center" vertical="center" wrapText="1"/>
    </xf>
    <xf numFmtId="165" fontId="10" fillId="2" borderId="48" xfId="0" applyNumberFormat="1" applyFont="1" applyFill="1" applyBorder="1" applyAlignment="1">
      <alignment horizontal="center" vertical="center" wrapText="1"/>
    </xf>
    <xf numFmtId="14" fontId="10" fillId="2" borderId="48" xfId="0" applyNumberFormat="1" applyFont="1" applyFill="1" applyBorder="1" applyAlignment="1">
      <alignment horizontal="center" vertical="center" wrapText="1"/>
    </xf>
    <xf numFmtId="165" fontId="10" fillId="2" borderId="93" xfId="0" applyNumberFormat="1" applyFont="1" applyFill="1" applyBorder="1" applyAlignment="1">
      <alignment horizontal="center" vertical="center" wrapText="1"/>
    </xf>
    <xf numFmtId="14" fontId="10" fillId="2" borderId="4" xfId="0" applyNumberFormat="1" applyFont="1" applyFill="1" applyBorder="1" applyAlignment="1">
      <alignment horizontal="center" vertical="center" wrapText="1"/>
    </xf>
    <xf numFmtId="165" fontId="10" fillId="0" borderId="70" xfId="0" applyNumberFormat="1" applyFont="1" applyBorder="1" applyAlignment="1">
      <alignment horizontal="center" vertical="center" wrapText="1"/>
    </xf>
    <xf numFmtId="165" fontId="23" fillId="2" borderId="32" xfId="0" applyNumberFormat="1" applyFont="1" applyFill="1" applyBorder="1" applyAlignment="1">
      <alignment horizontal="center" vertical="center"/>
    </xf>
    <xf numFmtId="173" fontId="10" fillId="2" borderId="94" xfId="0" applyNumberFormat="1" applyFont="1" applyFill="1" applyBorder="1" applyAlignment="1">
      <alignment horizontal="center" vertical="center"/>
    </xf>
    <xf numFmtId="165" fontId="23" fillId="2" borderId="21" xfId="0" applyNumberFormat="1" applyFont="1" applyFill="1" applyBorder="1" applyAlignment="1">
      <alignment horizontal="center" vertical="center"/>
    </xf>
    <xf numFmtId="173" fontId="10" fillId="2" borderId="91" xfId="0" applyNumberFormat="1" applyFont="1" applyFill="1" applyBorder="1" applyAlignment="1">
      <alignment horizontal="center" vertical="center"/>
    </xf>
    <xf numFmtId="0" fontId="4" fillId="2" borderId="4" xfId="0" applyFont="1" applyFill="1" applyBorder="1"/>
    <xf numFmtId="0" fontId="16" fillId="2" borderId="4" xfId="0" applyFont="1" applyFill="1" applyBorder="1" applyAlignment="1">
      <alignment horizontal="left" vertical="center" wrapText="1"/>
    </xf>
    <xf numFmtId="0" fontId="16" fillId="2" borderId="4" xfId="0" applyFont="1" applyFill="1" applyBorder="1" applyAlignment="1">
      <alignment horizontal="center" vertical="center" wrapText="1"/>
    </xf>
    <xf numFmtId="0" fontId="10" fillId="2" borderId="4" xfId="0" applyFont="1" applyFill="1" applyBorder="1" applyAlignment="1">
      <alignment horizontal="left" vertical="center" wrapText="1"/>
    </xf>
    <xf numFmtId="166" fontId="10" fillId="2" borderId="4" xfId="0" applyNumberFormat="1" applyFont="1" applyFill="1" applyBorder="1" applyAlignment="1">
      <alignment horizontal="center" vertical="center"/>
    </xf>
    <xf numFmtId="0" fontId="13" fillId="2" borderId="4" xfId="0" applyFont="1" applyFill="1" applyBorder="1" applyAlignment="1">
      <alignment horizontal="left" vertical="center" wrapText="1"/>
    </xf>
    <xf numFmtId="3" fontId="16" fillId="2" borderId="4" xfId="0" applyNumberFormat="1" applyFont="1" applyFill="1" applyBorder="1" applyAlignment="1">
      <alignment vertical="center"/>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3" fillId="2" borderId="1" xfId="0" applyFont="1" applyFill="1" applyBorder="1" applyAlignment="1">
      <alignment horizontal="center" vertical="center" wrapText="1"/>
    </xf>
    <xf numFmtId="0" fontId="1" fillId="2" borderId="5" xfId="0" applyFont="1" applyFill="1" applyBorder="1" applyAlignment="1">
      <alignment horizontal="left" vertical="center"/>
    </xf>
    <xf numFmtId="0" fontId="2" fillId="0" borderId="6" xfId="0" applyFont="1" applyBorder="1"/>
    <xf numFmtId="0" fontId="10" fillId="2" borderId="5" xfId="0" applyFont="1" applyFill="1" applyBorder="1" applyAlignment="1">
      <alignment horizontal="center" vertical="center"/>
    </xf>
    <xf numFmtId="0" fontId="2" fillId="0" borderId="41" xfId="0" applyFont="1" applyBorder="1"/>
    <xf numFmtId="10" fontId="10" fillId="2" borderId="71" xfId="0" applyNumberFormat="1" applyFont="1" applyFill="1" applyBorder="1" applyAlignment="1">
      <alignment horizontal="center" vertical="center"/>
    </xf>
    <xf numFmtId="0" fontId="2" fillId="0" borderId="72" xfId="0" applyFont="1" applyBorder="1"/>
    <xf numFmtId="0" fontId="2" fillId="0" borderId="75" xfId="0" applyFont="1" applyBorder="1"/>
    <xf numFmtId="0" fontId="1" fillId="2" borderId="1" xfId="0" applyFont="1" applyFill="1" applyBorder="1" applyAlignment="1">
      <alignment horizontal="center" vertical="center"/>
    </xf>
    <xf numFmtId="0" fontId="5" fillId="2" borderId="5" xfId="0" applyFont="1" applyFill="1" applyBorder="1" applyAlignment="1">
      <alignment horizontal="left" vertical="center"/>
    </xf>
    <xf numFmtId="0" fontId="10" fillId="0" borderId="30" xfId="0" applyFont="1" applyBorder="1" applyAlignment="1">
      <alignment horizontal="left" vertical="center" wrapText="1"/>
    </xf>
    <xf numFmtId="0" fontId="2" fillId="0" borderId="31" xfId="0" applyFont="1" applyBorder="1"/>
    <xf numFmtId="0" fontId="2" fillId="0" borderId="37" xfId="0" applyFont="1" applyBorder="1"/>
    <xf numFmtId="0" fontId="2" fillId="0" borderId="38" xfId="0" applyFont="1" applyBorder="1"/>
    <xf numFmtId="0" fontId="10" fillId="0" borderId="29" xfId="0" applyFont="1" applyBorder="1" applyAlignment="1">
      <alignment horizontal="center" vertical="center"/>
    </xf>
    <xf numFmtId="0" fontId="2" fillId="0" borderId="36" xfId="0" applyFont="1" applyBorder="1"/>
    <xf numFmtId="167" fontId="16" fillId="2" borderId="46" xfId="0" applyNumberFormat="1" applyFont="1" applyFill="1" applyBorder="1" applyAlignment="1">
      <alignment horizontal="center" vertical="center" wrapText="1"/>
    </xf>
    <xf numFmtId="0" fontId="2" fillId="0" borderId="49" xfId="0" applyFont="1" applyBorder="1"/>
    <xf numFmtId="0" fontId="10" fillId="2" borderId="8" xfId="0" applyFont="1" applyFill="1" applyBorder="1" applyAlignment="1">
      <alignment horizontal="center" vertical="center" wrapText="1"/>
    </xf>
    <xf numFmtId="0" fontId="2" fillId="0" borderId="15" xfId="0" applyFont="1" applyBorder="1"/>
    <xf numFmtId="0" fontId="2" fillId="0" borderId="16" xfId="0" applyFont="1" applyBorder="1"/>
    <xf numFmtId="0" fontId="2" fillId="0" borderId="23" xfId="0" applyFont="1" applyBorder="1"/>
    <xf numFmtId="165" fontId="10" fillId="2" borderId="27" xfId="0" applyNumberFormat="1" applyFont="1" applyFill="1" applyBorder="1" applyAlignment="1">
      <alignment horizontal="center" vertical="center" wrapText="1"/>
    </xf>
    <xf numFmtId="0" fontId="2" fillId="0" borderId="28" xfId="0" applyFont="1" applyBorder="1"/>
    <xf numFmtId="0" fontId="2" fillId="0" borderId="9" xfId="0" applyFont="1" applyBorder="1"/>
    <xf numFmtId="0" fontId="2" fillId="0" borderId="10" xfId="0" applyFont="1" applyBorder="1"/>
    <xf numFmtId="0" fontId="2" fillId="0" borderId="17" xfId="0" applyFont="1" applyBorder="1"/>
    <xf numFmtId="0" fontId="2" fillId="0" borderId="18" xfId="0" applyFont="1" applyBorder="1"/>
    <xf numFmtId="0" fontId="10" fillId="0" borderId="25" xfId="0" applyFont="1" applyBorder="1" applyAlignment="1">
      <alignment horizontal="left" vertical="center" wrapText="1"/>
    </xf>
    <xf numFmtId="0" fontId="2" fillId="0" borderId="26" xfId="0" applyFont="1" applyBorder="1"/>
    <xf numFmtId="10" fontId="16" fillId="0" borderId="53" xfId="0" applyNumberFormat="1" applyFont="1" applyBorder="1" applyAlignment="1">
      <alignment horizontal="center" vertical="center" wrapText="1"/>
    </xf>
    <xf numFmtId="0" fontId="10" fillId="2" borderId="44"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2" fillId="0" borderId="42" xfId="0" applyFont="1" applyBorder="1"/>
    <xf numFmtId="0" fontId="10" fillId="2" borderId="12" xfId="0" applyFont="1" applyFill="1" applyBorder="1" applyAlignment="1">
      <alignment horizontal="center" vertical="center"/>
    </xf>
    <xf numFmtId="0" fontId="2" fillId="0" borderId="13" xfId="0" applyFont="1" applyBorder="1"/>
    <xf numFmtId="0" fontId="2" fillId="0" borderId="14" xfId="0" applyFont="1" applyBorder="1"/>
    <xf numFmtId="0" fontId="10" fillId="2" borderId="11" xfId="0" applyFont="1" applyFill="1" applyBorder="1" applyAlignment="1">
      <alignment horizontal="center" vertical="center" wrapText="1"/>
    </xf>
    <xf numFmtId="0" fontId="2" fillId="0" borderId="19" xfId="0" applyFont="1" applyBorder="1"/>
    <xf numFmtId="0" fontId="10" fillId="2" borderId="1" xfId="0" applyFont="1" applyFill="1" applyBorder="1" applyAlignment="1">
      <alignment horizontal="left" vertical="center" wrapText="1"/>
    </xf>
    <xf numFmtId="165" fontId="10" fillId="0" borderId="29" xfId="0" applyNumberFormat="1" applyFont="1" applyBorder="1" applyAlignment="1">
      <alignment horizontal="center" vertical="center" wrapText="1"/>
    </xf>
    <xf numFmtId="165" fontId="10" fillId="0" borderId="34" xfId="0" applyNumberFormat="1" applyFont="1" applyBorder="1" applyAlignment="1">
      <alignment horizontal="center" vertical="center" wrapText="1"/>
    </xf>
    <xf numFmtId="0" fontId="2" fillId="0" borderId="35" xfId="0" applyFont="1" applyBorder="1"/>
    <xf numFmtId="0" fontId="2" fillId="0" borderId="39" xfId="0" applyFont="1" applyBorder="1"/>
    <xf numFmtId="0" fontId="2" fillId="0" borderId="40" xfId="0" applyFont="1" applyBorder="1"/>
    <xf numFmtId="167" fontId="16" fillId="2" borderId="33" xfId="0" applyNumberFormat="1" applyFont="1" applyFill="1" applyBorder="1" applyAlignment="1">
      <alignment horizontal="center" vertical="center" wrapText="1"/>
    </xf>
    <xf numFmtId="0" fontId="2" fillId="0" borderId="51" xfId="0" applyFont="1" applyBorder="1"/>
    <xf numFmtId="0" fontId="10" fillId="2" borderId="46" xfId="0" applyFont="1" applyFill="1" applyBorder="1" applyAlignment="1">
      <alignment horizontal="left" vertical="center" wrapText="1"/>
    </xf>
    <xf numFmtId="0" fontId="2" fillId="0" borderId="47" xfId="0" applyFont="1" applyBorder="1"/>
    <xf numFmtId="165" fontId="10" fillId="2" borderId="1" xfId="0" applyNumberFormat="1" applyFont="1" applyFill="1" applyBorder="1" applyAlignment="1">
      <alignment horizontal="center" vertical="center" wrapText="1"/>
    </xf>
    <xf numFmtId="0" fontId="10" fillId="2" borderId="30" xfId="0" applyFont="1" applyFill="1" applyBorder="1" applyAlignment="1">
      <alignment horizontal="center" vertical="center" wrapText="1"/>
    </xf>
    <xf numFmtId="0" fontId="2" fillId="0" borderId="53" xfId="0" applyFont="1" applyBorder="1"/>
    <xf numFmtId="0" fontId="2" fillId="0" borderId="54" xfId="0" applyFont="1" applyBorder="1"/>
    <xf numFmtId="165" fontId="10" fillId="5" borderId="25" xfId="0" applyNumberFormat="1" applyFont="1" applyFill="1" applyBorder="1" applyAlignment="1">
      <alignment horizontal="center" vertical="center" wrapText="1"/>
    </xf>
    <xf numFmtId="165" fontId="10" fillId="5" borderId="55" xfId="0" applyNumberFormat="1" applyFont="1" applyFill="1" applyBorder="1" applyAlignment="1">
      <alignment horizontal="center" vertical="center" wrapText="1"/>
    </xf>
    <xf numFmtId="0" fontId="2" fillId="0" borderId="77" xfId="0" applyFont="1" applyBorder="1"/>
    <xf numFmtId="0" fontId="2" fillId="0" borderId="83" xfId="0" applyFont="1" applyBorder="1"/>
    <xf numFmtId="0" fontId="2" fillId="0" borderId="86" xfId="0" applyFont="1" applyBorder="1"/>
    <xf numFmtId="165" fontId="10" fillId="0" borderId="8" xfId="0" applyNumberFormat="1" applyFont="1" applyBorder="1" applyAlignment="1">
      <alignment horizontal="center" vertical="center" wrapText="1"/>
    </xf>
    <xf numFmtId="165" fontId="10" fillId="0" borderId="5" xfId="0" applyNumberFormat="1" applyFont="1" applyBorder="1" applyAlignment="1">
      <alignment horizontal="center" vertical="center" wrapText="1"/>
    </xf>
    <xf numFmtId="0" fontId="7" fillId="2" borderId="1" xfId="0" applyFont="1" applyFill="1" applyBorder="1" applyAlignment="1">
      <alignment horizontal="center" vertical="center"/>
    </xf>
    <xf numFmtId="0" fontId="10" fillId="2" borderId="78" xfId="0" applyFont="1" applyFill="1" applyBorder="1" applyAlignment="1">
      <alignment horizontal="center" vertical="center" wrapText="1"/>
    </xf>
    <xf numFmtId="0" fontId="2" fillId="0" borderId="79" xfId="0" applyFont="1" applyBorder="1"/>
    <xf numFmtId="0" fontId="10" fillId="2" borderId="80" xfId="0" applyFont="1" applyFill="1" applyBorder="1" applyAlignment="1">
      <alignment horizontal="left" vertical="center" wrapText="1"/>
    </xf>
    <xf numFmtId="0" fontId="2" fillId="0" borderId="81" xfId="0" applyFont="1" applyBorder="1"/>
    <xf numFmtId="0" fontId="24" fillId="2" borderId="5" xfId="0" applyFont="1" applyFill="1" applyBorder="1" applyAlignment="1">
      <alignment horizontal="center" vertical="center" wrapText="1"/>
    </xf>
    <xf numFmtId="0" fontId="10" fillId="2" borderId="29" xfId="0" applyFont="1" applyFill="1" applyBorder="1" applyAlignment="1">
      <alignment horizontal="center" vertical="center" wrapText="1"/>
    </xf>
    <xf numFmtId="0" fontId="2" fillId="0" borderId="88" xfId="0" applyFont="1" applyBorder="1"/>
    <xf numFmtId="0" fontId="10" fillId="2" borderId="55" xfId="0" applyFont="1" applyFill="1" applyBorder="1" applyAlignment="1">
      <alignment horizontal="left" vertical="center" wrapText="1"/>
    </xf>
    <xf numFmtId="0" fontId="9" fillId="2" borderId="5" xfId="0" applyFont="1" applyFill="1" applyBorder="1" applyAlignment="1">
      <alignment horizontal="center" vertical="center" wrapText="1"/>
    </xf>
    <xf numFmtId="0" fontId="2" fillId="0" borderId="57" xfId="0" applyFont="1" applyBorder="1"/>
    <xf numFmtId="0" fontId="10" fillId="2" borderId="71" xfId="0" applyFont="1" applyFill="1" applyBorder="1" applyAlignment="1">
      <alignment horizontal="center" vertical="center" wrapText="1"/>
    </xf>
    <xf numFmtId="0" fontId="2" fillId="0" borderId="73" xfId="0" applyFont="1" applyBorder="1"/>
    <xf numFmtId="0" fontId="9" fillId="2" borderId="1" xfId="0" applyFont="1" applyFill="1" applyBorder="1" applyAlignment="1">
      <alignment horizontal="left" vertical="center" wrapText="1"/>
    </xf>
    <xf numFmtId="0" fontId="10" fillId="2" borderId="8" xfId="0" applyFont="1" applyFill="1" applyBorder="1" applyAlignment="1">
      <alignment horizontal="center" vertical="center"/>
    </xf>
    <xf numFmtId="0" fontId="2" fillId="0" borderId="58" xfId="0" applyFont="1" applyBorder="1"/>
    <xf numFmtId="0" fontId="2" fillId="0" borderId="59" xfId="0" applyFont="1" applyBorder="1"/>
    <xf numFmtId="0" fontId="2" fillId="0" borderId="60" xfId="0" applyFont="1" applyBorder="1"/>
    <xf numFmtId="167" fontId="16" fillId="2" borderId="55" xfId="0" applyNumberFormat="1" applyFont="1" applyFill="1" applyBorder="1" applyAlignment="1">
      <alignment horizontal="center" vertical="center" wrapText="1"/>
    </xf>
    <xf numFmtId="0" fontId="2" fillId="0" borderId="56" xfId="0" applyFont="1" applyBorder="1"/>
    <xf numFmtId="0" fontId="10" fillId="0" borderId="50" xfId="0" applyFont="1" applyBorder="1" applyAlignment="1">
      <alignment horizontal="center" vertical="center"/>
    </xf>
    <xf numFmtId="0" fontId="2" fillId="0" borderId="52" xfId="0" applyFont="1" applyBorder="1"/>
    <xf numFmtId="0" fontId="10" fillId="2" borderId="25" xfId="0" applyFont="1" applyFill="1" applyBorder="1" applyAlignment="1">
      <alignment horizontal="left" vertical="center" wrapText="1"/>
    </xf>
    <xf numFmtId="0" fontId="10" fillId="2" borderId="33" xfId="0" applyFont="1" applyFill="1" applyBorder="1" applyAlignment="1">
      <alignment horizontal="left" vertical="center" wrapText="1"/>
    </xf>
    <xf numFmtId="0" fontId="2" fillId="0" borderId="68" xfId="0" applyFont="1" applyBorder="1"/>
    <xf numFmtId="0" fontId="10" fillId="0" borderId="33" xfId="0" applyFont="1" applyBorder="1" applyAlignment="1">
      <alignment horizontal="left" vertical="center" wrapText="1"/>
    </xf>
    <xf numFmtId="49" fontId="16" fillId="2" borderId="5" xfId="0" applyNumberFormat="1" applyFont="1" applyFill="1" applyBorder="1" applyAlignment="1">
      <alignment horizontal="center" vertical="center" wrapText="1"/>
    </xf>
    <xf numFmtId="0" fontId="10" fillId="2" borderId="5" xfId="0" applyFont="1" applyFill="1" applyBorder="1" applyAlignment="1">
      <alignment horizontal="left" vertical="center" wrapText="1"/>
    </xf>
    <xf numFmtId="165" fontId="10" fillId="0" borderId="41" xfId="0" applyNumberFormat="1" applyFont="1" applyBorder="1" applyAlignment="1">
      <alignment horizontal="center" vertical="center" wrapText="1"/>
    </xf>
    <xf numFmtId="165" fontId="10" fillId="3" borderId="8" xfId="0" applyNumberFormat="1" applyFont="1" applyFill="1" applyBorder="1" applyAlignment="1">
      <alignment horizontal="center" vertical="center" wrapText="1"/>
    </xf>
    <xf numFmtId="0" fontId="2" fillId="0" borderId="84" xfId="0" applyFont="1" applyBorder="1"/>
    <xf numFmtId="165" fontId="10" fillId="4" borderId="8" xfId="0" applyNumberFormat="1" applyFont="1" applyFill="1" applyBorder="1" applyAlignment="1">
      <alignment horizontal="center" vertical="center" wrapText="1"/>
    </xf>
    <xf numFmtId="165" fontId="10" fillId="2" borderId="46" xfId="0" applyNumberFormat="1" applyFont="1" applyFill="1" applyBorder="1" applyAlignment="1">
      <alignment horizontal="center" vertical="center" wrapText="1"/>
    </xf>
    <xf numFmtId="165" fontId="22" fillId="3" borderId="11" xfId="0" applyNumberFormat="1" applyFont="1" applyFill="1" applyBorder="1" applyAlignment="1">
      <alignment horizontal="center" vertical="center" wrapText="1"/>
    </xf>
    <xf numFmtId="0" fontId="2" fillId="0" borderId="85" xfId="0" applyFont="1" applyBorder="1"/>
    <xf numFmtId="165" fontId="10" fillId="4" borderId="11" xfId="0" applyNumberFormat="1" applyFont="1" applyFill="1" applyBorder="1" applyAlignment="1">
      <alignment horizontal="center" vertical="center" wrapText="1"/>
    </xf>
    <xf numFmtId="0" fontId="10" fillId="2" borderId="50" xfId="0" applyFont="1" applyFill="1" applyBorder="1" applyAlignment="1">
      <alignment horizontal="center" vertical="center" wrapText="1"/>
    </xf>
    <xf numFmtId="165" fontId="1" fillId="3" borderId="11" xfId="0" applyNumberFormat="1" applyFont="1" applyFill="1" applyBorder="1" applyAlignment="1">
      <alignment horizontal="center" vertical="center"/>
    </xf>
    <xf numFmtId="165" fontId="1" fillId="4" borderId="11" xfId="0" applyNumberFormat="1" applyFont="1" applyFill="1" applyBorder="1" applyAlignment="1">
      <alignment horizontal="center" vertical="center"/>
    </xf>
  </cellXfs>
  <cellStyles count="1">
    <cellStyle name="Normal" xfId="0" builtinId="0"/>
  </cellStyles>
  <dxfs count="0"/>
  <tableStyles count="1" defaultTableStyle="TableStyleMedium2" defaultPivotStyle="PivotStyleLight16">
    <tableStyle name="Invisible" pivot="0" table="0" count="0" xr9:uid="{41F1C0FF-FD5D-413A-8446-099C769B4013}"/>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238125</xdr:colOff>
      <xdr:row>0</xdr:row>
      <xdr:rowOff>76200</xdr:rowOff>
    </xdr:from>
    <xdr:ext cx="2047875" cy="16668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21"/>
  <sheetViews>
    <sheetView tabSelected="1" zoomScale="50" zoomScaleNormal="50" workbookViewId="0">
      <selection activeCell="G67" sqref="G67"/>
    </sheetView>
  </sheetViews>
  <sheetFormatPr baseColWidth="10" defaultColWidth="14.42578125" defaultRowHeight="15" customHeight="1" x14ac:dyDescent="0.2"/>
  <cols>
    <col min="1" max="1" width="11.42578125" customWidth="1"/>
    <col min="2" max="2" width="30.85546875" customWidth="1"/>
    <col min="3" max="3" width="36" customWidth="1"/>
    <col min="4" max="4" width="30.5703125" customWidth="1"/>
    <col min="5" max="5" width="25.7109375" customWidth="1"/>
    <col min="6" max="6" width="25.140625" customWidth="1"/>
    <col min="7" max="7" width="26.5703125" customWidth="1"/>
    <col min="8" max="8" width="30.85546875" customWidth="1"/>
    <col min="9" max="9" width="19" customWidth="1"/>
    <col min="10" max="10" width="21.140625" customWidth="1"/>
    <col min="11" max="11" width="24.5703125" customWidth="1"/>
    <col min="12" max="13" width="25.140625" customWidth="1"/>
    <col min="14" max="14" width="11.42578125" customWidth="1"/>
  </cols>
  <sheetData>
    <row r="1" spans="1:14" ht="30.75" customHeight="1" x14ac:dyDescent="0.2">
      <c r="A1" s="124" t="s">
        <v>0</v>
      </c>
      <c r="B1" s="125"/>
      <c r="C1" s="125"/>
      <c r="D1" s="125"/>
      <c r="E1" s="125"/>
      <c r="F1" s="125"/>
      <c r="G1" s="125"/>
      <c r="H1" s="125"/>
      <c r="I1" s="125"/>
      <c r="J1" s="125"/>
      <c r="K1" s="125"/>
      <c r="L1" s="126"/>
      <c r="M1" s="1"/>
      <c r="N1" s="2"/>
    </row>
    <row r="2" spans="1:14" ht="84.75" customHeight="1" x14ac:dyDescent="0.2">
      <c r="A2" s="3"/>
      <c r="B2" s="3"/>
      <c r="C2" s="127" t="s">
        <v>1</v>
      </c>
      <c r="D2" s="125"/>
      <c r="E2" s="125"/>
      <c r="F2" s="125"/>
      <c r="G2" s="125"/>
      <c r="H2" s="125"/>
      <c r="I2" s="125"/>
      <c r="J2" s="125"/>
      <c r="K2" s="125"/>
      <c r="L2" s="126"/>
      <c r="M2" s="1"/>
      <c r="N2" s="2"/>
    </row>
    <row r="3" spans="1:14" ht="39" customHeight="1" x14ac:dyDescent="0.2">
      <c r="A3" s="2"/>
      <c r="B3" s="135" t="s">
        <v>2</v>
      </c>
      <c r="C3" s="125"/>
      <c r="D3" s="125"/>
      <c r="E3" s="125"/>
      <c r="F3" s="125"/>
      <c r="G3" s="125"/>
      <c r="H3" s="125"/>
      <c r="I3" s="125"/>
      <c r="J3" s="125"/>
      <c r="K3" s="125"/>
      <c r="L3" s="126"/>
      <c r="M3" s="1"/>
      <c r="N3" s="2"/>
    </row>
    <row r="4" spans="1:14" ht="14.25" customHeight="1" x14ac:dyDescent="0.2">
      <c r="A4" s="2"/>
      <c r="B4" s="4"/>
      <c r="C4" s="4"/>
      <c r="D4" s="4"/>
      <c r="E4" s="4"/>
      <c r="F4" s="4"/>
      <c r="G4" s="4"/>
      <c r="H4" s="4"/>
      <c r="I4" s="4"/>
      <c r="J4" s="4"/>
      <c r="K4" s="4"/>
      <c r="L4" s="4"/>
      <c r="M4" s="1"/>
      <c r="N4" s="2"/>
    </row>
    <row r="5" spans="1:14" ht="34.5" customHeight="1" x14ac:dyDescent="0.2">
      <c r="A5" s="2"/>
      <c r="B5" s="136" t="s">
        <v>3</v>
      </c>
      <c r="C5" s="129"/>
      <c r="D5" s="5">
        <f>SUM(D6:D8)</f>
        <v>63000000000</v>
      </c>
      <c r="E5" s="6"/>
      <c r="F5" s="6"/>
      <c r="G5" s="6"/>
      <c r="H5" s="6"/>
      <c r="I5" s="7"/>
      <c r="J5" s="7"/>
      <c r="K5" s="7"/>
      <c r="L5" s="8"/>
      <c r="M5" s="1"/>
      <c r="N5" s="2"/>
    </row>
    <row r="6" spans="1:14" ht="34.5" customHeight="1" x14ac:dyDescent="0.2">
      <c r="A6" s="2"/>
      <c r="B6" s="128" t="s">
        <v>4</v>
      </c>
      <c r="C6" s="129"/>
      <c r="D6" s="9">
        <v>23776053249</v>
      </c>
      <c r="E6" s="6"/>
      <c r="F6" s="6"/>
      <c r="G6" s="6"/>
      <c r="H6" s="6"/>
      <c r="I6" s="7"/>
      <c r="J6" s="7"/>
      <c r="K6" s="7"/>
      <c r="L6" s="8"/>
      <c r="M6" s="1"/>
      <c r="N6" s="2"/>
    </row>
    <row r="7" spans="1:14" ht="34.5" customHeight="1" x14ac:dyDescent="0.2">
      <c r="A7" s="2"/>
      <c r="B7" s="128" t="s">
        <v>5</v>
      </c>
      <c r="C7" s="129"/>
      <c r="D7" s="9">
        <v>21017596529</v>
      </c>
      <c r="E7" s="6"/>
      <c r="F7" s="6"/>
      <c r="G7" s="6"/>
      <c r="H7" s="6"/>
      <c r="I7" s="7"/>
      <c r="J7" s="7"/>
      <c r="K7" s="7"/>
      <c r="L7" s="8"/>
      <c r="M7" s="1"/>
      <c r="N7" s="2"/>
    </row>
    <row r="8" spans="1:14" ht="34.5" customHeight="1" x14ac:dyDescent="0.2">
      <c r="A8" s="2"/>
      <c r="B8" s="128" t="s">
        <v>6</v>
      </c>
      <c r="C8" s="129"/>
      <c r="D8" s="9">
        <v>18206350222</v>
      </c>
      <c r="E8" s="6"/>
      <c r="F8" s="6"/>
      <c r="G8" s="6"/>
      <c r="H8" s="6"/>
      <c r="I8" s="7"/>
      <c r="J8" s="7"/>
      <c r="K8" s="7"/>
      <c r="L8" s="8"/>
      <c r="M8" s="1"/>
      <c r="N8" s="2"/>
    </row>
    <row r="9" spans="1:14" ht="34.5" customHeight="1" x14ac:dyDescent="0.2">
      <c r="A9" s="10" t="s">
        <v>7</v>
      </c>
      <c r="B9" s="11"/>
      <c r="C9" s="11"/>
      <c r="D9" s="6"/>
      <c r="E9" s="6"/>
      <c r="F9" s="6"/>
      <c r="G9" s="6"/>
      <c r="H9" s="6"/>
      <c r="I9" s="7"/>
      <c r="J9" s="7"/>
      <c r="K9" s="7"/>
      <c r="L9" s="8"/>
      <c r="M9" s="1"/>
      <c r="N9" s="2"/>
    </row>
    <row r="10" spans="1:14" ht="18" customHeight="1" x14ac:dyDescent="0.2">
      <c r="A10" s="2"/>
      <c r="B10" s="12"/>
      <c r="C10" s="12"/>
      <c r="D10" s="13"/>
      <c r="E10" s="14"/>
      <c r="F10" s="8"/>
      <c r="G10" s="7"/>
      <c r="H10" s="7"/>
      <c r="I10" s="7"/>
      <c r="J10" s="7"/>
      <c r="K10" s="7"/>
      <c r="L10" s="8"/>
      <c r="M10" s="1"/>
      <c r="N10" s="2"/>
    </row>
    <row r="11" spans="1:14" ht="18" customHeight="1" x14ac:dyDescent="0.2">
      <c r="A11" s="2"/>
      <c r="B11" s="4" t="s">
        <v>8</v>
      </c>
      <c r="C11" s="8"/>
      <c r="D11" s="8"/>
      <c r="E11" s="15"/>
      <c r="F11" s="8"/>
      <c r="G11" s="8"/>
      <c r="H11" s="8"/>
      <c r="I11" s="8"/>
      <c r="J11" s="8"/>
      <c r="K11" s="8"/>
      <c r="L11" s="8"/>
      <c r="M11" s="1"/>
      <c r="N11" s="2"/>
    </row>
    <row r="12" spans="1:14" ht="19.5" customHeight="1" x14ac:dyDescent="0.2">
      <c r="A12" s="2"/>
      <c r="B12" s="8"/>
      <c r="C12" s="16"/>
      <c r="D12" s="8"/>
      <c r="E12" s="8"/>
      <c r="F12" s="8"/>
      <c r="G12" s="8"/>
      <c r="H12" s="8"/>
      <c r="I12" s="8"/>
      <c r="J12" s="8"/>
      <c r="K12" s="8"/>
      <c r="L12" s="8"/>
      <c r="M12" s="1"/>
      <c r="N12" s="2"/>
    </row>
    <row r="13" spans="1:14" ht="30" customHeight="1" x14ac:dyDescent="0.2">
      <c r="A13" s="145" t="s">
        <v>9</v>
      </c>
      <c r="B13" s="151"/>
      <c r="C13" s="152"/>
      <c r="D13" s="164" t="s">
        <v>10</v>
      </c>
      <c r="E13" s="161" t="s">
        <v>11</v>
      </c>
      <c r="F13" s="162"/>
      <c r="G13" s="162"/>
      <c r="H13" s="163"/>
      <c r="I13" s="145" t="s">
        <v>12</v>
      </c>
      <c r="J13" s="146"/>
      <c r="K13" s="17"/>
      <c r="L13" s="2"/>
      <c r="M13" s="2"/>
      <c r="N13" s="2"/>
    </row>
    <row r="14" spans="1:14" ht="83.25" customHeight="1" x14ac:dyDescent="0.2">
      <c r="A14" s="147"/>
      <c r="B14" s="153"/>
      <c r="C14" s="154"/>
      <c r="D14" s="165"/>
      <c r="E14" s="18" t="s">
        <v>13</v>
      </c>
      <c r="F14" s="19" t="s">
        <v>14</v>
      </c>
      <c r="G14" s="20" t="s">
        <v>15</v>
      </c>
      <c r="H14" s="21" t="s">
        <v>16</v>
      </c>
      <c r="I14" s="147"/>
      <c r="J14" s="148"/>
      <c r="K14" s="17"/>
      <c r="L14" s="2"/>
      <c r="M14" s="2"/>
      <c r="N14" s="2"/>
    </row>
    <row r="15" spans="1:14" ht="60.75" customHeight="1" x14ac:dyDescent="0.2">
      <c r="A15" s="22">
        <v>1</v>
      </c>
      <c r="B15" s="155" t="s">
        <v>17</v>
      </c>
      <c r="C15" s="156"/>
      <c r="D15" s="23" t="s">
        <v>18</v>
      </c>
      <c r="E15" s="23" t="s">
        <v>19</v>
      </c>
      <c r="F15" s="23" t="s">
        <v>20</v>
      </c>
      <c r="G15" s="23" t="s">
        <v>20</v>
      </c>
      <c r="H15" s="24" t="s">
        <v>20</v>
      </c>
      <c r="I15" s="149" t="s">
        <v>21</v>
      </c>
      <c r="J15" s="150"/>
      <c r="K15" s="25"/>
      <c r="L15" s="2"/>
      <c r="M15" s="2"/>
      <c r="N15" s="2"/>
    </row>
    <row r="16" spans="1:14" ht="60.75" customHeight="1" x14ac:dyDescent="0.2">
      <c r="A16" s="141">
        <v>2</v>
      </c>
      <c r="B16" s="137" t="s">
        <v>22</v>
      </c>
      <c r="C16" s="138"/>
      <c r="D16" s="167" t="s">
        <v>23</v>
      </c>
      <c r="E16" s="26" t="s">
        <v>20</v>
      </c>
      <c r="F16" s="26" t="s">
        <v>20</v>
      </c>
      <c r="G16" s="26" t="s">
        <v>20</v>
      </c>
      <c r="H16" s="27" t="s">
        <v>20</v>
      </c>
      <c r="I16" s="168" t="s">
        <v>21</v>
      </c>
      <c r="J16" s="169"/>
      <c r="K16" s="28"/>
      <c r="L16" s="2"/>
      <c r="M16" s="2"/>
      <c r="N16" s="2"/>
    </row>
    <row r="17" spans="1:14" ht="60.75" customHeight="1" x14ac:dyDescent="0.2">
      <c r="A17" s="142"/>
      <c r="B17" s="139"/>
      <c r="C17" s="140"/>
      <c r="D17" s="142"/>
      <c r="E17" s="26" t="s">
        <v>20</v>
      </c>
      <c r="F17" s="26" t="s">
        <v>20</v>
      </c>
      <c r="G17" s="26" t="s">
        <v>20</v>
      </c>
      <c r="H17" s="27" t="s">
        <v>20</v>
      </c>
      <c r="I17" s="170"/>
      <c r="J17" s="171"/>
      <c r="K17" s="28"/>
      <c r="L17" s="2"/>
      <c r="M17" s="2"/>
      <c r="N17" s="2"/>
    </row>
    <row r="18" spans="1:14" ht="32.25" customHeight="1" x14ac:dyDescent="0.2">
      <c r="A18" s="2"/>
      <c r="B18" s="29"/>
      <c r="C18" s="30"/>
      <c r="D18" s="31"/>
      <c r="E18" s="32"/>
      <c r="F18" s="32"/>
      <c r="G18" s="33"/>
      <c r="H18" s="33"/>
      <c r="I18" s="33"/>
      <c r="J18" s="33"/>
      <c r="K18" s="33"/>
      <c r="L18" s="34"/>
      <c r="M18" s="1"/>
      <c r="N18" s="35"/>
    </row>
    <row r="19" spans="1:14" ht="3" customHeight="1" x14ac:dyDescent="0.2">
      <c r="A19" s="35"/>
      <c r="B19" s="36"/>
      <c r="C19" s="36"/>
      <c r="D19" s="36"/>
      <c r="E19" s="37"/>
      <c r="F19" s="37"/>
      <c r="G19" s="37"/>
      <c r="H19" s="37"/>
      <c r="I19" s="37"/>
      <c r="J19" s="37"/>
      <c r="K19" s="37"/>
      <c r="L19" s="35"/>
      <c r="M19" s="1"/>
      <c r="N19" s="35"/>
    </row>
    <row r="20" spans="1:14" ht="67.5" customHeight="1" x14ac:dyDescent="0.2">
      <c r="A20" s="35"/>
      <c r="B20" s="166" t="s">
        <v>24</v>
      </c>
      <c r="C20" s="125"/>
      <c r="D20" s="126"/>
      <c r="E20" s="37"/>
      <c r="F20" s="37"/>
      <c r="G20" s="37"/>
      <c r="H20" s="37"/>
      <c r="I20" s="37"/>
      <c r="J20" s="37"/>
      <c r="K20" s="37"/>
      <c r="L20" s="35"/>
      <c r="M20" s="1"/>
      <c r="N20" s="35"/>
    </row>
    <row r="21" spans="1:14" ht="67.5" customHeight="1" x14ac:dyDescent="0.2">
      <c r="A21" s="159" t="s">
        <v>9</v>
      </c>
      <c r="B21" s="131"/>
      <c r="C21" s="160"/>
      <c r="D21" s="38" t="s">
        <v>25</v>
      </c>
      <c r="E21" s="38" t="s">
        <v>26</v>
      </c>
      <c r="F21" s="38" t="s">
        <v>27</v>
      </c>
      <c r="G21" s="38" t="s">
        <v>28</v>
      </c>
      <c r="H21" s="38" t="s">
        <v>29</v>
      </c>
      <c r="I21" s="38" t="s">
        <v>30</v>
      </c>
      <c r="J21" s="158" t="s">
        <v>31</v>
      </c>
      <c r="K21" s="129"/>
      <c r="L21" s="35"/>
      <c r="M21" s="1"/>
      <c r="N21" s="35"/>
    </row>
    <row r="22" spans="1:14" ht="61.5" customHeight="1" x14ac:dyDescent="0.2">
      <c r="A22" s="39">
        <v>1</v>
      </c>
      <c r="B22" s="174" t="str">
        <f t="shared" ref="B22:B23" si="0">B15</f>
        <v>ASSA ABLOY  ENTRANCE SYSTEMS US INC.</v>
      </c>
      <c r="C22" s="175"/>
      <c r="D22" s="40">
        <v>1096258120000000</v>
      </c>
      <c r="E22" s="40">
        <v>365533790000000</v>
      </c>
      <c r="F22" s="40">
        <v>410976658000000</v>
      </c>
      <c r="G22" s="40">
        <v>312618370000000</v>
      </c>
      <c r="H22" s="40">
        <v>127016230000000</v>
      </c>
      <c r="I22" s="40">
        <v>0</v>
      </c>
      <c r="J22" s="143">
        <f t="shared" ref="J22:J24" si="1">D22-E22</f>
        <v>730724330000000</v>
      </c>
      <c r="K22" s="144"/>
      <c r="L22" s="35"/>
      <c r="M22" s="1"/>
      <c r="N22" s="35"/>
    </row>
    <row r="23" spans="1:14" ht="61.5" customHeight="1" x14ac:dyDescent="0.2">
      <c r="A23" s="207">
        <v>2</v>
      </c>
      <c r="B23" s="137" t="str">
        <f t="shared" si="0"/>
        <v>CONSORCIO NAUTILUS
HB ESTRUCTURAS METÁLICAS S.A.S.  55%
MANATEE S.A.S.  45%</v>
      </c>
      <c r="C23" s="138"/>
      <c r="D23" s="41">
        <v>446617322000</v>
      </c>
      <c r="E23" s="41">
        <v>205631894000</v>
      </c>
      <c r="F23" s="41">
        <v>168533415000</v>
      </c>
      <c r="G23" s="41">
        <v>61772822000</v>
      </c>
      <c r="H23" s="41">
        <v>16023669000</v>
      </c>
      <c r="I23" s="41">
        <v>9306924000</v>
      </c>
      <c r="J23" s="172">
        <f t="shared" si="1"/>
        <v>240985428000</v>
      </c>
      <c r="K23" s="173"/>
      <c r="L23" s="35"/>
      <c r="M23" s="1"/>
      <c r="N23" s="35"/>
    </row>
    <row r="24" spans="1:14" ht="61.5" customHeight="1" x14ac:dyDescent="0.2">
      <c r="A24" s="208"/>
      <c r="B24" s="178"/>
      <c r="C24" s="179"/>
      <c r="D24" s="42">
        <v>3057539123</v>
      </c>
      <c r="E24" s="42">
        <v>2015167262</v>
      </c>
      <c r="F24" s="42">
        <v>3025043283</v>
      </c>
      <c r="G24" s="42">
        <v>1884275707</v>
      </c>
      <c r="H24" s="42">
        <v>1603410718</v>
      </c>
      <c r="I24" s="42">
        <v>224427</v>
      </c>
      <c r="J24" s="205">
        <f t="shared" si="1"/>
        <v>1042371861</v>
      </c>
      <c r="K24" s="206"/>
      <c r="L24" s="35"/>
      <c r="M24" s="1"/>
      <c r="N24" s="35"/>
    </row>
    <row r="25" spans="1:14" ht="6" customHeight="1" x14ac:dyDescent="0.2">
      <c r="A25" s="2"/>
      <c r="B25" s="43"/>
      <c r="C25" s="43"/>
      <c r="D25" s="44"/>
      <c r="E25" s="2"/>
      <c r="F25" s="45"/>
      <c r="G25" s="46"/>
      <c r="H25" s="46"/>
      <c r="I25" s="46"/>
      <c r="J25" s="46"/>
      <c r="K25" s="46"/>
      <c r="L25" s="2"/>
      <c r="M25" s="47"/>
      <c r="N25" s="48"/>
    </row>
    <row r="26" spans="1:14" ht="45.75" customHeight="1" x14ac:dyDescent="0.2">
      <c r="A26" s="2"/>
      <c r="B26" s="49" t="s">
        <v>32</v>
      </c>
      <c r="C26" s="33"/>
      <c r="D26" s="46"/>
      <c r="E26" s="46"/>
      <c r="F26" s="50"/>
      <c r="G26" s="46"/>
      <c r="H26" s="46"/>
      <c r="I26" s="46"/>
      <c r="J26" s="46"/>
      <c r="K26" s="46"/>
      <c r="L26" s="2"/>
      <c r="M26" s="47"/>
      <c r="N26" s="48"/>
    </row>
    <row r="27" spans="1:14" ht="45.75" customHeight="1" x14ac:dyDescent="0.2">
      <c r="A27" s="2"/>
      <c r="B27" s="196" t="s">
        <v>33</v>
      </c>
      <c r="C27" s="197"/>
      <c r="D27" s="51">
        <f t="shared" ref="D27:D30" si="2">D5*0.3</f>
        <v>18900000000</v>
      </c>
      <c r="E27" s="46"/>
      <c r="F27" s="46"/>
      <c r="G27" s="46"/>
      <c r="H27" s="46"/>
      <c r="I27" s="46"/>
      <c r="J27" s="46"/>
      <c r="K27" s="46"/>
      <c r="L27" s="2"/>
      <c r="M27" s="47"/>
      <c r="N27" s="48"/>
    </row>
    <row r="28" spans="1:14" ht="45.75" customHeight="1" x14ac:dyDescent="0.2">
      <c r="A28" s="2"/>
      <c r="B28" s="196" t="s">
        <v>34</v>
      </c>
      <c r="C28" s="197"/>
      <c r="D28" s="52">
        <f t="shared" si="2"/>
        <v>7132815974.6999998</v>
      </c>
      <c r="E28" s="46"/>
      <c r="F28" s="46"/>
      <c r="G28" s="46"/>
      <c r="H28" s="46"/>
      <c r="I28" s="46"/>
      <c r="J28" s="46"/>
      <c r="K28" s="46"/>
      <c r="L28" s="2"/>
      <c r="M28" s="47"/>
      <c r="N28" s="48"/>
    </row>
    <row r="29" spans="1:14" ht="45.75" customHeight="1" x14ac:dyDescent="0.2">
      <c r="A29" s="2"/>
      <c r="B29" s="196" t="s">
        <v>35</v>
      </c>
      <c r="C29" s="197"/>
      <c r="D29" s="52">
        <f t="shared" si="2"/>
        <v>6305278958.6999998</v>
      </c>
      <c r="E29" s="46"/>
      <c r="F29" s="46"/>
      <c r="G29" s="46"/>
      <c r="H29" s="46"/>
      <c r="I29" s="46"/>
      <c r="J29" s="46"/>
      <c r="K29" s="46"/>
      <c r="L29" s="2"/>
      <c r="M29" s="47"/>
      <c r="N29" s="48"/>
    </row>
    <row r="30" spans="1:14" ht="45.75" customHeight="1" x14ac:dyDescent="0.2">
      <c r="A30" s="2"/>
      <c r="B30" s="196" t="s">
        <v>36</v>
      </c>
      <c r="C30" s="197"/>
      <c r="D30" s="52">
        <f t="shared" si="2"/>
        <v>5461905066.5999994</v>
      </c>
      <c r="E30" s="46"/>
      <c r="F30" s="46"/>
      <c r="G30" s="46"/>
      <c r="H30" s="46"/>
      <c r="I30" s="46"/>
      <c r="J30" s="46"/>
      <c r="K30" s="46"/>
      <c r="L30" s="2"/>
      <c r="M30" s="47"/>
      <c r="N30" s="48"/>
    </row>
    <row r="31" spans="1:14" ht="45.75" customHeight="1" x14ac:dyDescent="0.2">
      <c r="A31" s="2"/>
      <c r="B31" s="53"/>
      <c r="C31" s="53"/>
      <c r="D31" s="54"/>
      <c r="E31" s="46"/>
      <c r="F31" s="46"/>
      <c r="G31" s="55"/>
      <c r="H31" s="46"/>
      <c r="I31" s="46"/>
      <c r="J31" s="46"/>
      <c r="K31" s="46"/>
      <c r="L31" s="2"/>
      <c r="M31" s="1"/>
      <c r="N31" s="47"/>
    </row>
    <row r="32" spans="1:14" ht="20.25" customHeight="1" x14ac:dyDescent="0.2">
      <c r="A32" s="35"/>
      <c r="B32" s="200" t="s">
        <v>24</v>
      </c>
      <c r="C32" s="125"/>
      <c r="D32" s="126"/>
      <c r="E32" s="37"/>
      <c r="F32" s="37"/>
      <c r="G32" s="37"/>
      <c r="H32" s="37"/>
      <c r="I32" s="37"/>
      <c r="J32" s="37"/>
      <c r="K32" s="37"/>
      <c r="L32" s="35"/>
      <c r="M32" s="1"/>
      <c r="N32" s="48"/>
    </row>
    <row r="33" spans="1:14" ht="32.25" customHeight="1" x14ac:dyDescent="0.2">
      <c r="A33" s="201" t="s">
        <v>9</v>
      </c>
      <c r="B33" s="151"/>
      <c r="C33" s="152"/>
      <c r="D33" s="130" t="s">
        <v>37</v>
      </c>
      <c r="E33" s="131"/>
      <c r="F33" s="131"/>
      <c r="G33" s="131"/>
      <c r="H33" s="131"/>
      <c r="I33" s="131"/>
      <c r="J33" s="129"/>
      <c r="K33" s="56"/>
      <c r="L33" s="57"/>
      <c r="M33" s="1"/>
      <c r="N33" s="48"/>
    </row>
    <row r="34" spans="1:14" ht="126" customHeight="1" x14ac:dyDescent="0.2">
      <c r="A34" s="202"/>
      <c r="B34" s="203"/>
      <c r="C34" s="204"/>
      <c r="D34" s="58" t="s">
        <v>38</v>
      </c>
      <c r="E34" s="59" t="s">
        <v>39</v>
      </c>
      <c r="F34" s="59" t="s">
        <v>40</v>
      </c>
      <c r="G34" s="59" t="s">
        <v>41</v>
      </c>
      <c r="H34" s="59" t="s">
        <v>42</v>
      </c>
      <c r="I34" s="59" t="s">
        <v>43</v>
      </c>
      <c r="J34" s="60" t="s">
        <v>44</v>
      </c>
      <c r="K34" s="17"/>
      <c r="L34" s="48"/>
      <c r="M34" s="1"/>
      <c r="N34" s="48"/>
    </row>
    <row r="35" spans="1:14" ht="45" customHeight="1" x14ac:dyDescent="0.2">
      <c r="A35" s="61">
        <v>1</v>
      </c>
      <c r="B35" s="209" t="str">
        <f t="shared" ref="B35:B36" si="3">B15</f>
        <v>ASSA ABLOY  ENTRANCE SYSTEMS US INC.</v>
      </c>
      <c r="C35" s="163"/>
      <c r="D35" s="62">
        <f>+E22/D22</f>
        <v>0.33343770352186763</v>
      </c>
      <c r="E35" s="63">
        <f>+F22/G22</f>
        <v>1.3146273457954503</v>
      </c>
      <c r="F35" s="63" t="s">
        <v>45</v>
      </c>
      <c r="G35" s="64">
        <f>+F22-G22</f>
        <v>98358288000000</v>
      </c>
      <c r="H35" s="65">
        <f>+H22/J22</f>
        <v>0.17382236335281187</v>
      </c>
      <c r="I35" s="65">
        <f>+H22/D22</f>
        <v>0.11586343369570663</v>
      </c>
      <c r="J35" s="66" t="s">
        <v>21</v>
      </c>
      <c r="K35" s="56"/>
      <c r="L35" s="48"/>
      <c r="M35" s="1"/>
      <c r="N35" s="48"/>
    </row>
    <row r="36" spans="1:14" ht="108" customHeight="1" x14ac:dyDescent="0.2">
      <c r="A36" s="67">
        <v>2</v>
      </c>
      <c r="B36" s="212" t="str">
        <f t="shared" si="3"/>
        <v>CONSORCIO NAUTILUS
HB ESTRUCTURAS METÁLICAS S.A.S.  55%
MANATEE S.A.S.  45%</v>
      </c>
      <c r="C36" s="211"/>
      <c r="D36" s="68">
        <f>(((E23*0.55)+(E24*0.45))/(+(D23*0.55)+(D24*0.45)))</f>
        <v>0.46152732936222773</v>
      </c>
      <c r="E36" s="69">
        <f>((F23*0.55)+(F24*0.45))/((G23*0.55)+(G24*0.45))</f>
        <v>2.7009365102278315</v>
      </c>
      <c r="F36" s="69">
        <f>(((H23*0.55)+(H24*0.45))/((I23*0.55)+(I24*0.45)))</f>
        <v>1.8626141654791459</v>
      </c>
      <c r="G36" s="70">
        <f>(F23-G23)+(F24-G24)</f>
        <v>107901360576</v>
      </c>
      <c r="H36" s="71">
        <f>(((H23*0.55)+(H24*0.45))/((J23*0.55)+(J24*0.45)))</f>
        <v>7.1682409671023475E-2</v>
      </c>
      <c r="I36" s="71">
        <f>((H23*0.55)+(H24*0.45))/((D23*0.55)+(D24*0.45))</f>
        <v>3.859901857330688E-2</v>
      </c>
      <c r="J36" s="72" t="s">
        <v>21</v>
      </c>
      <c r="K36" s="73"/>
      <c r="L36" s="48"/>
      <c r="M36" s="1"/>
      <c r="N36" s="48"/>
    </row>
    <row r="37" spans="1:14" ht="42.75" customHeight="1" x14ac:dyDescent="0.2">
      <c r="A37" s="48"/>
      <c r="B37" s="74" t="s">
        <v>46</v>
      </c>
      <c r="C37" s="49"/>
      <c r="D37" s="75"/>
      <c r="E37" s="76"/>
      <c r="F37" s="77"/>
      <c r="G37" s="77"/>
      <c r="H37" s="77"/>
      <c r="I37" s="77"/>
      <c r="J37" s="77"/>
      <c r="K37" s="77"/>
      <c r="L37" s="77"/>
      <c r="M37" s="1"/>
      <c r="N37" s="48"/>
    </row>
    <row r="38" spans="1:14" ht="42.75" customHeight="1" x14ac:dyDescent="0.2">
      <c r="A38" s="48"/>
      <c r="B38" s="49"/>
      <c r="C38" s="49"/>
      <c r="D38" s="75"/>
      <c r="E38" s="76"/>
      <c r="F38" s="77"/>
      <c r="G38" s="56"/>
      <c r="H38" s="56"/>
      <c r="I38" s="56"/>
      <c r="J38" s="56"/>
      <c r="K38" s="56"/>
      <c r="L38" s="77"/>
      <c r="M38" s="1"/>
      <c r="N38" s="48"/>
    </row>
    <row r="39" spans="1:14" ht="42.75" customHeight="1" x14ac:dyDescent="0.2">
      <c r="A39" s="198" t="s">
        <v>9</v>
      </c>
      <c r="B39" s="133"/>
      <c r="C39" s="199"/>
      <c r="D39" s="78" t="s">
        <v>47</v>
      </c>
      <c r="E39" s="132" t="s">
        <v>48</v>
      </c>
      <c r="F39" s="133"/>
      <c r="G39" s="133"/>
      <c r="H39" s="133"/>
      <c r="I39" s="133"/>
      <c r="J39" s="133"/>
      <c r="K39" s="133"/>
      <c r="L39" s="134"/>
      <c r="M39" s="1"/>
      <c r="N39" s="48"/>
    </row>
    <row r="40" spans="1:14" ht="59.25" customHeight="1" x14ac:dyDescent="0.2">
      <c r="A40" s="79">
        <v>1</v>
      </c>
      <c r="B40" s="210" t="str">
        <f>+B35</f>
        <v>ASSA ABLOY  ENTRANCE SYSTEMS US INC.</v>
      </c>
      <c r="C40" s="211"/>
      <c r="D40" s="80" t="s">
        <v>21</v>
      </c>
      <c r="E40" s="157" t="s">
        <v>49</v>
      </c>
      <c r="F40" s="153"/>
      <c r="G40" s="153"/>
      <c r="H40" s="153"/>
      <c r="I40" s="153"/>
      <c r="J40" s="153"/>
      <c r="K40" s="153"/>
      <c r="L40" s="148"/>
      <c r="M40" s="1"/>
      <c r="N40" s="48"/>
    </row>
    <row r="41" spans="1:14" ht="75" customHeight="1" x14ac:dyDescent="0.2">
      <c r="A41" s="81">
        <v>2</v>
      </c>
      <c r="B41" s="195" t="str">
        <f>B36</f>
        <v>CONSORCIO NAUTILUS
HB ESTRUCTURAS METÁLICAS S.A.S.  55%
MANATEE S.A.S.  45%</v>
      </c>
      <c r="C41" s="182"/>
      <c r="D41" s="80" t="s">
        <v>21</v>
      </c>
      <c r="E41" s="157" t="s">
        <v>49</v>
      </c>
      <c r="F41" s="153"/>
      <c r="G41" s="153"/>
      <c r="H41" s="153"/>
      <c r="I41" s="153"/>
      <c r="J41" s="153"/>
      <c r="K41" s="153"/>
      <c r="L41" s="148"/>
      <c r="M41" s="1"/>
      <c r="N41" s="48"/>
    </row>
    <row r="42" spans="1:14" ht="27" customHeight="1" x14ac:dyDescent="0.2">
      <c r="A42" s="48"/>
      <c r="B42" s="82"/>
      <c r="C42" s="82"/>
      <c r="D42" s="47"/>
      <c r="E42" s="83"/>
      <c r="F42" s="84"/>
      <c r="G42" s="85"/>
      <c r="H42" s="85"/>
      <c r="I42" s="85"/>
      <c r="J42" s="85"/>
      <c r="K42" s="85"/>
      <c r="L42" s="48"/>
      <c r="M42" s="1"/>
      <c r="N42" s="2"/>
    </row>
    <row r="43" spans="1:14" ht="25.5" customHeight="1" x14ac:dyDescent="0.2">
      <c r="A43" s="159" t="s">
        <v>50</v>
      </c>
      <c r="B43" s="131"/>
      <c r="C43" s="131"/>
      <c r="D43" s="131"/>
      <c r="E43" s="131"/>
      <c r="F43" s="131"/>
      <c r="G43" s="131"/>
      <c r="H43" s="131"/>
      <c r="I43" s="131"/>
      <c r="J43" s="131"/>
      <c r="K43" s="131"/>
      <c r="L43" s="129"/>
      <c r="M43" s="1"/>
      <c r="N43" s="2"/>
    </row>
    <row r="44" spans="1:14" ht="24.75" customHeight="1" x14ac:dyDescent="0.2">
      <c r="A44" s="188" t="s">
        <v>51</v>
      </c>
      <c r="B44" s="125"/>
      <c r="C44" s="189"/>
      <c r="D44" s="130" t="s">
        <v>52</v>
      </c>
      <c r="E44" s="131"/>
      <c r="F44" s="131"/>
      <c r="G44" s="131"/>
      <c r="H44" s="131"/>
      <c r="I44" s="131"/>
      <c r="J44" s="131"/>
      <c r="K44" s="131"/>
      <c r="L44" s="129"/>
      <c r="M44" s="1"/>
      <c r="N44" s="2"/>
    </row>
    <row r="45" spans="1:14" ht="112.5" customHeight="1" x14ac:dyDescent="0.2">
      <c r="A45" s="86">
        <v>1</v>
      </c>
      <c r="B45" s="214" t="str">
        <f>+B40</f>
        <v>ASSA ABLOY  ENTRANCE SYSTEMS US INC.</v>
      </c>
      <c r="C45" s="129"/>
      <c r="D45" s="213" t="s">
        <v>53</v>
      </c>
      <c r="E45" s="131"/>
      <c r="F45" s="131"/>
      <c r="G45" s="131"/>
      <c r="H45" s="131"/>
      <c r="I45" s="131"/>
      <c r="J45" s="131"/>
      <c r="K45" s="131"/>
      <c r="L45" s="129"/>
      <c r="M45" s="1"/>
      <c r="N45" s="2"/>
    </row>
    <row r="46" spans="1:14" ht="68.25" customHeight="1" x14ac:dyDescent="0.2">
      <c r="A46" s="86">
        <v>2</v>
      </c>
      <c r="B46" s="190" t="str">
        <f>+B36</f>
        <v>CONSORCIO NAUTILUS
HB ESTRUCTURAS METÁLICAS S.A.S.  55%
MANATEE S.A.S.  45%</v>
      </c>
      <c r="C46" s="191"/>
      <c r="D46" s="213" t="s">
        <v>19</v>
      </c>
      <c r="E46" s="131"/>
      <c r="F46" s="131"/>
      <c r="G46" s="131"/>
      <c r="H46" s="131"/>
      <c r="I46" s="131"/>
      <c r="J46" s="131"/>
      <c r="K46" s="131"/>
      <c r="L46" s="129"/>
      <c r="M46" s="1"/>
      <c r="N46" s="2"/>
    </row>
    <row r="47" spans="1:14" ht="20.25" customHeight="1" x14ac:dyDescent="0.2">
      <c r="A47" s="48"/>
      <c r="B47" s="82"/>
      <c r="C47" s="82"/>
      <c r="D47" s="47"/>
      <c r="E47" s="83"/>
      <c r="F47" s="84"/>
      <c r="G47" s="85"/>
      <c r="H47" s="85"/>
      <c r="I47" s="85"/>
      <c r="J47" s="85"/>
      <c r="K47" s="85"/>
      <c r="L47" s="48"/>
      <c r="M47" s="1"/>
      <c r="N47" s="2"/>
    </row>
    <row r="48" spans="1:14" ht="20.25" customHeight="1" x14ac:dyDescent="0.2">
      <c r="A48" s="10" t="s">
        <v>54</v>
      </c>
      <c r="B48" s="82"/>
      <c r="C48" s="82"/>
      <c r="D48" s="47"/>
      <c r="E48" s="83"/>
      <c r="F48" s="84"/>
      <c r="G48" s="85"/>
      <c r="H48" s="85"/>
      <c r="I48" s="85"/>
      <c r="J48" s="85"/>
      <c r="K48" s="85"/>
      <c r="L48" s="48"/>
      <c r="M48" s="1"/>
      <c r="N48" s="2"/>
    </row>
    <row r="49" spans="1:14" ht="20.25" customHeight="1" x14ac:dyDescent="0.2">
      <c r="A49" s="48"/>
      <c r="B49" s="82"/>
      <c r="C49" s="2"/>
      <c r="D49" s="2"/>
      <c r="E49" s="2"/>
      <c r="F49" s="2"/>
      <c r="G49" s="2"/>
      <c r="H49" s="2"/>
      <c r="I49" s="2"/>
      <c r="J49" s="85"/>
      <c r="K49" s="85"/>
      <c r="L49" s="48"/>
      <c r="M49" s="1"/>
      <c r="N49" s="2"/>
    </row>
    <row r="50" spans="1:14" ht="76.5" customHeight="1" x14ac:dyDescent="0.2">
      <c r="A50" s="186" t="s">
        <v>9</v>
      </c>
      <c r="B50" s="131"/>
      <c r="C50" s="87" t="s">
        <v>3</v>
      </c>
      <c r="D50" s="9">
        <f>+SUM(D51:D53)</f>
        <v>63000000000</v>
      </c>
      <c r="E50" s="87" t="s">
        <v>55</v>
      </c>
      <c r="F50" s="87" t="s">
        <v>56</v>
      </c>
      <c r="G50" s="88" t="s">
        <v>57</v>
      </c>
      <c r="H50" s="89" t="s">
        <v>58</v>
      </c>
      <c r="I50" s="2"/>
      <c r="J50" s="85"/>
      <c r="K50" s="85"/>
      <c r="L50" s="48"/>
      <c r="M50" s="1"/>
      <c r="N50" s="2"/>
    </row>
    <row r="51" spans="1:14" ht="21" customHeight="1" x14ac:dyDescent="0.2">
      <c r="A51" s="216" t="s">
        <v>59</v>
      </c>
      <c r="B51" s="146"/>
      <c r="C51" s="90" t="s">
        <v>60</v>
      </c>
      <c r="D51" s="91">
        <v>23776053249</v>
      </c>
      <c r="E51" s="92">
        <v>8.4000000000000005E-2</v>
      </c>
      <c r="F51" s="91">
        <f t="shared" ref="F51:F56" si="4">+D51*E51</f>
        <v>1997188472.9160001</v>
      </c>
      <c r="G51" s="224">
        <v>6668743200</v>
      </c>
      <c r="H51" s="220" t="s">
        <v>61</v>
      </c>
      <c r="I51" s="2"/>
      <c r="J51" s="85"/>
      <c r="K51" s="85"/>
      <c r="L51" s="48"/>
      <c r="M51" s="1"/>
      <c r="N51" s="2"/>
    </row>
    <row r="52" spans="1:14" ht="21" customHeight="1" x14ac:dyDescent="0.2">
      <c r="A52" s="183"/>
      <c r="B52" s="217"/>
      <c r="C52" s="90" t="s">
        <v>62</v>
      </c>
      <c r="D52" s="91">
        <v>21017596529</v>
      </c>
      <c r="E52" s="92">
        <v>8.4000000000000005E-2</v>
      </c>
      <c r="F52" s="91">
        <f t="shared" si="4"/>
        <v>1765478108.4360001</v>
      </c>
      <c r="G52" s="221"/>
      <c r="H52" s="221"/>
      <c r="I52" s="2"/>
      <c r="J52" s="85"/>
      <c r="K52" s="85"/>
      <c r="L52" s="48"/>
      <c r="M52" s="1"/>
      <c r="N52" s="2"/>
    </row>
    <row r="53" spans="1:14" ht="33" customHeight="1" x14ac:dyDescent="0.2">
      <c r="A53" s="147"/>
      <c r="B53" s="148"/>
      <c r="C53" s="90" t="s">
        <v>63</v>
      </c>
      <c r="D53" s="91">
        <v>18206350222</v>
      </c>
      <c r="E53" s="92">
        <v>8.4000000000000005E-2</v>
      </c>
      <c r="F53" s="91">
        <f t="shared" si="4"/>
        <v>1529333418.648</v>
      </c>
      <c r="G53" s="165"/>
      <c r="H53" s="165"/>
      <c r="I53" s="2"/>
      <c r="J53" s="85"/>
      <c r="K53" s="85"/>
      <c r="L53" s="48"/>
      <c r="M53" s="1"/>
      <c r="N53" s="2"/>
    </row>
    <row r="54" spans="1:14" ht="22.5" customHeight="1" x14ac:dyDescent="0.2">
      <c r="A54" s="218" t="s">
        <v>64</v>
      </c>
      <c r="B54" s="146"/>
      <c r="C54" s="93" t="s">
        <v>60</v>
      </c>
      <c r="D54" s="94">
        <v>23776053249</v>
      </c>
      <c r="E54" s="95">
        <v>8.4000000000000005E-2</v>
      </c>
      <c r="F54" s="94">
        <f t="shared" si="4"/>
        <v>1997188472.9160001</v>
      </c>
      <c r="G54" s="225">
        <v>3788000000</v>
      </c>
      <c r="H54" s="222" t="s">
        <v>65</v>
      </c>
      <c r="I54" s="2"/>
      <c r="J54" s="85"/>
      <c r="K54" s="85"/>
      <c r="L54" s="48"/>
      <c r="M54" s="1"/>
      <c r="N54" s="2"/>
    </row>
    <row r="55" spans="1:14" ht="21" customHeight="1" x14ac:dyDescent="0.2">
      <c r="A55" s="183"/>
      <c r="B55" s="217"/>
      <c r="C55" s="93" t="s">
        <v>62</v>
      </c>
      <c r="D55" s="94">
        <v>21017596529</v>
      </c>
      <c r="E55" s="95">
        <v>8.4000000000000005E-2</v>
      </c>
      <c r="F55" s="94">
        <f t="shared" si="4"/>
        <v>1765478108.4360001</v>
      </c>
      <c r="G55" s="221"/>
      <c r="H55" s="221"/>
      <c r="I55" s="2"/>
      <c r="J55" s="85"/>
      <c r="K55" s="85"/>
      <c r="L55" s="48"/>
      <c r="M55" s="1"/>
      <c r="N55" s="2"/>
    </row>
    <row r="56" spans="1:14" ht="21" customHeight="1" x14ac:dyDescent="0.2">
      <c r="A56" s="147"/>
      <c r="B56" s="148"/>
      <c r="C56" s="93" t="s">
        <v>63</v>
      </c>
      <c r="D56" s="94">
        <v>18206350222</v>
      </c>
      <c r="E56" s="95">
        <v>8.4000000000000005E-2</v>
      </c>
      <c r="F56" s="94">
        <f t="shared" si="4"/>
        <v>1529333418.648</v>
      </c>
      <c r="G56" s="165"/>
      <c r="H56" s="165"/>
      <c r="I56" s="2"/>
      <c r="J56" s="85"/>
      <c r="K56" s="85"/>
      <c r="L56" s="48"/>
      <c r="M56" s="1"/>
      <c r="N56" s="2"/>
    </row>
    <row r="57" spans="1:14" ht="20.25" customHeight="1" x14ac:dyDescent="0.2">
      <c r="A57" s="215" t="s">
        <v>66</v>
      </c>
      <c r="B57" s="131"/>
      <c r="C57" s="82"/>
      <c r="D57" s="47"/>
      <c r="E57" s="83"/>
      <c r="F57" s="84"/>
      <c r="G57" s="85"/>
      <c r="H57" s="85"/>
      <c r="I57" s="85"/>
      <c r="J57" s="85"/>
      <c r="K57" s="85"/>
      <c r="L57" s="48"/>
      <c r="M57" s="1"/>
      <c r="N57" s="2"/>
    </row>
    <row r="58" spans="1:14" ht="20.25" customHeight="1" x14ac:dyDescent="0.2">
      <c r="A58" s="145" t="s">
        <v>9</v>
      </c>
      <c r="B58" s="152"/>
      <c r="C58" s="198" t="s">
        <v>67</v>
      </c>
      <c r="D58" s="133"/>
      <c r="E58" s="133"/>
      <c r="F58" s="133"/>
      <c r="G58" s="133"/>
      <c r="H58" s="133"/>
      <c r="I58" s="133"/>
      <c r="J58" s="133"/>
      <c r="K58" s="133"/>
      <c r="L58" s="134"/>
      <c r="M58" s="1"/>
      <c r="N58" s="2"/>
    </row>
    <row r="59" spans="1:14" ht="119.25" customHeight="1" x14ac:dyDescent="0.2">
      <c r="A59" s="183"/>
      <c r="B59" s="184"/>
      <c r="C59" s="223" t="s">
        <v>68</v>
      </c>
      <c r="D59" s="193" t="s">
        <v>69</v>
      </c>
      <c r="E59" s="96" t="s">
        <v>70</v>
      </c>
      <c r="F59" s="96" t="s">
        <v>71</v>
      </c>
      <c r="G59" s="96" t="s">
        <v>72</v>
      </c>
      <c r="H59" s="193" t="s">
        <v>73</v>
      </c>
      <c r="I59" s="177" t="s">
        <v>74</v>
      </c>
      <c r="J59" s="138"/>
      <c r="K59" s="193" t="s">
        <v>75</v>
      </c>
      <c r="L59" s="193" t="s">
        <v>76</v>
      </c>
      <c r="M59" s="1"/>
      <c r="N59" s="2"/>
    </row>
    <row r="60" spans="1:14" ht="30.75" customHeight="1" x14ac:dyDescent="0.2">
      <c r="A60" s="147"/>
      <c r="B60" s="154"/>
      <c r="C60" s="208"/>
      <c r="D60" s="194"/>
      <c r="E60" s="97"/>
      <c r="F60" s="97"/>
      <c r="G60" s="97"/>
      <c r="H60" s="194"/>
      <c r="I60" s="178"/>
      <c r="J60" s="179"/>
      <c r="K60" s="194"/>
      <c r="L60" s="194"/>
      <c r="M60" s="1"/>
      <c r="N60" s="2"/>
    </row>
    <row r="61" spans="1:14" ht="121.5" customHeight="1" x14ac:dyDescent="0.2">
      <c r="A61" s="185" t="s">
        <v>59</v>
      </c>
      <c r="B61" s="151"/>
      <c r="C61" s="98" t="s">
        <v>77</v>
      </c>
      <c r="D61" s="23" t="s">
        <v>78</v>
      </c>
      <c r="E61" s="99" t="s">
        <v>79</v>
      </c>
      <c r="F61" s="100">
        <v>44524</v>
      </c>
      <c r="G61" s="23" t="s">
        <v>80</v>
      </c>
      <c r="H61" s="101" t="s">
        <v>81</v>
      </c>
      <c r="I61" s="180" t="s">
        <v>20</v>
      </c>
      <c r="J61" s="156"/>
      <c r="K61" s="24" t="s">
        <v>82</v>
      </c>
      <c r="L61" s="102" t="s">
        <v>20</v>
      </c>
      <c r="M61" s="1"/>
      <c r="N61" s="2"/>
    </row>
    <row r="62" spans="1:14" ht="409.5" customHeight="1" x14ac:dyDescent="0.2">
      <c r="A62" s="147"/>
      <c r="B62" s="153"/>
      <c r="C62" s="98"/>
      <c r="D62" s="103"/>
      <c r="E62" s="104" t="s">
        <v>83</v>
      </c>
      <c r="F62" s="105"/>
      <c r="G62" s="103"/>
      <c r="H62" s="104" t="s">
        <v>84</v>
      </c>
      <c r="I62" s="181" t="s">
        <v>85</v>
      </c>
      <c r="J62" s="182"/>
      <c r="K62" s="103"/>
      <c r="L62" s="106"/>
      <c r="M62" s="1"/>
      <c r="N62" s="2"/>
    </row>
    <row r="63" spans="1:14" ht="65.25" customHeight="1" x14ac:dyDescent="0.2">
      <c r="A63" s="185" t="s">
        <v>64</v>
      </c>
      <c r="B63" s="151"/>
      <c r="C63" s="107" t="s">
        <v>86</v>
      </c>
      <c r="D63" s="108" t="s">
        <v>87</v>
      </c>
      <c r="E63" s="108" t="s">
        <v>88</v>
      </c>
      <c r="F63" s="109">
        <v>44523</v>
      </c>
      <c r="G63" s="23" t="s">
        <v>80</v>
      </c>
      <c r="H63" s="24" t="s">
        <v>89</v>
      </c>
      <c r="I63" s="219" t="s">
        <v>21</v>
      </c>
      <c r="J63" s="175"/>
      <c r="K63" s="103">
        <v>1766000000</v>
      </c>
      <c r="L63" s="102" t="s">
        <v>20</v>
      </c>
      <c r="M63" s="1"/>
      <c r="N63" s="2"/>
    </row>
    <row r="64" spans="1:14" ht="65.25" customHeight="1" x14ac:dyDescent="0.2">
      <c r="A64" s="147"/>
      <c r="B64" s="153"/>
      <c r="C64" s="107" t="s">
        <v>90</v>
      </c>
      <c r="D64" s="108" t="s">
        <v>87</v>
      </c>
      <c r="E64" s="108" t="s">
        <v>88</v>
      </c>
      <c r="F64" s="109">
        <v>44523</v>
      </c>
      <c r="G64" s="23" t="s">
        <v>80</v>
      </c>
      <c r="H64" s="24" t="s">
        <v>89</v>
      </c>
      <c r="I64" s="219" t="s">
        <v>21</v>
      </c>
      <c r="J64" s="175"/>
      <c r="K64" s="110">
        <v>2022000000</v>
      </c>
      <c r="L64" s="102" t="s">
        <v>20</v>
      </c>
      <c r="M64" s="1"/>
      <c r="N64" s="2"/>
    </row>
    <row r="65" spans="1:14" ht="20.25" customHeight="1" x14ac:dyDescent="0.2">
      <c r="A65" s="48"/>
      <c r="B65" s="82"/>
      <c r="C65" s="17"/>
      <c r="D65" s="25"/>
      <c r="E65" s="25"/>
      <c r="F65" s="111"/>
      <c r="G65" s="25"/>
      <c r="H65" s="25"/>
      <c r="I65" s="176"/>
      <c r="J65" s="126"/>
      <c r="K65" s="25"/>
      <c r="L65" s="25"/>
      <c r="M65" s="1"/>
      <c r="N65" s="2"/>
    </row>
    <row r="66" spans="1:14" ht="68.25" customHeight="1" x14ac:dyDescent="0.2">
      <c r="A66" s="186" t="s">
        <v>9</v>
      </c>
      <c r="B66" s="129"/>
      <c r="C66" s="88" t="s">
        <v>91</v>
      </c>
      <c r="D66" s="112" t="s">
        <v>93</v>
      </c>
      <c r="E66" s="83"/>
      <c r="F66" s="84"/>
      <c r="G66" s="85"/>
      <c r="H66" s="85"/>
      <c r="I66" s="85"/>
      <c r="J66" s="85"/>
      <c r="K66" s="85"/>
      <c r="L66" s="48"/>
      <c r="M66" s="1"/>
      <c r="N66" s="2"/>
    </row>
    <row r="67" spans="1:14" ht="55.5" customHeight="1" x14ac:dyDescent="0.2">
      <c r="A67" s="186" t="s">
        <v>59</v>
      </c>
      <c r="B67" s="131"/>
      <c r="C67" s="113">
        <f>+G51</f>
        <v>6668743200</v>
      </c>
      <c r="D67" s="114">
        <v>3969.49</v>
      </c>
      <c r="E67" s="83"/>
      <c r="F67" s="84"/>
      <c r="G67" s="85"/>
      <c r="H67" s="85"/>
      <c r="I67" s="85"/>
      <c r="J67" s="85"/>
      <c r="K67" s="85"/>
      <c r="L67" s="48"/>
      <c r="M67" s="1"/>
      <c r="N67" s="2"/>
    </row>
    <row r="68" spans="1:14" ht="33" customHeight="1" x14ac:dyDescent="0.2">
      <c r="A68" s="186" t="s">
        <v>64</v>
      </c>
      <c r="B68" s="131"/>
      <c r="C68" s="115">
        <f>+G54</f>
        <v>3788000000</v>
      </c>
      <c r="D68" s="116"/>
      <c r="E68" s="83"/>
      <c r="F68" s="84"/>
      <c r="G68" s="85"/>
      <c r="H68" s="85"/>
      <c r="I68" s="85"/>
      <c r="J68" s="85"/>
      <c r="K68" s="85"/>
      <c r="L68" s="48"/>
      <c r="M68" s="1"/>
      <c r="N68" s="2"/>
    </row>
    <row r="69" spans="1:14" ht="33" customHeight="1" x14ac:dyDescent="0.2">
      <c r="A69" s="2"/>
      <c r="B69" s="2"/>
      <c r="C69" s="2"/>
      <c r="D69" s="2"/>
      <c r="E69" s="83"/>
      <c r="F69" s="84"/>
      <c r="G69" s="85"/>
      <c r="H69" s="85"/>
      <c r="I69" s="85"/>
      <c r="J69" s="85"/>
      <c r="K69" s="85"/>
      <c r="L69" s="48"/>
      <c r="M69" s="1"/>
      <c r="N69" s="2"/>
    </row>
    <row r="70" spans="1:14" ht="20.25" customHeight="1" x14ac:dyDescent="0.2">
      <c r="A70" s="48"/>
      <c r="B70" s="82"/>
      <c r="C70" s="82"/>
      <c r="D70" s="47"/>
      <c r="E70" s="83"/>
      <c r="F70" s="84"/>
      <c r="G70" s="85"/>
      <c r="H70" s="85"/>
      <c r="I70" s="85"/>
      <c r="J70" s="85"/>
      <c r="K70" s="85"/>
      <c r="L70" s="48"/>
      <c r="M70" s="1"/>
      <c r="N70" s="2"/>
    </row>
    <row r="71" spans="1:14" ht="409.5" customHeight="1" x14ac:dyDescent="0.2">
      <c r="A71" s="192" t="s">
        <v>92</v>
      </c>
      <c r="B71" s="131"/>
      <c r="C71" s="131"/>
      <c r="D71" s="131"/>
      <c r="E71" s="131"/>
      <c r="F71" s="131"/>
      <c r="G71" s="131"/>
      <c r="H71" s="131"/>
      <c r="I71" s="131"/>
      <c r="J71" s="131"/>
      <c r="K71" s="131"/>
      <c r="L71" s="129"/>
      <c r="M71" s="1"/>
      <c r="N71" s="2"/>
    </row>
    <row r="72" spans="1:14" ht="20.25" customHeight="1" x14ac:dyDescent="0.2">
      <c r="A72" s="48"/>
      <c r="B72" s="82"/>
      <c r="C72" s="82"/>
      <c r="D72" s="47"/>
      <c r="E72" s="83"/>
      <c r="F72" s="84"/>
      <c r="G72" s="85"/>
      <c r="H72" s="85"/>
      <c r="I72" s="85"/>
      <c r="J72" s="85"/>
      <c r="K72" s="85"/>
      <c r="L72" s="48"/>
      <c r="M72" s="1"/>
      <c r="N72" s="2"/>
    </row>
    <row r="73" spans="1:14" ht="20.25" customHeight="1" x14ac:dyDescent="0.2">
      <c r="A73" s="48"/>
      <c r="B73" s="82"/>
      <c r="C73" s="82"/>
      <c r="D73" s="47"/>
      <c r="E73" s="83"/>
      <c r="F73" s="84"/>
      <c r="G73" s="85"/>
      <c r="H73" s="85"/>
      <c r="I73" s="85"/>
      <c r="J73" s="85"/>
      <c r="K73" s="85"/>
      <c r="L73" s="48"/>
      <c r="M73" s="1"/>
      <c r="N73" s="2"/>
    </row>
    <row r="74" spans="1:14" ht="20.25" customHeight="1" x14ac:dyDescent="0.2">
      <c r="A74" s="48"/>
      <c r="B74" s="82"/>
      <c r="C74" s="82"/>
      <c r="D74" s="47"/>
      <c r="E74" s="83"/>
      <c r="F74" s="84"/>
      <c r="G74" s="85"/>
      <c r="H74" s="85"/>
      <c r="I74" s="85"/>
      <c r="J74" s="85"/>
      <c r="K74" s="85"/>
      <c r="L74" s="48"/>
      <c r="M74" s="1"/>
      <c r="N74" s="2"/>
    </row>
    <row r="75" spans="1:14" ht="20.25" customHeight="1" x14ac:dyDescent="0.2">
      <c r="A75" s="48"/>
      <c r="B75" s="82"/>
      <c r="C75" s="82"/>
      <c r="D75" s="47"/>
      <c r="E75" s="83"/>
      <c r="F75" s="84"/>
      <c r="G75" s="85"/>
      <c r="H75" s="85"/>
      <c r="I75" s="85"/>
      <c r="J75" s="85"/>
      <c r="K75" s="85"/>
      <c r="L75" s="48"/>
      <c r="M75" s="1"/>
      <c r="N75" s="2"/>
    </row>
    <row r="76" spans="1:14" ht="20.25" customHeight="1" x14ac:dyDescent="0.2">
      <c r="A76" s="48"/>
      <c r="B76" s="82"/>
      <c r="C76" s="82"/>
      <c r="D76" s="47"/>
      <c r="E76" s="83"/>
      <c r="F76" s="84"/>
      <c r="G76" s="85"/>
      <c r="H76" s="85"/>
      <c r="I76" s="85"/>
      <c r="J76" s="85"/>
      <c r="K76" s="85"/>
      <c r="L76" s="48"/>
      <c r="M76" s="1"/>
      <c r="N76" s="2"/>
    </row>
    <row r="77" spans="1:14" ht="20.25" customHeight="1" x14ac:dyDescent="0.2">
      <c r="A77" s="48"/>
      <c r="B77" s="82"/>
      <c r="C77" s="82"/>
      <c r="D77" s="47"/>
      <c r="E77" s="83"/>
      <c r="F77" s="84"/>
      <c r="G77" s="85"/>
      <c r="H77" s="85"/>
      <c r="I77" s="85"/>
      <c r="J77" s="85"/>
      <c r="K77" s="85"/>
      <c r="L77" s="48"/>
      <c r="M77" s="1"/>
      <c r="N77" s="2"/>
    </row>
    <row r="78" spans="1:14" ht="20.25" customHeight="1" x14ac:dyDescent="0.2">
      <c r="A78" s="48"/>
      <c r="B78" s="82"/>
      <c r="C78" s="82"/>
      <c r="D78" s="47"/>
      <c r="E78" s="83"/>
      <c r="F78" s="84"/>
      <c r="G78" s="85"/>
      <c r="H78" s="85"/>
      <c r="I78" s="85"/>
      <c r="J78" s="85"/>
      <c r="K78" s="85"/>
      <c r="L78" s="48"/>
      <c r="M78" s="1"/>
      <c r="N78" s="2"/>
    </row>
    <row r="79" spans="1:14" ht="20.25" customHeight="1" x14ac:dyDescent="0.2">
      <c r="A79" s="48"/>
      <c r="B79" s="82"/>
      <c r="C79" s="82"/>
      <c r="D79" s="47"/>
      <c r="E79" s="83"/>
      <c r="F79" s="84"/>
      <c r="G79" s="85"/>
      <c r="H79" s="85"/>
      <c r="I79" s="85"/>
      <c r="J79" s="85"/>
      <c r="K79" s="85"/>
      <c r="L79" s="48"/>
      <c r="M79" s="1"/>
      <c r="N79" s="2"/>
    </row>
    <row r="80" spans="1:14" ht="20.25" customHeight="1" x14ac:dyDescent="0.2">
      <c r="A80" s="48"/>
      <c r="B80" s="82"/>
      <c r="C80" s="82"/>
      <c r="D80" s="47"/>
      <c r="E80" s="83"/>
      <c r="F80" s="84"/>
      <c r="G80" s="85"/>
      <c r="H80" s="85"/>
      <c r="I80" s="85"/>
      <c r="J80" s="85"/>
      <c r="K80" s="85"/>
      <c r="L80" s="48"/>
      <c r="M80" s="1"/>
      <c r="N80" s="2"/>
    </row>
    <row r="81" spans="1:14" ht="20.25" customHeight="1" x14ac:dyDescent="0.2">
      <c r="A81" s="48"/>
      <c r="B81" s="82"/>
      <c r="C81" s="82"/>
      <c r="D81" s="47"/>
      <c r="E81" s="83"/>
      <c r="F81" s="84"/>
      <c r="G81" s="85"/>
      <c r="H81" s="85"/>
      <c r="I81" s="85"/>
      <c r="J81" s="85"/>
      <c r="K81" s="85"/>
      <c r="L81" s="48"/>
      <c r="M81" s="1"/>
      <c r="N81" s="2"/>
    </row>
    <row r="82" spans="1:14" ht="20.25" customHeight="1" x14ac:dyDescent="0.2">
      <c r="A82" s="48"/>
      <c r="B82" s="82"/>
      <c r="C82" s="82"/>
      <c r="D82" s="47"/>
      <c r="E82" s="83"/>
      <c r="F82" s="84"/>
      <c r="G82" s="85"/>
      <c r="H82" s="85"/>
      <c r="I82" s="85"/>
      <c r="J82" s="85"/>
      <c r="K82" s="85"/>
      <c r="L82" s="48"/>
      <c r="M82" s="1"/>
      <c r="N82" s="2"/>
    </row>
    <row r="83" spans="1:14" ht="20.25" customHeight="1" x14ac:dyDescent="0.2">
      <c r="A83" s="48"/>
      <c r="B83" s="82"/>
      <c r="C83" s="82"/>
      <c r="D83" s="47"/>
      <c r="E83" s="83"/>
      <c r="F83" s="84"/>
      <c r="G83" s="85"/>
      <c r="H83" s="85"/>
      <c r="I83" s="85"/>
      <c r="J83" s="85"/>
      <c r="K83" s="85"/>
      <c r="L83" s="48"/>
      <c r="M83" s="1"/>
      <c r="N83" s="2"/>
    </row>
    <row r="84" spans="1:14" ht="61.5" customHeight="1" x14ac:dyDescent="0.2">
      <c r="A84" s="48"/>
      <c r="B84" s="117"/>
      <c r="C84" s="118"/>
      <c r="D84" s="119"/>
      <c r="E84" s="119"/>
      <c r="F84" s="119"/>
      <c r="G84" s="120"/>
      <c r="H84" s="120"/>
      <c r="I84" s="85"/>
      <c r="J84" s="85"/>
      <c r="K84" s="85"/>
      <c r="L84" s="48"/>
      <c r="M84" s="1"/>
      <c r="N84" s="2"/>
    </row>
    <row r="85" spans="1:14" ht="20.25" customHeight="1" x14ac:dyDescent="0.2">
      <c r="A85" s="48"/>
      <c r="B85" s="82"/>
      <c r="C85" s="82"/>
      <c r="D85" s="187"/>
      <c r="E85" s="125"/>
      <c r="F85" s="126"/>
      <c r="G85" s="85"/>
      <c r="H85" s="85"/>
      <c r="I85" s="85"/>
      <c r="J85" s="85"/>
      <c r="K85" s="85"/>
      <c r="L85" s="48"/>
      <c r="M85" s="1"/>
      <c r="N85" s="2"/>
    </row>
    <row r="86" spans="1:14" ht="20.25" customHeight="1" x14ac:dyDescent="0.2">
      <c r="A86" s="48"/>
      <c r="B86" s="82"/>
      <c r="C86" s="82"/>
      <c r="D86" s="47"/>
      <c r="E86" s="83"/>
      <c r="F86" s="84"/>
      <c r="G86" s="85"/>
      <c r="H86" s="85"/>
      <c r="I86" s="85"/>
      <c r="J86" s="85"/>
      <c r="K86" s="85"/>
      <c r="L86" s="47"/>
      <c r="M86" s="1"/>
      <c r="N86" s="2"/>
    </row>
    <row r="87" spans="1:14" ht="20.25" customHeight="1" x14ac:dyDescent="0.2">
      <c r="A87" s="48"/>
      <c r="B87" s="82"/>
      <c r="C87" s="82"/>
      <c r="D87" s="47"/>
      <c r="E87" s="83"/>
      <c r="F87" s="84"/>
      <c r="G87" s="85"/>
      <c r="H87" s="85"/>
      <c r="I87" s="85"/>
      <c r="J87" s="85"/>
      <c r="K87" s="85"/>
      <c r="L87" s="2"/>
      <c r="M87" s="1"/>
      <c r="N87" s="2"/>
    </row>
    <row r="88" spans="1:14" ht="20.25" customHeight="1" x14ac:dyDescent="0.2">
      <c r="A88" s="48"/>
      <c r="B88" s="82"/>
      <c r="C88" s="82"/>
      <c r="D88" s="47"/>
      <c r="E88" s="83"/>
      <c r="F88" s="84"/>
      <c r="G88" s="85"/>
      <c r="H88" s="85"/>
      <c r="I88" s="85"/>
      <c r="J88" s="85"/>
      <c r="K88" s="85"/>
      <c r="L88" s="2"/>
      <c r="M88" s="1"/>
      <c r="N88" s="2"/>
    </row>
    <row r="89" spans="1:14" ht="20.25" customHeight="1" x14ac:dyDescent="0.2">
      <c r="A89" s="48"/>
      <c r="B89" s="82"/>
      <c r="C89" s="82"/>
      <c r="D89" s="47"/>
      <c r="E89" s="83"/>
      <c r="F89" s="84"/>
      <c r="G89" s="85"/>
      <c r="H89" s="85"/>
      <c r="I89" s="85"/>
      <c r="J89" s="85"/>
      <c r="K89" s="85"/>
      <c r="L89" s="2"/>
      <c r="M89" s="1"/>
      <c r="N89" s="2"/>
    </row>
    <row r="90" spans="1:14" ht="20.25" customHeight="1" x14ac:dyDescent="0.2">
      <c r="A90" s="48"/>
      <c r="B90" s="82"/>
      <c r="C90" s="82"/>
      <c r="D90" s="47"/>
      <c r="E90" s="83"/>
      <c r="F90" s="84"/>
      <c r="G90" s="85"/>
      <c r="H90" s="85"/>
      <c r="I90" s="85"/>
      <c r="J90" s="85"/>
      <c r="K90" s="85"/>
      <c r="L90" s="47"/>
      <c r="M90" s="1"/>
      <c r="N90" s="2"/>
    </row>
    <row r="91" spans="1:14" ht="20.25" customHeight="1" x14ac:dyDescent="0.2">
      <c r="A91" s="48"/>
      <c r="B91" s="82"/>
      <c r="C91" s="82"/>
      <c r="D91" s="47"/>
      <c r="E91" s="83"/>
      <c r="F91" s="84"/>
      <c r="G91" s="85"/>
      <c r="H91" s="85"/>
      <c r="I91" s="85"/>
      <c r="J91" s="85"/>
      <c r="K91" s="85"/>
      <c r="L91" s="2"/>
      <c r="M91" s="1"/>
      <c r="N91" s="2"/>
    </row>
    <row r="92" spans="1:14" ht="20.25" customHeight="1" x14ac:dyDescent="0.2">
      <c r="A92" s="48"/>
      <c r="B92" s="82"/>
      <c r="C92" s="82"/>
      <c r="D92" s="47"/>
      <c r="E92" s="83"/>
      <c r="F92" s="84"/>
      <c r="G92" s="85"/>
      <c r="H92" s="85"/>
      <c r="I92" s="85"/>
      <c r="J92" s="85"/>
      <c r="K92" s="85"/>
      <c r="L92" s="47"/>
      <c r="M92" s="1"/>
      <c r="N92" s="2"/>
    </row>
    <row r="93" spans="1:14" ht="20.25" customHeight="1" x14ac:dyDescent="0.2">
      <c r="A93" s="48"/>
      <c r="B93" s="82"/>
      <c r="C93" s="82"/>
      <c r="D93" s="47"/>
      <c r="E93" s="83"/>
      <c r="F93" s="84"/>
      <c r="G93" s="85"/>
      <c r="H93" s="85"/>
      <c r="I93" s="85"/>
      <c r="J93" s="85"/>
      <c r="K93" s="85"/>
      <c r="L93" s="47"/>
      <c r="M93" s="1"/>
      <c r="N93" s="2"/>
    </row>
    <row r="94" spans="1:14" ht="20.25" customHeight="1" x14ac:dyDescent="0.2">
      <c r="A94" s="48"/>
      <c r="B94" s="82"/>
      <c r="C94" s="82"/>
      <c r="D94" s="47"/>
      <c r="E94" s="83"/>
      <c r="F94" s="84"/>
      <c r="G94" s="85"/>
      <c r="H94" s="85"/>
      <c r="I94" s="85"/>
      <c r="J94" s="85"/>
      <c r="K94" s="85"/>
      <c r="L94" s="47"/>
      <c r="M94" s="1"/>
      <c r="N94" s="2"/>
    </row>
    <row r="95" spans="1:14" ht="20.25" customHeight="1" x14ac:dyDescent="0.2">
      <c r="A95" s="48"/>
      <c r="B95" s="82"/>
      <c r="C95" s="82"/>
      <c r="D95" s="47"/>
      <c r="E95" s="83"/>
      <c r="F95" s="84"/>
      <c r="G95" s="85"/>
      <c r="H95" s="85"/>
      <c r="I95" s="85"/>
      <c r="J95" s="85"/>
      <c r="K95" s="85"/>
      <c r="L95" s="47"/>
      <c r="M95" s="1"/>
      <c r="N95" s="2"/>
    </row>
    <row r="96" spans="1:14" ht="20.25" customHeight="1" x14ac:dyDescent="0.2">
      <c r="A96" s="48"/>
      <c r="B96" s="82"/>
      <c r="C96" s="82"/>
      <c r="D96" s="47"/>
      <c r="E96" s="83"/>
      <c r="F96" s="84"/>
      <c r="G96" s="85"/>
      <c r="H96" s="85"/>
      <c r="I96" s="85"/>
      <c r="J96" s="85"/>
      <c r="K96" s="85"/>
      <c r="L96" s="47"/>
      <c r="M96" s="1"/>
      <c r="N96" s="2"/>
    </row>
    <row r="97" spans="1:14" ht="20.25" customHeight="1" x14ac:dyDescent="0.2">
      <c r="A97" s="48"/>
      <c r="B97" s="82"/>
      <c r="C97" s="82"/>
      <c r="D97" s="47"/>
      <c r="E97" s="83"/>
      <c r="F97" s="84"/>
      <c r="G97" s="85"/>
      <c r="H97" s="85"/>
      <c r="I97" s="85"/>
      <c r="J97" s="85"/>
      <c r="K97" s="85"/>
      <c r="L97" s="56"/>
      <c r="M97" s="1"/>
      <c r="N97" s="2"/>
    </row>
    <row r="98" spans="1:14" ht="20.25" customHeight="1" x14ac:dyDescent="0.2">
      <c r="A98" s="48"/>
      <c r="B98" s="82"/>
      <c r="C98" s="82"/>
      <c r="D98" s="47"/>
      <c r="E98" s="83"/>
      <c r="F98" s="84"/>
      <c r="G98" s="85"/>
      <c r="H98" s="85"/>
      <c r="I98" s="85"/>
      <c r="J98" s="85"/>
      <c r="K98" s="85"/>
      <c r="L98" s="56"/>
      <c r="M98" s="1"/>
      <c r="N98" s="2"/>
    </row>
    <row r="99" spans="1:14" ht="20.25" customHeight="1" x14ac:dyDescent="0.2">
      <c r="A99" s="48"/>
      <c r="B99" s="82"/>
      <c r="C99" s="82"/>
      <c r="D99" s="47"/>
      <c r="E99" s="83"/>
      <c r="F99" s="84"/>
      <c r="G99" s="85"/>
      <c r="H99" s="85"/>
      <c r="I99" s="47"/>
      <c r="J99" s="47"/>
      <c r="K99" s="47"/>
      <c r="L99" s="56"/>
      <c r="M99" s="1"/>
      <c r="N99" s="2"/>
    </row>
    <row r="100" spans="1:14" ht="20.25" customHeight="1" x14ac:dyDescent="0.2">
      <c r="A100" s="48"/>
      <c r="B100" s="82"/>
      <c r="C100" s="82"/>
      <c r="D100" s="47"/>
      <c r="E100" s="83"/>
      <c r="F100" s="84"/>
      <c r="G100" s="85"/>
      <c r="H100" s="85"/>
      <c r="I100" s="2"/>
      <c r="J100" s="2"/>
      <c r="K100" s="2"/>
      <c r="L100" s="56"/>
      <c r="M100" s="1"/>
      <c r="N100" s="2"/>
    </row>
    <row r="101" spans="1:14" ht="20.25" customHeight="1" x14ac:dyDescent="0.2">
      <c r="A101" s="48"/>
      <c r="B101" s="82"/>
      <c r="C101" s="82"/>
      <c r="D101" s="47"/>
      <c r="E101" s="83"/>
      <c r="F101" s="84"/>
      <c r="G101" s="85"/>
      <c r="H101" s="85"/>
      <c r="I101" s="2"/>
      <c r="J101" s="2"/>
      <c r="K101" s="2"/>
      <c r="L101" s="121"/>
      <c r="M101" s="1"/>
      <c r="N101" s="2"/>
    </row>
    <row r="102" spans="1:14" ht="20.25" customHeight="1" x14ac:dyDescent="0.2">
      <c r="A102" s="48"/>
      <c r="B102" s="82"/>
      <c r="C102" s="82"/>
      <c r="D102" s="47"/>
      <c r="E102" s="83"/>
      <c r="F102" s="84"/>
      <c r="G102" s="85"/>
      <c r="H102" s="85"/>
      <c r="I102" s="2"/>
      <c r="J102" s="2"/>
      <c r="K102" s="2"/>
      <c r="L102" s="2"/>
      <c r="M102" s="1"/>
      <c r="N102" s="2"/>
    </row>
    <row r="103" spans="1:14" ht="20.25" customHeight="1" x14ac:dyDescent="0.2">
      <c r="A103" s="48"/>
      <c r="B103" s="82"/>
      <c r="C103" s="82"/>
      <c r="D103" s="47"/>
      <c r="E103" s="83"/>
      <c r="F103" s="84"/>
      <c r="G103" s="85"/>
      <c r="H103" s="85"/>
      <c r="I103" s="2"/>
      <c r="J103" s="2"/>
      <c r="K103" s="2"/>
      <c r="L103" s="2"/>
      <c r="M103" s="1"/>
      <c r="N103" s="2"/>
    </row>
    <row r="104" spans="1:14" ht="20.25" customHeight="1" x14ac:dyDescent="0.2">
      <c r="A104" s="48"/>
      <c r="B104" s="82"/>
      <c r="C104" s="82"/>
      <c r="D104" s="47"/>
      <c r="E104" s="83"/>
      <c r="F104" s="84"/>
      <c r="G104" s="85"/>
      <c r="H104" s="85"/>
      <c r="I104" s="2"/>
      <c r="J104" s="2"/>
      <c r="K104" s="2"/>
      <c r="L104" s="2"/>
      <c r="M104" s="1"/>
      <c r="N104" s="2"/>
    </row>
    <row r="105" spans="1:14" ht="20.25" customHeight="1" x14ac:dyDescent="0.2">
      <c r="A105" s="48"/>
      <c r="B105" s="82"/>
      <c r="C105" s="82"/>
      <c r="D105" s="47"/>
      <c r="E105" s="83"/>
      <c r="F105" s="84"/>
      <c r="G105" s="85"/>
      <c r="H105" s="85"/>
      <c r="I105" s="2"/>
      <c r="J105" s="2"/>
      <c r="K105" s="2"/>
      <c r="L105" s="2"/>
      <c r="M105" s="1"/>
      <c r="N105" s="2"/>
    </row>
    <row r="106" spans="1:14" ht="20.25" customHeight="1" x14ac:dyDescent="0.2">
      <c r="A106" s="48"/>
      <c r="B106" s="82"/>
      <c r="C106" s="82"/>
      <c r="D106" s="47"/>
      <c r="E106" s="83"/>
      <c r="F106" s="84"/>
      <c r="G106" s="85"/>
      <c r="H106" s="85"/>
      <c r="I106" s="2"/>
      <c r="J106" s="2"/>
      <c r="K106" s="2"/>
      <c r="L106" s="2"/>
      <c r="M106" s="1"/>
      <c r="N106" s="2"/>
    </row>
    <row r="107" spans="1:14" ht="20.25" customHeight="1" x14ac:dyDescent="0.2">
      <c r="A107" s="48"/>
      <c r="B107" s="82"/>
      <c r="C107" s="82"/>
      <c r="D107" s="47"/>
      <c r="E107" s="83"/>
      <c r="F107" s="84"/>
      <c r="G107" s="85"/>
      <c r="H107" s="85"/>
      <c r="I107" s="2"/>
      <c r="J107" s="2"/>
      <c r="K107" s="2"/>
      <c r="L107" s="2"/>
      <c r="M107" s="1"/>
      <c r="N107" s="2"/>
    </row>
    <row r="108" spans="1:14" ht="20.25" customHeight="1" x14ac:dyDescent="0.2">
      <c r="A108" s="48"/>
      <c r="B108" s="122"/>
      <c r="C108" s="122"/>
      <c r="D108" s="34"/>
      <c r="E108" s="83"/>
      <c r="F108" s="84"/>
      <c r="G108" s="85"/>
      <c r="H108" s="85"/>
      <c r="I108" s="82"/>
      <c r="J108" s="82"/>
      <c r="K108" s="82"/>
      <c r="L108" s="2"/>
      <c r="M108" s="1"/>
      <c r="N108" s="2"/>
    </row>
    <row r="109" spans="1:14" ht="20.25" customHeight="1" x14ac:dyDescent="0.2">
      <c r="A109" s="2"/>
      <c r="B109" s="2"/>
      <c r="C109" s="2"/>
      <c r="D109" s="2"/>
      <c r="E109" s="2"/>
      <c r="F109" s="2"/>
      <c r="G109" s="2"/>
      <c r="H109" s="2"/>
      <c r="I109" s="2"/>
      <c r="J109" s="2"/>
      <c r="K109" s="2"/>
      <c r="L109" s="2"/>
      <c r="M109" s="1"/>
      <c r="N109" s="2"/>
    </row>
    <row r="110" spans="1:14" ht="20.25" customHeight="1" x14ac:dyDescent="0.2">
      <c r="A110" s="2"/>
      <c r="B110" s="2"/>
      <c r="C110" s="2"/>
      <c r="D110" s="2"/>
      <c r="E110" s="2"/>
      <c r="F110" s="2"/>
      <c r="G110" s="2"/>
      <c r="H110" s="2"/>
      <c r="I110" s="2"/>
      <c r="J110" s="2"/>
      <c r="K110" s="2"/>
      <c r="L110" s="2"/>
      <c r="M110" s="1"/>
      <c r="N110" s="2"/>
    </row>
    <row r="111" spans="1:14" ht="20.25" customHeight="1" x14ac:dyDescent="0.2">
      <c r="A111" s="2"/>
      <c r="B111" s="2"/>
      <c r="C111" s="2"/>
      <c r="D111" s="2"/>
      <c r="E111" s="2"/>
      <c r="F111" s="2"/>
      <c r="G111" s="2"/>
      <c r="H111" s="2"/>
      <c r="I111" s="2"/>
      <c r="J111" s="2"/>
      <c r="K111" s="2"/>
      <c r="L111" s="2"/>
      <c r="M111" s="1"/>
      <c r="N111" s="2"/>
    </row>
    <row r="112" spans="1:14" ht="20.25" customHeight="1" x14ac:dyDescent="0.2">
      <c r="A112" s="2"/>
      <c r="B112" s="2"/>
      <c r="C112" s="2"/>
      <c r="D112" s="2"/>
      <c r="E112" s="2"/>
      <c r="F112" s="2"/>
      <c r="G112" s="2"/>
      <c r="H112" s="2"/>
      <c r="I112" s="2"/>
      <c r="J112" s="2"/>
      <c r="K112" s="2"/>
      <c r="L112" s="2"/>
      <c r="M112" s="1"/>
      <c r="N112" s="2"/>
    </row>
    <row r="113" spans="1:14" ht="20.25" customHeight="1" x14ac:dyDescent="0.2">
      <c r="A113" s="2"/>
      <c r="B113" s="2"/>
      <c r="C113" s="2"/>
      <c r="D113" s="2"/>
      <c r="E113" s="2"/>
      <c r="F113" s="2"/>
      <c r="G113" s="2"/>
      <c r="H113" s="2"/>
      <c r="I113" s="2"/>
      <c r="J113" s="2"/>
      <c r="K113" s="2"/>
      <c r="L113" s="2"/>
      <c r="M113" s="1"/>
      <c r="N113" s="2"/>
    </row>
    <row r="114" spans="1:14" ht="20.25" customHeight="1" x14ac:dyDescent="0.2">
      <c r="A114" s="2"/>
      <c r="B114" s="2"/>
      <c r="C114" s="2"/>
      <c r="D114" s="2"/>
      <c r="E114" s="2"/>
      <c r="F114" s="2"/>
      <c r="G114" s="2"/>
      <c r="H114" s="2"/>
      <c r="I114" s="2"/>
      <c r="J114" s="2"/>
      <c r="K114" s="2"/>
      <c r="L114" s="2"/>
      <c r="M114" s="1"/>
      <c r="N114" s="2"/>
    </row>
    <row r="115" spans="1:14" ht="20.25" customHeight="1" x14ac:dyDescent="0.2">
      <c r="A115" s="2"/>
      <c r="B115" s="2"/>
      <c r="C115" s="2"/>
      <c r="D115" s="2"/>
      <c r="E115" s="2"/>
      <c r="F115" s="2"/>
      <c r="G115" s="2"/>
      <c r="H115" s="2"/>
      <c r="I115" s="2"/>
      <c r="J115" s="2"/>
      <c r="K115" s="2"/>
      <c r="L115" s="2"/>
      <c r="M115" s="1"/>
      <c r="N115" s="2"/>
    </row>
    <row r="116" spans="1:14" ht="20.25" customHeight="1" x14ac:dyDescent="0.2">
      <c r="A116" s="2"/>
      <c r="B116" s="2"/>
      <c r="C116" s="2"/>
      <c r="D116" s="2"/>
      <c r="E116" s="2"/>
      <c r="F116" s="2"/>
      <c r="G116" s="2"/>
      <c r="H116" s="2"/>
      <c r="I116" s="2"/>
      <c r="J116" s="2"/>
      <c r="K116" s="2"/>
      <c r="L116" s="2"/>
      <c r="M116" s="1"/>
      <c r="N116" s="2"/>
    </row>
    <row r="117" spans="1:14" ht="20.25" customHeight="1" x14ac:dyDescent="0.2">
      <c r="A117" s="2"/>
      <c r="B117" s="2"/>
      <c r="C117" s="2"/>
      <c r="D117" s="123"/>
      <c r="E117" s="2"/>
      <c r="F117" s="2"/>
      <c r="G117" s="2"/>
      <c r="H117" s="2"/>
      <c r="I117" s="2"/>
      <c r="J117" s="2"/>
      <c r="K117" s="2"/>
      <c r="L117" s="2"/>
      <c r="M117" s="1"/>
      <c r="N117" s="2"/>
    </row>
    <row r="118" spans="1:14" ht="20.25" customHeight="1" x14ac:dyDescent="0.2">
      <c r="A118" s="2"/>
      <c r="B118" s="2"/>
      <c r="C118" s="2"/>
      <c r="D118" s="123"/>
      <c r="E118" s="2"/>
      <c r="F118" s="2"/>
      <c r="G118" s="2"/>
      <c r="H118" s="2"/>
      <c r="I118" s="2"/>
      <c r="J118" s="2"/>
      <c r="K118" s="2"/>
      <c r="L118" s="2"/>
      <c r="M118" s="1"/>
      <c r="N118" s="2"/>
    </row>
    <row r="119" spans="1:14" ht="20.25" customHeight="1" x14ac:dyDescent="0.2">
      <c r="A119" s="2"/>
      <c r="B119" s="2"/>
      <c r="C119" s="2"/>
      <c r="D119" s="123"/>
      <c r="E119" s="2"/>
      <c r="F119" s="2"/>
      <c r="G119" s="2"/>
      <c r="H119" s="2"/>
      <c r="I119" s="2"/>
      <c r="J119" s="2"/>
      <c r="K119" s="2"/>
      <c r="L119" s="2"/>
      <c r="M119" s="1"/>
      <c r="N119" s="2"/>
    </row>
    <row r="120" spans="1:14" ht="20.25" customHeight="1" x14ac:dyDescent="0.2">
      <c r="A120" s="2"/>
      <c r="B120" s="2"/>
      <c r="C120" s="2"/>
      <c r="D120" s="123"/>
      <c r="E120" s="2"/>
      <c r="F120" s="2"/>
      <c r="G120" s="2"/>
      <c r="H120" s="2"/>
      <c r="I120" s="2"/>
      <c r="J120" s="2"/>
      <c r="K120" s="2"/>
      <c r="L120" s="2"/>
      <c r="M120" s="1"/>
      <c r="N120" s="2"/>
    </row>
    <row r="121" spans="1:14" ht="20.25" customHeight="1" x14ac:dyDescent="0.2">
      <c r="A121" s="2"/>
      <c r="B121" s="2"/>
      <c r="C121" s="2"/>
      <c r="D121" s="123"/>
      <c r="E121" s="2"/>
      <c r="F121" s="2"/>
      <c r="G121" s="2"/>
      <c r="H121" s="2"/>
      <c r="I121" s="2"/>
      <c r="J121" s="2"/>
      <c r="K121" s="2"/>
      <c r="L121" s="2"/>
      <c r="M121" s="1"/>
      <c r="N121" s="2"/>
    </row>
  </sheetData>
  <mergeCells count="76">
    <mergeCell ref="G51:G53"/>
    <mergeCell ref="G54:G56"/>
    <mergeCell ref="B40:C40"/>
    <mergeCell ref="B36:C36"/>
    <mergeCell ref="B30:C30"/>
    <mergeCell ref="E40:L40"/>
    <mergeCell ref="D46:L46"/>
    <mergeCell ref="D45:L45"/>
    <mergeCell ref="D44:L44"/>
    <mergeCell ref="A43:L43"/>
    <mergeCell ref="B45:C45"/>
    <mergeCell ref="A33:C34"/>
    <mergeCell ref="J24:K24"/>
    <mergeCell ref="A23:A24"/>
    <mergeCell ref="B23:C24"/>
    <mergeCell ref="B35:C35"/>
    <mergeCell ref="A66:B66"/>
    <mergeCell ref="D85:F85"/>
    <mergeCell ref="A67:B67"/>
    <mergeCell ref="A68:B68"/>
    <mergeCell ref="A44:C44"/>
    <mergeCell ref="B46:C46"/>
    <mergeCell ref="A71:L71"/>
    <mergeCell ref="K59:K60"/>
    <mergeCell ref="A50:B50"/>
    <mergeCell ref="A57:B57"/>
    <mergeCell ref="A51:B53"/>
    <mergeCell ref="A54:B56"/>
    <mergeCell ref="I64:J64"/>
    <mergeCell ref="I63:J63"/>
    <mergeCell ref="H51:H53"/>
    <mergeCell ref="H54:H56"/>
    <mergeCell ref="I65:J65"/>
    <mergeCell ref="I59:J60"/>
    <mergeCell ref="I61:J61"/>
    <mergeCell ref="I62:J62"/>
    <mergeCell ref="A58:B60"/>
    <mergeCell ref="A61:B62"/>
    <mergeCell ref="A63:B64"/>
    <mergeCell ref="D59:D60"/>
    <mergeCell ref="H59:H60"/>
    <mergeCell ref="C58:L58"/>
    <mergeCell ref="C59:C60"/>
    <mergeCell ref="L59:L60"/>
    <mergeCell ref="E41:L41"/>
    <mergeCell ref="J21:K21"/>
    <mergeCell ref="A21:C21"/>
    <mergeCell ref="E13:H13"/>
    <mergeCell ref="D13:D14"/>
    <mergeCell ref="B20:D20"/>
    <mergeCell ref="D16:D17"/>
    <mergeCell ref="I16:J17"/>
    <mergeCell ref="J23:K23"/>
    <mergeCell ref="B22:C22"/>
    <mergeCell ref="B41:C41"/>
    <mergeCell ref="B28:C28"/>
    <mergeCell ref="B29:C29"/>
    <mergeCell ref="B27:C27"/>
    <mergeCell ref="A39:C39"/>
    <mergeCell ref="B32:D32"/>
    <mergeCell ref="A1:L1"/>
    <mergeCell ref="C2:L2"/>
    <mergeCell ref="B8:C8"/>
    <mergeCell ref="D33:J33"/>
    <mergeCell ref="E39:L39"/>
    <mergeCell ref="B3:L3"/>
    <mergeCell ref="B5:C5"/>
    <mergeCell ref="B16:C17"/>
    <mergeCell ref="A16:A17"/>
    <mergeCell ref="J22:K22"/>
    <mergeCell ref="I13:J14"/>
    <mergeCell ref="I15:J15"/>
    <mergeCell ref="A13:C14"/>
    <mergeCell ref="B15:C15"/>
    <mergeCell ref="B6:C6"/>
    <mergeCell ref="B7:C7"/>
  </mergeCells>
  <printOptions verticalCentered="1"/>
  <pageMargins left="0.59055118110236227" right="0.51181102362204722" top="0.59055118110236227" bottom="0.35433070866141736" header="0" footer="0"/>
  <pageSetup orientation="portrait"/>
  <headerFooter>
    <oddFooter>&amp;RPágina &amp;P de</oddFooter>
  </headerFooter>
  <rowBreaks count="1" manualBreakCount="1">
    <brk id="42"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Evaluación</vt:lpstr>
    </vt:vector>
  </TitlesOfParts>
  <Company>Transmilenio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Mónica-Parra</dc:creator>
  <cp:lastModifiedBy>Usuario</cp:lastModifiedBy>
  <cp:lastPrinted>2021-12-03T14:35:16Z</cp:lastPrinted>
  <dcterms:created xsi:type="dcterms:W3CDTF">2003-04-04T16:35:40Z</dcterms:created>
  <dcterms:modified xsi:type="dcterms:W3CDTF">2021-12-20T21:27:12Z</dcterms:modified>
</cp:coreProperties>
</file>