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sers\Johanna Vaio\Desktop\DOCUMENTOS LICITACION MALLA VIAL\"/>
    </mc:Choice>
  </mc:AlternateContent>
  <bookViews>
    <workbookView xWindow="0" yWindow="0" windowWidth="20490" windowHeight="7455"/>
  </bookViews>
  <sheets>
    <sheet name="vias" sheetId="2" r:id="rId1"/>
    <sheet name="Hoja1" sheetId="3" r:id="rId2"/>
  </sheets>
  <definedNames>
    <definedName name="_xlnm._FilterDatabase" localSheetId="0" hidden="1">vias!$B$14:$W$65</definedName>
    <definedName name="_xlnm.Print_Area" localSheetId="0">vias!$A$1:$X$68</definedName>
  </definedNames>
  <calcPr calcId="179017"/>
</workbook>
</file>

<file path=xl/calcChain.xml><?xml version="1.0" encoding="utf-8"?>
<calcChain xmlns="http://schemas.openxmlformats.org/spreadsheetml/2006/main">
  <c r="O45" i="2" l="1"/>
  <c r="P62" i="2" l="1"/>
  <c r="V62" i="2" s="1"/>
  <c r="L62" i="2"/>
  <c r="W62" i="2" s="1"/>
  <c r="P61" i="2"/>
  <c r="V61" i="2" s="1"/>
  <c r="L61" i="2"/>
  <c r="W61" i="2" s="1"/>
  <c r="P60" i="2"/>
  <c r="V60" i="2" s="1"/>
  <c r="L60" i="2"/>
  <c r="W60" i="2" l="1"/>
  <c r="L15" i="2"/>
  <c r="W15" i="2" s="1"/>
  <c r="O15" i="2"/>
  <c r="P15" i="2" s="1"/>
  <c r="V15" i="2" s="1"/>
  <c r="L16" i="2"/>
  <c r="O16" i="2"/>
  <c r="P16" i="2" s="1"/>
  <c r="V16" i="2" s="1"/>
  <c r="L18" i="2"/>
  <c r="O18" i="2"/>
  <c r="P18" i="2" s="1"/>
  <c r="V18" i="2" s="1"/>
  <c r="W16" i="2" l="1"/>
  <c r="W18" i="2"/>
  <c r="L17" i="2" l="1"/>
  <c r="O17" i="2"/>
  <c r="P17" i="2" s="1"/>
  <c r="V17" i="2" s="1"/>
  <c r="L19" i="2"/>
  <c r="O19" i="2"/>
  <c r="P19" i="2" s="1"/>
  <c r="V19" i="2" s="1"/>
  <c r="W17" i="2" l="1"/>
  <c r="W19" i="2"/>
  <c r="L25" i="2"/>
  <c r="O25" i="2"/>
  <c r="P25" i="2" s="1"/>
  <c r="V25" i="2" s="1"/>
  <c r="L54" i="2"/>
  <c r="O54" i="2"/>
  <c r="P54" i="2" s="1"/>
  <c r="V54" i="2" s="1"/>
  <c r="L55" i="2"/>
  <c r="O55" i="2"/>
  <c r="P55" i="2" s="1"/>
  <c r="V55" i="2" s="1"/>
  <c r="L56" i="2"/>
  <c r="O56" i="2"/>
  <c r="P56" i="2" s="1"/>
  <c r="V56" i="2" s="1"/>
  <c r="W55" i="2" l="1"/>
  <c r="W25" i="2"/>
  <c r="W56" i="2"/>
  <c r="W54" i="2"/>
  <c r="O41" i="2"/>
  <c r="L57" i="2" l="1"/>
  <c r="O50" i="2" l="1"/>
  <c r="P50" i="2" s="1"/>
  <c r="V50" i="2" s="1"/>
  <c r="O51" i="2"/>
  <c r="P51" i="2" s="1"/>
  <c r="V51" i="2" s="1"/>
  <c r="O52" i="2"/>
  <c r="P52" i="2" s="1"/>
  <c r="V52" i="2" s="1"/>
  <c r="O53" i="2"/>
  <c r="P53" i="2" s="1"/>
  <c r="V53" i="2" s="1"/>
  <c r="O57" i="2"/>
  <c r="P57" i="2" s="1"/>
  <c r="V57" i="2" s="1"/>
  <c r="O58" i="2"/>
  <c r="P58" i="2" s="1"/>
  <c r="V58" i="2" s="1"/>
  <c r="O59" i="2"/>
  <c r="P59" i="2" s="1"/>
  <c r="V59" i="2" s="1"/>
  <c r="L59" i="2"/>
  <c r="L58" i="2"/>
  <c r="W57" i="2"/>
  <c r="K71" i="2"/>
  <c r="K72" i="2"/>
  <c r="L53" i="2"/>
  <c r="L52" i="2"/>
  <c r="L51" i="2"/>
  <c r="L50" i="2"/>
  <c r="W51" i="2" l="1"/>
  <c r="W52" i="2"/>
  <c r="W58" i="2"/>
  <c r="W53" i="2"/>
  <c r="W59" i="2"/>
  <c r="W50" i="2"/>
  <c r="O49" i="2" l="1"/>
  <c r="P49" i="2" s="1"/>
  <c r="V49" i="2" s="1"/>
  <c r="O48" i="2"/>
  <c r="P48" i="2" s="1"/>
  <c r="V48" i="2" s="1"/>
  <c r="O47" i="2"/>
  <c r="P47" i="2" s="1"/>
  <c r="V47" i="2" s="1"/>
  <c r="O46" i="2"/>
  <c r="P46" i="2" s="1"/>
  <c r="V46" i="2" s="1"/>
  <c r="P45" i="2"/>
  <c r="V45" i="2" s="1"/>
  <c r="O44" i="2"/>
  <c r="P44" i="2" s="1"/>
  <c r="V44" i="2" s="1"/>
  <c r="O43" i="2"/>
  <c r="P43" i="2" s="1"/>
  <c r="V43" i="2" s="1"/>
  <c r="O42" i="2"/>
  <c r="P42" i="2" s="1"/>
  <c r="V42" i="2" s="1"/>
  <c r="P41" i="2"/>
  <c r="V41" i="2" s="1"/>
  <c r="O40" i="2"/>
  <c r="P40" i="2" s="1"/>
  <c r="V40" i="2" s="1"/>
  <c r="O39" i="2"/>
  <c r="P39" i="2" s="1"/>
  <c r="V39" i="2" s="1"/>
  <c r="O38" i="2"/>
  <c r="P38" i="2" s="1"/>
  <c r="V38" i="2" s="1"/>
  <c r="O37" i="2"/>
  <c r="P37" i="2" s="1"/>
  <c r="V37" i="2" s="1"/>
  <c r="O36" i="2"/>
  <c r="P36" i="2" s="1"/>
  <c r="V36" i="2" s="1"/>
  <c r="O35" i="2"/>
  <c r="P35" i="2" s="1"/>
  <c r="V35" i="2" s="1"/>
  <c r="O34" i="2"/>
  <c r="P34" i="2" s="1"/>
  <c r="V34" i="2" s="1"/>
  <c r="O33" i="2"/>
  <c r="P33" i="2" s="1"/>
  <c r="V33" i="2" s="1"/>
  <c r="O32" i="2"/>
  <c r="P32" i="2" s="1"/>
  <c r="V32" i="2" s="1"/>
  <c r="O31" i="2"/>
  <c r="P31" i="2" s="1"/>
  <c r="V31" i="2" s="1"/>
  <c r="O30" i="2"/>
  <c r="P30" i="2" s="1"/>
  <c r="V30" i="2" s="1"/>
  <c r="O29" i="2"/>
  <c r="P29" i="2" s="1"/>
  <c r="V29" i="2" s="1"/>
  <c r="O28" i="2"/>
  <c r="P28" i="2" s="1"/>
  <c r="V28" i="2" s="1"/>
  <c r="O27" i="2"/>
  <c r="P27" i="2" s="1"/>
  <c r="V27" i="2" s="1"/>
  <c r="O26" i="2"/>
  <c r="P26" i="2" s="1"/>
  <c r="V26" i="2" s="1"/>
  <c r="O24" i="2"/>
  <c r="P24" i="2" s="1"/>
  <c r="V24" i="2" s="1"/>
  <c r="O23" i="2"/>
  <c r="P23" i="2" s="1"/>
  <c r="V23" i="2" s="1"/>
  <c r="O22" i="2"/>
  <c r="P22" i="2" s="1"/>
  <c r="V22" i="2" s="1"/>
  <c r="O21" i="2"/>
  <c r="P21" i="2" s="1"/>
  <c r="V21" i="2" s="1"/>
  <c r="O20" i="2"/>
  <c r="P20" i="2" s="1"/>
  <c r="V20" i="2" s="1"/>
  <c r="V63" i="2" l="1"/>
  <c r="L20" i="2"/>
  <c r="L21" i="2"/>
  <c r="L22" i="2"/>
  <c r="L23" i="2"/>
  <c r="L24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W46" i="2" l="1"/>
  <c r="W37" i="2"/>
  <c r="W44" i="2"/>
  <c r="W36" i="2"/>
  <c r="W28" i="2"/>
  <c r="W24" i="2"/>
  <c r="W20" i="2"/>
  <c r="W30" i="2"/>
  <c r="W45" i="2"/>
  <c r="W29" i="2"/>
  <c r="W21" i="2"/>
  <c r="W43" i="2"/>
  <c r="W35" i="2"/>
  <c r="W27" i="2"/>
  <c r="W23" i="2"/>
  <c r="W34" i="2"/>
  <c r="W22" i="2"/>
  <c r="W49" i="2"/>
  <c r="W48" i="2"/>
  <c r="W38" i="2"/>
  <c r="W42" i="2"/>
  <c r="W26" i="2"/>
  <c r="W41" i="2"/>
  <c r="W33" i="2"/>
  <c r="W40" i="2"/>
  <c r="W32" i="2"/>
  <c r="W47" i="2"/>
  <c r="W39" i="2"/>
  <c r="W31" i="2"/>
  <c r="W63" i="2" l="1"/>
  <c r="W64" i="2" s="1"/>
  <c r="W65" i="2" l="1"/>
</calcChain>
</file>

<file path=xl/sharedStrings.xml><?xml version="1.0" encoding="utf-8"?>
<sst xmlns="http://schemas.openxmlformats.org/spreadsheetml/2006/main" count="365" uniqueCount="132">
  <si>
    <t xml:space="preserve">No. </t>
  </si>
  <si>
    <t>BARRIO</t>
  </si>
  <si>
    <t>EJE</t>
  </si>
  <si>
    <t xml:space="preserve">INICIAL </t>
  </si>
  <si>
    <t>BOHIOS HUNZA 3</t>
  </si>
  <si>
    <t>CL 18 A</t>
  </si>
  <si>
    <t>CLL 22J</t>
  </si>
  <si>
    <t>KRA 119</t>
  </si>
  <si>
    <t>CLL 18 A</t>
  </si>
  <si>
    <t>KR 122</t>
  </si>
  <si>
    <t>KR 116</t>
  </si>
  <si>
    <t>KRA 110</t>
  </si>
  <si>
    <t>SAN PABLO</t>
  </si>
  <si>
    <t>CLL 18A</t>
  </si>
  <si>
    <t>CLL17 F</t>
  </si>
  <si>
    <t>CLL  17 F</t>
  </si>
  <si>
    <t>CIV</t>
  </si>
  <si>
    <t xml:space="preserve">FINAL </t>
  </si>
  <si>
    <t>KRA 120</t>
  </si>
  <si>
    <t>FONTIBON CENTRO</t>
  </si>
  <si>
    <t>KR 121 A</t>
  </si>
  <si>
    <t xml:space="preserve">ANCHO </t>
  </si>
  <si>
    <t>LONGITUD</t>
  </si>
  <si>
    <t>KRA 118 A</t>
  </si>
  <si>
    <t>KR 118 B</t>
  </si>
  <si>
    <t>KRA 118 B</t>
  </si>
  <si>
    <t>KR 119</t>
  </si>
  <si>
    <t>KR 119 A</t>
  </si>
  <si>
    <t>381396, 92064206</t>
  </si>
  <si>
    <t>Calle 23 B</t>
  </si>
  <si>
    <t>Carrera 116 C</t>
  </si>
  <si>
    <t xml:space="preserve">Calle 22 I </t>
  </si>
  <si>
    <t>Calle 22 j</t>
  </si>
  <si>
    <t>Carrera 111 A</t>
  </si>
  <si>
    <t>Calle 23 C</t>
  </si>
  <si>
    <t>Carrera 109</t>
  </si>
  <si>
    <t>Carrera 108 A</t>
  </si>
  <si>
    <t>Refugio</t>
  </si>
  <si>
    <t>Atahualpa</t>
  </si>
  <si>
    <t>Internacional</t>
  </si>
  <si>
    <t>CLL 24 B</t>
  </si>
  <si>
    <t>carrera 81 C</t>
  </si>
  <si>
    <t>CLL 24 C</t>
  </si>
  <si>
    <t>Modelia</t>
  </si>
  <si>
    <t>CL 18</t>
  </si>
  <si>
    <t>KRA 100</t>
  </si>
  <si>
    <t>KRA 102</t>
  </si>
  <si>
    <t>KRA 103 A</t>
  </si>
  <si>
    <t>KRA 103 B</t>
  </si>
  <si>
    <t>KRA 104 B</t>
  </si>
  <si>
    <t>KRA 106</t>
  </si>
  <si>
    <t>KRA 107</t>
  </si>
  <si>
    <t>KRA 108</t>
  </si>
  <si>
    <t>KRA 109</t>
  </si>
  <si>
    <t>KRA 111BIS</t>
  </si>
  <si>
    <t>KRA 111A</t>
  </si>
  <si>
    <t>KRA 112</t>
  </si>
  <si>
    <t>KRA 112A</t>
  </si>
  <si>
    <t>KRA 112 B</t>
  </si>
  <si>
    <t>KRA 113</t>
  </si>
  <si>
    <t>KR 113A</t>
  </si>
  <si>
    <t>KRA 113A</t>
  </si>
  <si>
    <t>KRA 114</t>
  </si>
  <si>
    <t>KRA 114 A</t>
  </si>
  <si>
    <t>KRA 115 B</t>
  </si>
  <si>
    <t>KRA 115 A</t>
  </si>
  <si>
    <t>KRA 115</t>
  </si>
  <si>
    <t>KRA 114B</t>
  </si>
  <si>
    <t>PK  ID CALZADA</t>
  </si>
  <si>
    <t>PK ID ANDEN 1</t>
  </si>
  <si>
    <t>PK ID ANDEN 2</t>
  </si>
  <si>
    <t>AREA ESPACIO PUBLICO</t>
  </si>
  <si>
    <t>AREA CALZADA</t>
  </si>
  <si>
    <t>TIPO DE INTERVENCIÓN PROPUESTO (VISUAL)</t>
  </si>
  <si>
    <t>REHABILITACIÓN</t>
  </si>
  <si>
    <t>PRESUPUESTO TOTAL FDLF</t>
  </si>
  <si>
    <t>TOTAL COSTO INTERVENCIÓN</t>
  </si>
  <si>
    <t>DESCRIPCIÓN</t>
  </si>
  <si>
    <t>P. FLEXIBLE</t>
  </si>
  <si>
    <t>PV. FLEXIBLE</t>
  </si>
  <si>
    <t>PV. RIGIDO</t>
  </si>
  <si>
    <t>CLL 23 G</t>
  </si>
  <si>
    <t>KR 75</t>
  </si>
  <si>
    <t>kr 80 B</t>
  </si>
  <si>
    <t>kr 81</t>
  </si>
  <si>
    <t>KR 81</t>
  </si>
  <si>
    <t>KR 81 C</t>
  </si>
  <si>
    <t>KR 82</t>
  </si>
  <si>
    <t>KRA 134 A</t>
  </si>
  <si>
    <t>CLL 15 A</t>
  </si>
  <si>
    <t>KRA 105 C</t>
  </si>
  <si>
    <t>CLL 16H</t>
  </si>
  <si>
    <t>CLL 16 I BIS</t>
  </si>
  <si>
    <t>KRA 101</t>
  </si>
  <si>
    <t>CLL 25 B</t>
  </si>
  <si>
    <t>CLL 25 B BIS</t>
  </si>
  <si>
    <t>KRA 109 A</t>
  </si>
  <si>
    <t>MODELIA</t>
  </si>
  <si>
    <t>CASANDRA</t>
  </si>
  <si>
    <t>EL TAPETE</t>
  </si>
  <si>
    <t>PARQUE OFIR Y EL TREBOL</t>
  </si>
  <si>
    <t>VERSALLES</t>
  </si>
  <si>
    <t>CLL 15</t>
  </si>
  <si>
    <t>CLL 14F BIS</t>
  </si>
  <si>
    <t>CLL 14 F BIS</t>
  </si>
  <si>
    <t>CLL 14 F</t>
  </si>
  <si>
    <t>385681, 92064335, 92064334</t>
  </si>
  <si>
    <t>PV.FLEXIBLE</t>
  </si>
  <si>
    <t>TIPO DE PRIORIZACIÓN</t>
  </si>
  <si>
    <t>MODELO IDU</t>
  </si>
  <si>
    <t>BANCO INICIATIVAS</t>
  </si>
  <si>
    <t>ENCUENTROS CIUDADANOS</t>
  </si>
  <si>
    <t>ACCIONES ESPC.</t>
  </si>
  <si>
    <t>ANCHO ESPACIO PUBLICO</t>
  </si>
  <si>
    <t>PERIODICO</t>
  </si>
  <si>
    <t>INDICE REPRESENTATIVO/ M2 (OBRA)</t>
  </si>
  <si>
    <t xml:space="preserve">  INDICE RE PRESENTATIVO (INTERVENTORIA)</t>
  </si>
  <si>
    <t>PRESUPUESTO ($) COSTO TOTAL OBRA+CONSULTORIA</t>
  </si>
  <si>
    <t xml:space="preserve">  INDICE RE PRESENTATIVO (ESPACIO PUBLICO)</t>
  </si>
  <si>
    <t>PRESUPUESTO ($) COSTO TOTAL ESPACIO PUBLICO</t>
  </si>
  <si>
    <t>CLL 17 C</t>
  </si>
  <si>
    <t>KRR 115 B</t>
  </si>
  <si>
    <t>KRR 116</t>
  </si>
  <si>
    <t xml:space="preserve">THALIA </t>
  </si>
  <si>
    <t>CRR 105 C</t>
  </si>
  <si>
    <t>CLL 16 H</t>
  </si>
  <si>
    <t>KRR 108</t>
  </si>
  <si>
    <t>SE</t>
  </si>
  <si>
    <t>CLL 21</t>
  </si>
  <si>
    <t>RECONSTRUCCION</t>
  </si>
  <si>
    <t>REALIZAR A PRECIOS UNITARIOS CON FORMULA DE AJUSTE LAS OBRAS Y ACTIVIDADES NECESARIAS PARA LA CONSERVACIÓN DE LA MALLA VIAL DE LA LOCALIDAD DE FONTIBON Y SU ESPACIO PÚBLIO ASOCIADO</t>
  </si>
  <si>
    <t>PRESUPUESTO DEL PROCESO  CONSERVACION DE MALLA VIAL DE LA LOCALIDAD DE FONTIBON QUE TIENE POR OBJETO: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</si>
</sst>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333333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51">
    <xf numFmtId="0" fontId="0" fillId="0" borderId="0" xfId="0"/>
    <xf numFmtId="164" fontId="0" fillId="0" borderId="1" xfId="1" applyFont="1" applyFill="1" applyBorder="1"/>
    <xf numFmtId="0" fontId="0" fillId="0" borderId="0" xfId="0" applyFill="1"/>
    <xf numFmtId="0" fontId="3" fillId="0" borderId="1" xfId="0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0" fillId="0" borderId="0" xfId="1" applyFont="1" applyFill="1"/>
    <xf numFmtId="164" fontId="0" fillId="0" borderId="0" xfId="0" applyNumberFormat="1" applyFill="1"/>
    <xf numFmtId="0" fontId="3" fillId="0" borderId="8" xfId="0" applyFont="1" applyFill="1" applyBorder="1" applyAlignment="1">
      <alignment horizontal="center" vertical="center"/>
    </xf>
    <xf numFmtId="2" fontId="3" fillId="0" borderId="8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2" fontId="3" fillId="0" borderId="5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2" fontId="3" fillId="0" borderId="0" xfId="1" applyNumberFormat="1" applyFont="1" applyFill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10" fontId="0" fillId="0" borderId="11" xfId="2" applyNumberFormat="1" applyFont="1" applyFill="1" applyBorder="1" applyAlignment="1">
      <alignment wrapText="1"/>
    </xf>
    <xf numFmtId="164" fontId="0" fillId="0" borderId="13" xfId="1" applyFont="1" applyFill="1" applyBorder="1" applyAlignment="1">
      <alignment horizontal="left" wrapText="1"/>
    </xf>
    <xf numFmtId="165" fontId="0" fillId="0" borderId="7" xfId="0" applyNumberFormat="1" applyFill="1" applyBorder="1"/>
    <xf numFmtId="165" fontId="0" fillId="0" borderId="1" xfId="1" applyNumberFormat="1" applyFont="1" applyFill="1" applyBorder="1"/>
    <xf numFmtId="165" fontId="7" fillId="0" borderId="9" xfId="1" applyNumberFormat="1" applyFont="1" applyFill="1" applyBorder="1"/>
    <xf numFmtId="165" fontId="0" fillId="0" borderId="0" xfId="0" applyNumberFormat="1" applyFill="1"/>
    <xf numFmtId="165" fontId="0" fillId="0" borderId="0" xfId="0" applyNumberFormat="1" applyFill="1" applyBorder="1"/>
    <xf numFmtId="164" fontId="1" fillId="0" borderId="5" xfId="1" applyFont="1" applyFill="1" applyBorder="1" applyAlignment="1">
      <alignment horizontal="center" vertical="center" wrapText="1"/>
    </xf>
    <xf numFmtId="164" fontId="0" fillId="0" borderId="14" xfId="1" applyFont="1" applyFill="1" applyBorder="1" applyAlignment="1">
      <alignment horizontal="left" wrapText="1"/>
    </xf>
    <xf numFmtId="165" fontId="0" fillId="0" borderId="17" xfId="0" applyNumberFormat="1" applyFill="1" applyBorder="1"/>
    <xf numFmtId="164" fontId="0" fillId="0" borderId="8" xfId="1" applyFont="1" applyFill="1" applyBorder="1"/>
    <xf numFmtId="165" fontId="0" fillId="0" borderId="9" xfId="0" applyNumberFormat="1" applyFill="1" applyBorder="1"/>
    <xf numFmtId="0" fontId="3" fillId="0" borderId="18" xfId="0" applyFont="1" applyFill="1" applyBorder="1" applyAlignment="1">
      <alignment horizontal="center" vertical="center"/>
    </xf>
    <xf numFmtId="165" fontId="8" fillId="0" borderId="5" xfId="1" applyNumberFormat="1" applyFont="1" applyFill="1" applyBorder="1" applyAlignment="1">
      <alignment horizontal="center" vertical="center" wrapText="1"/>
    </xf>
    <xf numFmtId="165" fontId="8" fillId="0" borderId="6" xfId="0" applyNumberFormat="1" applyFont="1" applyFill="1" applyBorder="1" applyAlignment="1">
      <alignment horizontal="center" vertical="center" wrapText="1"/>
    </xf>
    <xf numFmtId="164" fontId="7" fillId="0" borderId="14" xfId="1" applyFont="1" applyFill="1" applyBorder="1" applyAlignment="1">
      <alignment horizontal="left" wrapText="1"/>
    </xf>
    <xf numFmtId="0" fontId="7" fillId="0" borderId="0" xfId="0" applyFont="1" applyBorder="1" applyAlignment="1"/>
    <xf numFmtId="0" fontId="3" fillId="0" borderId="0" xfId="0" applyFont="1" applyFill="1" applyBorder="1" applyAlignment="1">
      <alignment horizontal="center" vertical="center"/>
    </xf>
    <xf numFmtId="164" fontId="0" fillId="0" borderId="16" xfId="1" applyFont="1" applyFill="1" applyBorder="1" applyAlignment="1">
      <alignment horizontal="left" wrapText="1"/>
    </xf>
    <xf numFmtId="164" fontId="0" fillId="0" borderId="15" xfId="1" applyFont="1" applyFill="1" applyBorder="1" applyAlignment="1">
      <alignment horizontal="left" wrapText="1"/>
    </xf>
    <xf numFmtId="164" fontId="0" fillId="0" borderId="3" xfId="1" applyFont="1" applyFill="1" applyBorder="1" applyAlignment="1">
      <alignment horizontal="left" wrapText="1"/>
    </xf>
    <xf numFmtId="164" fontId="0" fillId="0" borderId="10" xfId="1" applyFont="1" applyFill="1" applyBorder="1" applyAlignment="1">
      <alignment horizontal="left" wrapText="1"/>
    </xf>
    <xf numFmtId="0" fontId="9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714373</xdr:colOff>
      <xdr:row>1</xdr:row>
      <xdr:rowOff>41</xdr:rowOff>
    </xdr:from>
    <xdr:to>
      <xdr:col>14</xdr:col>
      <xdr:colOff>660132</xdr:colOff>
      <xdr:row>7</xdr:row>
      <xdr:rowOff>97414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064F333-200A-4FAC-8A75-F664DC53527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1151" t="28707" r="38404" b="46290"/>
        <a:stretch/>
      </xdr:blipFill>
      <xdr:spPr>
        <a:xfrm>
          <a:off x="13564464" y="190541"/>
          <a:ext cx="1798804" cy="12403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9:AD72"/>
  <sheetViews>
    <sheetView tabSelected="1" view="pageBreakPreview" topLeftCell="E7" zoomScale="60" zoomScaleNormal="40" workbookViewId="0">
      <selection activeCell="W65" sqref="W65"/>
    </sheetView>
  </sheetViews>
  <sheetFormatPr baseColWidth="10" defaultColWidth="11.42578125" defaultRowHeight="15" x14ac:dyDescent="0.25"/>
  <cols>
    <col min="1" max="1" width="11.42578125" style="2"/>
    <col min="2" max="2" width="4.85546875" style="5" customWidth="1"/>
    <col min="3" max="3" width="12.42578125" style="5" customWidth="1"/>
    <col min="4" max="4" width="15.85546875" style="5" customWidth="1"/>
    <col min="5" max="5" width="15.5703125" style="5" customWidth="1"/>
    <col min="6" max="6" width="15.85546875" style="5" customWidth="1"/>
    <col min="7" max="7" width="27" style="5" customWidth="1"/>
    <col min="8" max="8" width="18.42578125" style="5" customWidth="1"/>
    <col min="9" max="9" width="26.7109375" style="5" bestFit="1" customWidth="1"/>
    <col min="10" max="11" width="11.42578125" style="5" customWidth="1"/>
    <col min="12" max="12" width="15.28515625" style="5" customWidth="1"/>
    <col min="13" max="13" width="17.7109375" style="5" customWidth="1"/>
    <col min="14" max="14" width="27.85546875" style="5" customWidth="1"/>
    <col min="15" max="15" width="20" style="23" customWidth="1"/>
    <col min="16" max="16" width="14.85546875" style="5" bestFit="1" customWidth="1"/>
    <col min="17" max="17" width="18.7109375" style="24" bestFit="1" customWidth="1"/>
    <col min="18" max="18" width="18.7109375" style="24" customWidth="1"/>
    <col min="19" max="19" width="30" style="8" customWidth="1"/>
    <col min="20" max="22" width="26" style="8" customWidth="1"/>
    <col min="23" max="23" width="29.7109375" style="32" customWidth="1"/>
    <col min="24" max="24" width="30" style="2" customWidth="1"/>
    <col min="25" max="16384" width="11.42578125" style="2"/>
  </cols>
  <sheetData>
    <row r="9" spans="2:30" x14ac:dyDescent="0.25">
      <c r="H9" s="44"/>
      <c r="I9" s="50" t="s">
        <v>131</v>
      </c>
      <c r="J9" s="50"/>
      <c r="K9" s="50"/>
      <c r="L9" s="50"/>
      <c r="M9" s="50"/>
      <c r="N9" s="50"/>
      <c r="O9" s="50"/>
      <c r="P9" s="50"/>
      <c r="Q9" s="50"/>
      <c r="R9" s="50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</row>
    <row r="10" spans="2:30" x14ac:dyDescent="0.25">
      <c r="G10" s="49" t="s">
        <v>130</v>
      </c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</row>
    <row r="11" spans="2:30" x14ac:dyDescent="0.25"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</row>
    <row r="12" spans="2:30" x14ac:dyDescent="0.25"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</row>
    <row r="13" spans="2:30" ht="15.75" thickBot="1" x14ac:dyDescent="0.3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2:30" ht="55.5" customHeight="1" x14ac:dyDescent="0.25">
      <c r="B14" s="16" t="s">
        <v>0</v>
      </c>
      <c r="C14" s="17" t="s">
        <v>16</v>
      </c>
      <c r="D14" s="17" t="s">
        <v>2</v>
      </c>
      <c r="E14" s="17" t="s">
        <v>3</v>
      </c>
      <c r="F14" s="17" t="s">
        <v>17</v>
      </c>
      <c r="G14" s="17" t="s">
        <v>1</v>
      </c>
      <c r="H14" s="17" t="s">
        <v>68</v>
      </c>
      <c r="I14" s="17" t="s">
        <v>108</v>
      </c>
      <c r="J14" s="17" t="s">
        <v>21</v>
      </c>
      <c r="K14" s="17" t="s">
        <v>22</v>
      </c>
      <c r="L14" s="17" t="s">
        <v>72</v>
      </c>
      <c r="M14" s="17" t="s">
        <v>69</v>
      </c>
      <c r="N14" s="17" t="s">
        <v>70</v>
      </c>
      <c r="O14" s="18" t="s">
        <v>113</v>
      </c>
      <c r="P14" s="19" t="s">
        <v>71</v>
      </c>
      <c r="Q14" s="20" t="s">
        <v>73</v>
      </c>
      <c r="R14" s="20" t="s">
        <v>77</v>
      </c>
      <c r="S14" s="34" t="s">
        <v>115</v>
      </c>
      <c r="T14" s="34" t="s">
        <v>116</v>
      </c>
      <c r="U14" s="34" t="s">
        <v>118</v>
      </c>
      <c r="V14" s="40" t="s">
        <v>119</v>
      </c>
      <c r="W14" s="41" t="s">
        <v>117</v>
      </c>
    </row>
    <row r="15" spans="2:30" x14ac:dyDescent="0.25">
      <c r="B15" s="21">
        <v>2</v>
      </c>
      <c r="C15" s="3">
        <v>9000682</v>
      </c>
      <c r="D15" s="3" t="s">
        <v>5</v>
      </c>
      <c r="E15" s="3" t="s">
        <v>23</v>
      </c>
      <c r="F15" s="3" t="s">
        <v>24</v>
      </c>
      <c r="G15" s="3" t="s">
        <v>4</v>
      </c>
      <c r="H15" s="6">
        <v>381744</v>
      </c>
      <c r="I15" s="3" t="s">
        <v>111</v>
      </c>
      <c r="J15" s="3">
        <v>5.66</v>
      </c>
      <c r="K15" s="3">
        <v>27.96</v>
      </c>
      <c r="L15" s="12">
        <f t="shared" ref="L15:L41" si="0">+J15*K15</f>
        <v>158.25360000000001</v>
      </c>
      <c r="M15" s="12">
        <v>381743</v>
      </c>
      <c r="N15" s="12">
        <v>381745</v>
      </c>
      <c r="O15" s="4">
        <f>2+2.9</f>
        <v>4.9000000000000004</v>
      </c>
      <c r="P15" s="3">
        <f t="shared" ref="P15:P35" si="1">O15*K15</f>
        <v>137.00400000000002</v>
      </c>
      <c r="Q15" s="3" t="s">
        <v>74</v>
      </c>
      <c r="R15" s="3" t="s">
        <v>78</v>
      </c>
      <c r="S15" s="1">
        <v>484185</v>
      </c>
      <c r="T15" s="1">
        <v>62944</v>
      </c>
      <c r="U15" s="1">
        <v>40057</v>
      </c>
      <c r="V15" s="1">
        <f t="shared" ref="V15:V61" si="2">P15*U15</f>
        <v>5487969.2280000011</v>
      </c>
      <c r="W15" s="29">
        <f t="shared" ref="W15:W35" si="3">+L15*S15</f>
        <v>76624019.316</v>
      </c>
    </row>
    <row r="16" spans="2:30" x14ac:dyDescent="0.25">
      <c r="B16" s="21">
        <v>3</v>
      </c>
      <c r="C16" s="3">
        <v>9004537</v>
      </c>
      <c r="D16" s="3" t="s">
        <v>5</v>
      </c>
      <c r="E16" s="3" t="s">
        <v>25</v>
      </c>
      <c r="F16" s="3" t="s">
        <v>26</v>
      </c>
      <c r="G16" s="3" t="s">
        <v>4</v>
      </c>
      <c r="H16" s="3">
        <v>381744</v>
      </c>
      <c r="I16" s="3" t="s">
        <v>111</v>
      </c>
      <c r="J16" s="3">
        <v>5.88</v>
      </c>
      <c r="K16" s="3">
        <v>25.87</v>
      </c>
      <c r="L16" s="12">
        <f t="shared" si="0"/>
        <v>152.1156</v>
      </c>
      <c r="M16" s="12">
        <v>381743</v>
      </c>
      <c r="N16" s="12">
        <v>371745</v>
      </c>
      <c r="O16" s="4">
        <f>2.3+3.6</f>
        <v>5.9</v>
      </c>
      <c r="P16" s="3">
        <f t="shared" si="1"/>
        <v>152.63300000000001</v>
      </c>
      <c r="Q16" s="3" t="s">
        <v>74</v>
      </c>
      <c r="R16" s="3" t="s">
        <v>78</v>
      </c>
      <c r="S16" s="1">
        <v>484185</v>
      </c>
      <c r="T16" s="1">
        <v>62944</v>
      </c>
      <c r="U16" s="1">
        <v>40057</v>
      </c>
      <c r="V16" s="1">
        <f t="shared" si="2"/>
        <v>6114020.0810000002</v>
      </c>
      <c r="W16" s="29">
        <f t="shared" si="3"/>
        <v>73652091.785999998</v>
      </c>
    </row>
    <row r="17" spans="2:24" x14ac:dyDescent="0.25">
      <c r="B17" s="21">
        <v>4</v>
      </c>
      <c r="C17" s="3">
        <v>9000643</v>
      </c>
      <c r="D17" s="3" t="s">
        <v>5</v>
      </c>
      <c r="E17" s="3" t="s">
        <v>26</v>
      </c>
      <c r="F17" s="3" t="s">
        <v>26</v>
      </c>
      <c r="G17" s="3" t="s">
        <v>4</v>
      </c>
      <c r="H17" s="3">
        <v>381646</v>
      </c>
      <c r="I17" s="3" t="s">
        <v>111</v>
      </c>
      <c r="J17" s="3">
        <v>6.14</v>
      </c>
      <c r="K17" s="3">
        <v>14.24</v>
      </c>
      <c r="L17" s="12">
        <f t="shared" si="0"/>
        <v>87.433599999999998</v>
      </c>
      <c r="M17" s="12">
        <v>381645</v>
      </c>
      <c r="N17" s="12">
        <v>381647</v>
      </c>
      <c r="O17" s="4">
        <f>2+4.2</f>
        <v>6.2</v>
      </c>
      <c r="P17" s="3">
        <f t="shared" si="1"/>
        <v>88.288000000000011</v>
      </c>
      <c r="Q17" s="3" t="s">
        <v>74</v>
      </c>
      <c r="R17" s="3" t="s">
        <v>78</v>
      </c>
      <c r="S17" s="1">
        <v>484185</v>
      </c>
      <c r="T17" s="1">
        <v>62944</v>
      </c>
      <c r="U17" s="1">
        <v>40057</v>
      </c>
      <c r="V17" s="1">
        <f t="shared" si="2"/>
        <v>3536552.4160000007</v>
      </c>
      <c r="W17" s="29">
        <f t="shared" si="3"/>
        <v>42334037.615999997</v>
      </c>
    </row>
    <row r="18" spans="2:24" x14ac:dyDescent="0.25">
      <c r="B18" s="21">
        <v>5</v>
      </c>
      <c r="C18" s="3">
        <v>9004219</v>
      </c>
      <c r="D18" s="3" t="s">
        <v>5</v>
      </c>
      <c r="E18" s="3" t="s">
        <v>7</v>
      </c>
      <c r="F18" s="3" t="s">
        <v>27</v>
      </c>
      <c r="G18" s="3" t="s">
        <v>4</v>
      </c>
      <c r="H18" s="3">
        <v>472035</v>
      </c>
      <c r="I18" s="3" t="s">
        <v>111</v>
      </c>
      <c r="J18" s="3">
        <v>6.06</v>
      </c>
      <c r="K18" s="3">
        <v>32.61</v>
      </c>
      <c r="L18" s="12">
        <f t="shared" si="0"/>
        <v>197.61659999999998</v>
      </c>
      <c r="M18" s="12">
        <v>468495</v>
      </c>
      <c r="N18" s="12">
        <v>468496</v>
      </c>
      <c r="O18" s="4">
        <f>2.7+2.1</f>
        <v>4.8000000000000007</v>
      </c>
      <c r="P18" s="3">
        <f t="shared" si="1"/>
        <v>156.52800000000002</v>
      </c>
      <c r="Q18" s="3" t="s">
        <v>74</v>
      </c>
      <c r="R18" s="3" t="s">
        <v>78</v>
      </c>
      <c r="S18" s="1">
        <v>484185</v>
      </c>
      <c r="T18" s="1">
        <v>62944</v>
      </c>
      <c r="U18" s="1">
        <v>40057</v>
      </c>
      <c r="V18" s="1">
        <f t="shared" si="2"/>
        <v>6270042.0960000008</v>
      </c>
      <c r="W18" s="29">
        <f t="shared" si="3"/>
        <v>95682993.470999986</v>
      </c>
    </row>
    <row r="19" spans="2:24" x14ac:dyDescent="0.25">
      <c r="B19" s="21">
        <v>6</v>
      </c>
      <c r="C19" s="3">
        <v>9000611</v>
      </c>
      <c r="D19" s="3" t="s">
        <v>5</v>
      </c>
      <c r="E19" s="3" t="s">
        <v>18</v>
      </c>
      <c r="F19" s="3" t="s">
        <v>27</v>
      </c>
      <c r="G19" s="3" t="s">
        <v>4</v>
      </c>
      <c r="H19" s="3">
        <v>381564</v>
      </c>
      <c r="I19" s="3" t="s">
        <v>111</v>
      </c>
      <c r="J19" s="3">
        <v>6.28</v>
      </c>
      <c r="K19" s="3">
        <v>37.82</v>
      </c>
      <c r="L19" s="12">
        <f t="shared" si="0"/>
        <v>237.50960000000001</v>
      </c>
      <c r="M19" s="12">
        <v>381563</v>
      </c>
      <c r="N19" s="12">
        <v>381565</v>
      </c>
      <c r="O19" s="4">
        <f>2+3.7</f>
        <v>5.7</v>
      </c>
      <c r="P19" s="3">
        <f t="shared" si="1"/>
        <v>215.57400000000001</v>
      </c>
      <c r="Q19" s="3" t="s">
        <v>74</v>
      </c>
      <c r="R19" s="3" t="s">
        <v>78</v>
      </c>
      <c r="S19" s="1">
        <v>484185</v>
      </c>
      <c r="T19" s="1">
        <v>62944</v>
      </c>
      <c r="U19" s="1">
        <v>40057</v>
      </c>
      <c r="V19" s="1">
        <f t="shared" si="2"/>
        <v>8635247.7180000003</v>
      </c>
      <c r="W19" s="29">
        <f t="shared" si="3"/>
        <v>114998585.676</v>
      </c>
    </row>
    <row r="20" spans="2:24" x14ac:dyDescent="0.25">
      <c r="B20" s="21">
        <v>7</v>
      </c>
      <c r="C20" s="3">
        <v>9000570</v>
      </c>
      <c r="D20" s="3" t="s">
        <v>20</v>
      </c>
      <c r="E20" s="3" t="s">
        <v>8</v>
      </c>
      <c r="F20" s="3" t="s">
        <v>14</v>
      </c>
      <c r="G20" s="3" t="s">
        <v>12</v>
      </c>
      <c r="H20" s="3">
        <v>381436</v>
      </c>
      <c r="I20" s="3" t="s">
        <v>110</v>
      </c>
      <c r="J20" s="3">
        <v>5.21</v>
      </c>
      <c r="K20" s="3">
        <v>79.22</v>
      </c>
      <c r="L20" s="12">
        <f t="shared" si="0"/>
        <v>412.7362</v>
      </c>
      <c r="M20" s="12">
        <v>381435</v>
      </c>
      <c r="N20" s="12">
        <v>381437</v>
      </c>
      <c r="O20" s="4">
        <f>2.05+3.25</f>
        <v>5.3</v>
      </c>
      <c r="P20" s="3">
        <f t="shared" si="1"/>
        <v>419.86599999999999</v>
      </c>
      <c r="Q20" s="3" t="s">
        <v>74</v>
      </c>
      <c r="R20" s="3" t="s">
        <v>78</v>
      </c>
      <c r="S20" s="1">
        <v>484185</v>
      </c>
      <c r="T20" s="1">
        <v>62944</v>
      </c>
      <c r="U20" s="1">
        <v>40057</v>
      </c>
      <c r="V20" s="1">
        <f t="shared" si="2"/>
        <v>16818572.362</v>
      </c>
      <c r="W20" s="29">
        <f t="shared" si="3"/>
        <v>199840676.99700001</v>
      </c>
    </row>
    <row r="21" spans="2:24" x14ac:dyDescent="0.25">
      <c r="B21" s="21">
        <v>8</v>
      </c>
      <c r="C21" s="3">
        <v>9000558</v>
      </c>
      <c r="D21" s="3" t="s">
        <v>9</v>
      </c>
      <c r="E21" s="3" t="s">
        <v>13</v>
      </c>
      <c r="F21" s="3" t="s">
        <v>15</v>
      </c>
      <c r="G21" s="3" t="s">
        <v>12</v>
      </c>
      <c r="H21" s="6">
        <v>381397</v>
      </c>
      <c r="I21" s="3" t="s">
        <v>110</v>
      </c>
      <c r="J21" s="3">
        <v>5.39</v>
      </c>
      <c r="K21" s="3">
        <v>81.02</v>
      </c>
      <c r="L21" s="12">
        <f t="shared" si="0"/>
        <v>436.69779999999997</v>
      </c>
      <c r="M21" s="14" t="s">
        <v>28</v>
      </c>
      <c r="N21" s="12">
        <v>381398</v>
      </c>
      <c r="O21" s="4">
        <f>2.7+2</f>
        <v>4.7</v>
      </c>
      <c r="P21" s="3">
        <f t="shared" si="1"/>
        <v>380.79399999999998</v>
      </c>
      <c r="Q21" s="3" t="s">
        <v>74</v>
      </c>
      <c r="R21" s="3" t="s">
        <v>78</v>
      </c>
      <c r="S21" s="1">
        <v>484185</v>
      </c>
      <c r="T21" s="1">
        <v>62944</v>
      </c>
      <c r="U21" s="1">
        <v>40057</v>
      </c>
      <c r="V21" s="1">
        <f t="shared" si="2"/>
        <v>15253465.257999999</v>
      </c>
      <c r="W21" s="29">
        <f t="shared" si="3"/>
        <v>211442524.29299998</v>
      </c>
    </row>
    <row r="22" spans="2:24" x14ac:dyDescent="0.25">
      <c r="B22" s="21">
        <v>9</v>
      </c>
      <c r="C22" s="3">
        <v>9000456</v>
      </c>
      <c r="D22" s="3" t="s">
        <v>30</v>
      </c>
      <c r="E22" s="3" t="s">
        <v>29</v>
      </c>
      <c r="F22" s="3" t="s">
        <v>31</v>
      </c>
      <c r="G22" s="3" t="s">
        <v>37</v>
      </c>
      <c r="H22" s="7">
        <v>381162</v>
      </c>
      <c r="I22" s="7" t="s">
        <v>110</v>
      </c>
      <c r="J22" s="7">
        <v>3.1</v>
      </c>
      <c r="K22" s="7">
        <v>53.61</v>
      </c>
      <c r="L22" s="12">
        <f t="shared" si="0"/>
        <v>166.191</v>
      </c>
      <c r="M22" s="12">
        <v>381163</v>
      </c>
      <c r="N22" s="12">
        <v>381161</v>
      </c>
      <c r="O22" s="4">
        <f>2+2</f>
        <v>4</v>
      </c>
      <c r="P22" s="3">
        <f t="shared" si="1"/>
        <v>214.44</v>
      </c>
      <c r="Q22" s="3" t="s">
        <v>74</v>
      </c>
      <c r="R22" s="3" t="s">
        <v>78</v>
      </c>
      <c r="S22" s="1">
        <v>484185</v>
      </c>
      <c r="T22" s="1">
        <v>62944</v>
      </c>
      <c r="U22" s="1">
        <v>40057</v>
      </c>
      <c r="V22" s="1">
        <f t="shared" si="2"/>
        <v>8589823.0800000001</v>
      </c>
      <c r="W22" s="29">
        <f t="shared" si="3"/>
        <v>80467189.335000008</v>
      </c>
    </row>
    <row r="23" spans="2:24" x14ac:dyDescent="0.25">
      <c r="B23" s="21">
        <v>10</v>
      </c>
      <c r="C23" s="3">
        <v>9000906</v>
      </c>
      <c r="D23" s="3" t="s">
        <v>33</v>
      </c>
      <c r="E23" s="3" t="s">
        <v>31</v>
      </c>
      <c r="F23" s="3" t="s">
        <v>32</v>
      </c>
      <c r="G23" s="3" t="s">
        <v>38</v>
      </c>
      <c r="H23" s="7">
        <v>382272</v>
      </c>
      <c r="I23" s="7" t="s">
        <v>109</v>
      </c>
      <c r="J23" s="6">
        <v>7.77</v>
      </c>
      <c r="K23" s="3">
        <v>107.9</v>
      </c>
      <c r="L23" s="12">
        <f t="shared" si="0"/>
        <v>838.38300000000004</v>
      </c>
      <c r="M23" s="12">
        <v>382273</v>
      </c>
      <c r="N23" s="12">
        <v>382271</v>
      </c>
      <c r="O23" s="4">
        <f>2.5+2.5</f>
        <v>5</v>
      </c>
      <c r="P23" s="3">
        <f t="shared" si="1"/>
        <v>539.5</v>
      </c>
      <c r="Q23" s="3" t="s">
        <v>129</v>
      </c>
      <c r="R23" s="3" t="s">
        <v>80</v>
      </c>
      <c r="S23" s="1">
        <v>639359</v>
      </c>
      <c r="T23" s="1">
        <v>83117</v>
      </c>
      <c r="U23" s="1">
        <v>40057</v>
      </c>
      <c r="V23" s="1">
        <f t="shared" si="2"/>
        <v>21610751.5</v>
      </c>
      <c r="W23" s="29">
        <f t="shared" si="3"/>
        <v>536027716.49700004</v>
      </c>
    </row>
    <row r="24" spans="2:24" x14ac:dyDescent="0.25">
      <c r="B24" s="21">
        <v>11</v>
      </c>
      <c r="C24" s="3">
        <v>9000853</v>
      </c>
      <c r="D24" s="3" t="s">
        <v>34</v>
      </c>
      <c r="E24" s="3" t="s">
        <v>35</v>
      </c>
      <c r="F24" s="3" t="s">
        <v>36</v>
      </c>
      <c r="G24" s="3" t="s">
        <v>39</v>
      </c>
      <c r="H24" s="7">
        <v>382137</v>
      </c>
      <c r="I24" s="7" t="s">
        <v>110</v>
      </c>
      <c r="J24" s="7">
        <v>5.29</v>
      </c>
      <c r="K24" s="7">
        <v>60.61</v>
      </c>
      <c r="L24" s="12">
        <f t="shared" si="0"/>
        <v>320.62689999999998</v>
      </c>
      <c r="M24" s="12">
        <v>382136</v>
      </c>
      <c r="N24" s="12">
        <v>382138</v>
      </c>
      <c r="O24" s="4">
        <f>2.3+3</f>
        <v>5.3</v>
      </c>
      <c r="P24" s="3">
        <f t="shared" si="1"/>
        <v>321.233</v>
      </c>
      <c r="Q24" s="3" t="s">
        <v>74</v>
      </c>
      <c r="R24" s="3" t="s">
        <v>79</v>
      </c>
      <c r="S24" s="1">
        <v>484185</v>
      </c>
      <c r="T24" s="1">
        <v>62944</v>
      </c>
      <c r="U24" s="1">
        <v>40057</v>
      </c>
      <c r="V24" s="1">
        <f t="shared" si="2"/>
        <v>12867630.280999999</v>
      </c>
      <c r="W24" s="29">
        <f t="shared" si="3"/>
        <v>155242735.5765</v>
      </c>
    </row>
    <row r="25" spans="2:24" x14ac:dyDescent="0.25">
      <c r="B25" s="21">
        <v>13</v>
      </c>
      <c r="C25" s="3">
        <v>9002870</v>
      </c>
      <c r="D25" s="3" t="s">
        <v>41</v>
      </c>
      <c r="E25" s="3" t="s">
        <v>40</v>
      </c>
      <c r="F25" s="7" t="s">
        <v>42</v>
      </c>
      <c r="G25" s="3" t="s">
        <v>43</v>
      </c>
      <c r="H25" s="7">
        <v>387264</v>
      </c>
      <c r="I25" s="7" t="s">
        <v>110</v>
      </c>
      <c r="J25" s="7">
        <v>5.37</v>
      </c>
      <c r="K25" s="7">
        <v>48.38</v>
      </c>
      <c r="L25" s="12">
        <f t="shared" si="0"/>
        <v>259.80060000000003</v>
      </c>
      <c r="M25" s="12">
        <v>387263</v>
      </c>
      <c r="N25" s="12">
        <v>387265</v>
      </c>
      <c r="O25" s="4">
        <f>2.1+2.5</f>
        <v>4.5999999999999996</v>
      </c>
      <c r="P25" s="3">
        <f t="shared" si="1"/>
        <v>222.548</v>
      </c>
      <c r="Q25" s="3" t="s">
        <v>74</v>
      </c>
      <c r="R25" s="3" t="s">
        <v>79</v>
      </c>
      <c r="S25" s="1">
        <v>484185</v>
      </c>
      <c r="T25" s="1">
        <v>62944</v>
      </c>
      <c r="U25" s="1">
        <v>40057</v>
      </c>
      <c r="V25" s="1">
        <f t="shared" si="2"/>
        <v>8914605.2359999996</v>
      </c>
      <c r="W25" s="29">
        <f t="shared" si="3"/>
        <v>125791553.51100002</v>
      </c>
    </row>
    <row r="26" spans="2:24" x14ac:dyDescent="0.25">
      <c r="B26" s="21">
        <v>14</v>
      </c>
      <c r="C26" s="3">
        <v>9002325</v>
      </c>
      <c r="D26" s="3" t="s">
        <v>44</v>
      </c>
      <c r="E26" s="3" t="s">
        <v>45</v>
      </c>
      <c r="F26" s="3" t="s">
        <v>46</v>
      </c>
      <c r="G26" s="3" t="s">
        <v>19</v>
      </c>
      <c r="H26" s="3">
        <v>386015</v>
      </c>
      <c r="I26" s="3" t="s">
        <v>109</v>
      </c>
      <c r="J26" s="6">
        <v>6.66</v>
      </c>
      <c r="K26" s="3">
        <v>87.55</v>
      </c>
      <c r="L26" s="12">
        <f t="shared" si="0"/>
        <v>583.08299999999997</v>
      </c>
      <c r="M26" s="12">
        <v>386016</v>
      </c>
      <c r="N26" s="12">
        <v>386014</v>
      </c>
      <c r="O26" s="4">
        <f>2.7+3.2</f>
        <v>5.9</v>
      </c>
      <c r="P26" s="3">
        <f t="shared" si="1"/>
        <v>516.54499999999996</v>
      </c>
      <c r="Q26" s="3" t="s">
        <v>74</v>
      </c>
      <c r="R26" s="3" t="s">
        <v>79</v>
      </c>
      <c r="S26" s="1">
        <v>484185</v>
      </c>
      <c r="T26" s="1">
        <v>62944</v>
      </c>
      <c r="U26" s="1">
        <v>40057</v>
      </c>
      <c r="V26" s="1">
        <f t="shared" si="2"/>
        <v>20691243.064999998</v>
      </c>
      <c r="W26" s="29">
        <f t="shared" si="3"/>
        <v>282320042.35499996</v>
      </c>
    </row>
    <row r="27" spans="2:24" x14ac:dyDescent="0.25">
      <c r="B27" s="21">
        <v>15</v>
      </c>
      <c r="C27" s="3">
        <v>9002247</v>
      </c>
      <c r="D27" s="3" t="s">
        <v>44</v>
      </c>
      <c r="E27" s="3" t="s">
        <v>46</v>
      </c>
      <c r="F27" s="3" t="s">
        <v>47</v>
      </c>
      <c r="G27" s="3" t="s">
        <v>19</v>
      </c>
      <c r="H27" s="3">
        <v>385830</v>
      </c>
      <c r="I27" s="3" t="s">
        <v>109</v>
      </c>
      <c r="J27" s="3">
        <v>7.39</v>
      </c>
      <c r="K27" s="3">
        <v>92.33</v>
      </c>
      <c r="L27" s="12">
        <f t="shared" si="0"/>
        <v>682.31869999999992</v>
      </c>
      <c r="M27" s="12">
        <v>385831</v>
      </c>
      <c r="N27" s="12">
        <v>385829</v>
      </c>
      <c r="O27" s="4">
        <f>3+2.8</f>
        <v>5.8</v>
      </c>
      <c r="P27" s="3">
        <f t="shared" si="1"/>
        <v>535.51400000000001</v>
      </c>
      <c r="Q27" s="3" t="s">
        <v>74</v>
      </c>
      <c r="R27" s="3" t="s">
        <v>79</v>
      </c>
      <c r="S27" s="1">
        <v>484185</v>
      </c>
      <c r="T27" s="1">
        <v>62944</v>
      </c>
      <c r="U27" s="1">
        <v>40057</v>
      </c>
      <c r="V27" s="1">
        <f t="shared" si="2"/>
        <v>21451084.298</v>
      </c>
      <c r="W27" s="29">
        <f t="shared" si="3"/>
        <v>330368479.75949997</v>
      </c>
    </row>
    <row r="28" spans="2:24" x14ac:dyDescent="0.25">
      <c r="B28" s="21">
        <v>16</v>
      </c>
      <c r="C28" s="3">
        <v>9002181</v>
      </c>
      <c r="D28" s="3" t="s">
        <v>44</v>
      </c>
      <c r="E28" s="3" t="s">
        <v>47</v>
      </c>
      <c r="F28" s="3" t="s">
        <v>48</v>
      </c>
      <c r="G28" s="3" t="s">
        <v>19</v>
      </c>
      <c r="H28" s="3">
        <v>385692</v>
      </c>
      <c r="I28" s="3" t="s">
        <v>109</v>
      </c>
      <c r="J28" s="3">
        <v>7.51</v>
      </c>
      <c r="K28" s="3">
        <v>68.569999999999993</v>
      </c>
      <c r="L28" s="12">
        <f t="shared" si="0"/>
        <v>514.96069999999997</v>
      </c>
      <c r="M28" s="12">
        <v>385693</v>
      </c>
      <c r="N28" s="12">
        <v>385691</v>
      </c>
      <c r="O28" s="4">
        <f>2.3+2.9</f>
        <v>5.1999999999999993</v>
      </c>
      <c r="P28" s="3">
        <f t="shared" si="1"/>
        <v>356.56399999999991</v>
      </c>
      <c r="Q28" s="3" t="s">
        <v>74</v>
      </c>
      <c r="R28" s="3" t="s">
        <v>79</v>
      </c>
      <c r="S28" s="1">
        <v>484185</v>
      </c>
      <c r="T28" s="1">
        <v>62944</v>
      </c>
      <c r="U28" s="1">
        <v>40057</v>
      </c>
      <c r="V28" s="1">
        <f t="shared" si="2"/>
        <v>14282884.147999996</v>
      </c>
      <c r="W28" s="29">
        <f t="shared" si="3"/>
        <v>249336246.52949998</v>
      </c>
    </row>
    <row r="29" spans="2:24" x14ac:dyDescent="0.25">
      <c r="B29" s="21">
        <v>17</v>
      </c>
      <c r="C29" s="3">
        <v>9002132</v>
      </c>
      <c r="D29" s="3" t="s">
        <v>44</v>
      </c>
      <c r="E29" s="3" t="s">
        <v>48</v>
      </c>
      <c r="F29" s="3" t="s">
        <v>49</v>
      </c>
      <c r="G29" s="3" t="s">
        <v>19</v>
      </c>
      <c r="H29" s="3">
        <v>385574</v>
      </c>
      <c r="I29" s="3" t="s">
        <v>109</v>
      </c>
      <c r="J29" s="3">
        <v>7.52</v>
      </c>
      <c r="K29" s="3">
        <v>118.34</v>
      </c>
      <c r="L29" s="12">
        <f t="shared" si="0"/>
        <v>889.91679999999997</v>
      </c>
      <c r="M29" s="12">
        <v>385575</v>
      </c>
      <c r="N29" s="12">
        <v>385573</v>
      </c>
      <c r="O29" s="4">
        <f>2.1+2.7</f>
        <v>4.8000000000000007</v>
      </c>
      <c r="P29" s="3">
        <f t="shared" si="1"/>
        <v>568.03200000000015</v>
      </c>
      <c r="Q29" s="3" t="s">
        <v>114</v>
      </c>
      <c r="R29" s="3" t="s">
        <v>79</v>
      </c>
      <c r="S29" s="1">
        <v>132053</v>
      </c>
      <c r="T29" s="1">
        <v>17167</v>
      </c>
      <c r="U29" s="1">
        <v>40057</v>
      </c>
      <c r="V29" s="1">
        <f t="shared" si="2"/>
        <v>22753657.824000005</v>
      </c>
      <c r="W29" s="29">
        <f t="shared" si="3"/>
        <v>117516183.19039999</v>
      </c>
    </row>
    <row r="30" spans="2:24" x14ac:dyDescent="0.25">
      <c r="B30" s="21">
        <v>18</v>
      </c>
      <c r="C30" s="3">
        <v>9001874</v>
      </c>
      <c r="D30" s="3" t="s">
        <v>44</v>
      </c>
      <c r="E30" s="3" t="s">
        <v>50</v>
      </c>
      <c r="F30" s="3" t="s">
        <v>51</v>
      </c>
      <c r="G30" s="3" t="s">
        <v>19</v>
      </c>
      <c r="H30" s="3">
        <v>384919</v>
      </c>
      <c r="I30" s="3" t="s">
        <v>109</v>
      </c>
      <c r="J30" s="3">
        <v>7.82</v>
      </c>
      <c r="K30" s="3">
        <v>84.95</v>
      </c>
      <c r="L30" s="12">
        <f t="shared" si="0"/>
        <v>664.30900000000008</v>
      </c>
      <c r="M30" s="12">
        <v>384920</v>
      </c>
      <c r="N30" s="12">
        <v>384918</v>
      </c>
      <c r="O30" s="4">
        <f>2.3+2.2</f>
        <v>4.5</v>
      </c>
      <c r="P30" s="3">
        <f t="shared" si="1"/>
        <v>382.27500000000003</v>
      </c>
      <c r="Q30" s="3" t="s">
        <v>114</v>
      </c>
      <c r="R30" s="3" t="s">
        <v>79</v>
      </c>
      <c r="S30" s="1">
        <v>132053</v>
      </c>
      <c r="T30" s="1">
        <v>17167</v>
      </c>
      <c r="U30" s="1">
        <v>40057</v>
      </c>
      <c r="V30" s="1">
        <f t="shared" si="2"/>
        <v>15312789.675000001</v>
      </c>
      <c r="W30" s="29">
        <f t="shared" si="3"/>
        <v>87723996.377000004</v>
      </c>
      <c r="X30" s="8"/>
    </row>
    <row r="31" spans="2:24" x14ac:dyDescent="0.25">
      <c r="B31" s="21">
        <v>19</v>
      </c>
      <c r="C31" s="3">
        <v>9001790</v>
      </c>
      <c r="D31" s="3" t="s">
        <v>44</v>
      </c>
      <c r="E31" s="3" t="s">
        <v>51</v>
      </c>
      <c r="F31" s="3" t="s">
        <v>52</v>
      </c>
      <c r="G31" s="3" t="s">
        <v>19</v>
      </c>
      <c r="H31" s="3">
        <v>384699</v>
      </c>
      <c r="I31" s="3" t="s">
        <v>109</v>
      </c>
      <c r="J31" s="3">
        <v>7.5</v>
      </c>
      <c r="K31" s="3">
        <v>65.37</v>
      </c>
      <c r="L31" s="12">
        <f t="shared" si="0"/>
        <v>490.27500000000003</v>
      </c>
      <c r="M31" s="12">
        <v>384698</v>
      </c>
      <c r="N31" s="12">
        <v>384700</v>
      </c>
      <c r="O31" s="4">
        <f>2.1+2.3</f>
        <v>4.4000000000000004</v>
      </c>
      <c r="P31" s="3">
        <f t="shared" si="1"/>
        <v>287.62800000000004</v>
      </c>
      <c r="Q31" s="3" t="s">
        <v>74</v>
      </c>
      <c r="R31" s="3" t="s">
        <v>79</v>
      </c>
      <c r="S31" s="1">
        <v>484185</v>
      </c>
      <c r="T31" s="1">
        <v>62944</v>
      </c>
      <c r="U31" s="1">
        <v>40057</v>
      </c>
      <c r="V31" s="1">
        <f t="shared" si="2"/>
        <v>11521514.796000002</v>
      </c>
      <c r="W31" s="29">
        <f t="shared" si="3"/>
        <v>237383800.87500003</v>
      </c>
    </row>
    <row r="32" spans="2:24" x14ac:dyDescent="0.25">
      <c r="B32" s="21">
        <v>20</v>
      </c>
      <c r="C32" s="3">
        <v>9001732</v>
      </c>
      <c r="D32" s="3" t="s">
        <v>44</v>
      </c>
      <c r="E32" s="3" t="s">
        <v>52</v>
      </c>
      <c r="F32" s="3" t="s">
        <v>53</v>
      </c>
      <c r="G32" s="3" t="s">
        <v>19</v>
      </c>
      <c r="H32" s="3">
        <v>384528</v>
      </c>
      <c r="I32" s="3" t="s">
        <v>109</v>
      </c>
      <c r="J32" s="3">
        <v>7.69</v>
      </c>
      <c r="K32" s="3">
        <v>89.24</v>
      </c>
      <c r="L32" s="12">
        <f t="shared" si="0"/>
        <v>686.25559999999996</v>
      </c>
      <c r="M32" s="12">
        <v>384529</v>
      </c>
      <c r="N32" s="12">
        <v>384527</v>
      </c>
      <c r="O32" s="4">
        <f>2.3+2.3</f>
        <v>4.5999999999999996</v>
      </c>
      <c r="P32" s="3">
        <f t="shared" si="1"/>
        <v>410.50399999999996</v>
      </c>
      <c r="Q32" s="3" t="s">
        <v>74</v>
      </c>
      <c r="R32" s="3" t="s">
        <v>79</v>
      </c>
      <c r="S32" s="1">
        <v>484185</v>
      </c>
      <c r="T32" s="1">
        <v>62944</v>
      </c>
      <c r="U32" s="1">
        <v>40057</v>
      </c>
      <c r="V32" s="1">
        <f t="shared" si="2"/>
        <v>16443558.727999998</v>
      </c>
      <c r="W32" s="29">
        <f t="shared" si="3"/>
        <v>332274667.68599999</v>
      </c>
    </row>
    <row r="33" spans="2:24" x14ac:dyDescent="0.25">
      <c r="B33" s="21">
        <v>21</v>
      </c>
      <c r="C33" s="3">
        <v>9001658</v>
      </c>
      <c r="D33" s="3" t="s">
        <v>44</v>
      </c>
      <c r="E33" s="3" t="s">
        <v>53</v>
      </c>
      <c r="F33" s="3" t="s">
        <v>53</v>
      </c>
      <c r="G33" s="3" t="s">
        <v>19</v>
      </c>
      <c r="H33" s="3">
        <v>384315</v>
      </c>
      <c r="I33" s="3" t="s">
        <v>110</v>
      </c>
      <c r="J33" s="3">
        <v>7.91</v>
      </c>
      <c r="K33" s="3">
        <v>10.1</v>
      </c>
      <c r="L33" s="12">
        <f t="shared" si="0"/>
        <v>79.891000000000005</v>
      </c>
      <c r="M33" s="12">
        <v>384314</v>
      </c>
      <c r="N33" s="12">
        <v>384316</v>
      </c>
      <c r="O33" s="4">
        <f>2.3+2.3</f>
        <v>4.5999999999999996</v>
      </c>
      <c r="P33" s="3">
        <f t="shared" si="1"/>
        <v>46.459999999999994</v>
      </c>
      <c r="Q33" s="3" t="s">
        <v>74</v>
      </c>
      <c r="R33" s="3" t="s">
        <v>79</v>
      </c>
      <c r="S33" s="1">
        <v>484185</v>
      </c>
      <c r="T33" s="1">
        <v>62944</v>
      </c>
      <c r="U33" s="1">
        <v>40057</v>
      </c>
      <c r="V33" s="1">
        <f t="shared" si="2"/>
        <v>1861048.2199999997</v>
      </c>
      <c r="W33" s="29">
        <f t="shared" si="3"/>
        <v>38682023.835000001</v>
      </c>
    </row>
    <row r="34" spans="2:24" x14ac:dyDescent="0.25">
      <c r="B34" s="21">
        <v>22</v>
      </c>
      <c r="C34" s="3">
        <v>9004210</v>
      </c>
      <c r="D34" s="3" t="s">
        <v>44</v>
      </c>
      <c r="E34" s="3" t="s">
        <v>53</v>
      </c>
      <c r="F34" s="3" t="s">
        <v>11</v>
      </c>
      <c r="G34" s="3" t="s">
        <v>19</v>
      </c>
      <c r="H34" s="3">
        <v>472026</v>
      </c>
      <c r="I34" s="3" t="s">
        <v>109</v>
      </c>
      <c r="J34" s="3">
        <v>7.47</v>
      </c>
      <c r="K34" s="3">
        <v>79.349999999999994</v>
      </c>
      <c r="L34" s="12">
        <f t="shared" si="0"/>
        <v>592.7444999999999</v>
      </c>
      <c r="M34" s="12">
        <v>468551</v>
      </c>
      <c r="N34" s="12">
        <v>468550</v>
      </c>
      <c r="O34" s="4">
        <f>2+2</f>
        <v>4</v>
      </c>
      <c r="P34" s="3">
        <f t="shared" si="1"/>
        <v>317.39999999999998</v>
      </c>
      <c r="Q34" s="3" t="s">
        <v>74</v>
      </c>
      <c r="R34" s="3" t="s">
        <v>79</v>
      </c>
      <c r="S34" s="1">
        <v>484185</v>
      </c>
      <c r="T34" s="1">
        <v>62944</v>
      </c>
      <c r="U34" s="1">
        <v>40057</v>
      </c>
      <c r="V34" s="1">
        <f t="shared" si="2"/>
        <v>12714091.799999999</v>
      </c>
      <c r="W34" s="29">
        <f t="shared" si="3"/>
        <v>286997995.73249996</v>
      </c>
    </row>
    <row r="35" spans="2:24" x14ac:dyDescent="0.25">
      <c r="B35" s="21">
        <v>23</v>
      </c>
      <c r="C35" s="3">
        <v>9001575</v>
      </c>
      <c r="D35" s="3" t="s">
        <v>44</v>
      </c>
      <c r="E35" s="3" t="s">
        <v>11</v>
      </c>
      <c r="F35" s="3" t="s">
        <v>54</v>
      </c>
      <c r="G35" s="3" t="s">
        <v>19</v>
      </c>
      <c r="H35" s="6">
        <v>384105</v>
      </c>
      <c r="I35" s="3" t="s">
        <v>109</v>
      </c>
      <c r="J35" s="3">
        <v>7.56</v>
      </c>
      <c r="K35" s="3">
        <v>116.06</v>
      </c>
      <c r="L35" s="12">
        <f t="shared" si="0"/>
        <v>877.41359999999997</v>
      </c>
      <c r="M35" s="12">
        <v>384106</v>
      </c>
      <c r="N35" s="12">
        <v>384104</v>
      </c>
      <c r="O35" s="4">
        <f>2+2.3</f>
        <v>4.3</v>
      </c>
      <c r="P35" s="3">
        <f t="shared" si="1"/>
        <v>499.05799999999999</v>
      </c>
      <c r="Q35" s="3" t="s">
        <v>74</v>
      </c>
      <c r="R35" s="3" t="s">
        <v>80</v>
      </c>
      <c r="S35" s="1">
        <v>481733</v>
      </c>
      <c r="T35" s="1">
        <v>62625</v>
      </c>
      <c r="U35" s="1">
        <v>40057</v>
      </c>
      <c r="V35" s="1">
        <f t="shared" si="2"/>
        <v>19990766.305999998</v>
      </c>
      <c r="W35" s="29">
        <f t="shared" si="3"/>
        <v>422679085.76879996</v>
      </c>
    </row>
    <row r="36" spans="2:24" x14ac:dyDescent="0.25">
      <c r="B36" s="21">
        <v>24</v>
      </c>
      <c r="C36" s="3">
        <v>9001462</v>
      </c>
      <c r="D36" s="3" t="s">
        <v>44</v>
      </c>
      <c r="E36" s="3" t="s">
        <v>54</v>
      </c>
      <c r="F36" s="3" t="s">
        <v>55</v>
      </c>
      <c r="G36" s="3" t="s">
        <v>19</v>
      </c>
      <c r="H36" s="3">
        <v>383805</v>
      </c>
      <c r="I36" s="3" t="s">
        <v>109</v>
      </c>
      <c r="J36" s="3">
        <v>7.58</v>
      </c>
      <c r="K36" s="3">
        <v>36.19</v>
      </c>
      <c r="L36" s="12">
        <f t="shared" si="0"/>
        <v>274.3202</v>
      </c>
      <c r="M36" s="12">
        <v>383806</v>
      </c>
      <c r="N36" s="12">
        <v>383804</v>
      </c>
      <c r="O36" s="4">
        <f>2+2.3</f>
        <v>4.3</v>
      </c>
      <c r="P36" s="3">
        <f t="shared" ref="P36:P62" si="4">O36*K36</f>
        <v>155.61699999999999</v>
      </c>
      <c r="Q36" s="3" t="s">
        <v>129</v>
      </c>
      <c r="R36" s="3" t="s">
        <v>80</v>
      </c>
      <c r="S36" s="1">
        <v>639359</v>
      </c>
      <c r="T36" s="1">
        <v>83117</v>
      </c>
      <c r="U36" s="1">
        <v>40057</v>
      </c>
      <c r="V36" s="1">
        <f t="shared" si="2"/>
        <v>6233550.1689999998</v>
      </c>
      <c r="W36" s="29">
        <f t="shared" ref="W36:W61" si="5">+L36*S36</f>
        <v>175389088.7518</v>
      </c>
    </row>
    <row r="37" spans="2:24" x14ac:dyDescent="0.25">
      <c r="B37" s="21">
        <v>25</v>
      </c>
      <c r="C37" s="3">
        <v>9001423</v>
      </c>
      <c r="D37" s="3" t="s">
        <v>44</v>
      </c>
      <c r="E37" s="3" t="s">
        <v>55</v>
      </c>
      <c r="F37" s="3" t="s">
        <v>56</v>
      </c>
      <c r="G37" s="3" t="s">
        <v>19</v>
      </c>
      <c r="H37" s="3">
        <v>383688</v>
      </c>
      <c r="I37" s="3" t="s">
        <v>109</v>
      </c>
      <c r="J37" s="6">
        <v>8.0399999999999991</v>
      </c>
      <c r="K37" s="3">
        <v>39.92</v>
      </c>
      <c r="L37" s="12">
        <f t="shared" si="0"/>
        <v>320.95679999999999</v>
      </c>
      <c r="M37" s="12">
        <v>383687</v>
      </c>
      <c r="N37" s="14">
        <v>383689</v>
      </c>
      <c r="O37" s="4">
        <f>2+2.3</f>
        <v>4.3</v>
      </c>
      <c r="P37" s="3">
        <f t="shared" si="4"/>
        <v>171.65600000000001</v>
      </c>
      <c r="Q37" s="3" t="s">
        <v>74</v>
      </c>
      <c r="R37" s="3" t="s">
        <v>80</v>
      </c>
      <c r="S37" s="1">
        <v>481733</v>
      </c>
      <c r="T37" s="1">
        <v>62625</v>
      </c>
      <c r="U37" s="1">
        <v>40057</v>
      </c>
      <c r="V37" s="1">
        <f t="shared" si="2"/>
        <v>6876024.392</v>
      </c>
      <c r="W37" s="29">
        <f t="shared" si="5"/>
        <v>154615482.13439998</v>
      </c>
    </row>
    <row r="38" spans="2:24" x14ac:dyDescent="0.25">
      <c r="B38" s="21">
        <v>26</v>
      </c>
      <c r="C38" s="3">
        <v>9001384</v>
      </c>
      <c r="D38" s="3" t="s">
        <v>44</v>
      </c>
      <c r="E38" s="3" t="s">
        <v>56</v>
      </c>
      <c r="F38" s="3" t="s">
        <v>57</v>
      </c>
      <c r="G38" s="3" t="s">
        <v>19</v>
      </c>
      <c r="H38" s="3">
        <v>383581</v>
      </c>
      <c r="I38" s="3" t="s">
        <v>109</v>
      </c>
      <c r="J38" s="3">
        <v>8.66</v>
      </c>
      <c r="K38" s="3">
        <v>32.159999999999997</v>
      </c>
      <c r="L38" s="12">
        <f t="shared" si="0"/>
        <v>278.50559999999996</v>
      </c>
      <c r="M38" s="12">
        <v>383582</v>
      </c>
      <c r="N38" s="12">
        <v>383580</v>
      </c>
      <c r="O38" s="4">
        <f>2.5+2.5</f>
        <v>5</v>
      </c>
      <c r="P38" s="3">
        <f t="shared" si="4"/>
        <v>160.79999999999998</v>
      </c>
      <c r="Q38" s="3" t="s">
        <v>129</v>
      </c>
      <c r="R38" s="3" t="s">
        <v>80</v>
      </c>
      <c r="S38" s="1">
        <v>639359</v>
      </c>
      <c r="T38" s="1">
        <v>83117</v>
      </c>
      <c r="U38" s="1">
        <v>40057</v>
      </c>
      <c r="V38" s="1">
        <f t="shared" si="2"/>
        <v>6441165.5999999996</v>
      </c>
      <c r="W38" s="29">
        <f t="shared" si="5"/>
        <v>178065061.91039997</v>
      </c>
    </row>
    <row r="39" spans="2:24" x14ac:dyDescent="0.25">
      <c r="B39" s="21">
        <v>27</v>
      </c>
      <c r="C39" s="3">
        <v>9001340</v>
      </c>
      <c r="D39" s="3" t="s">
        <v>44</v>
      </c>
      <c r="E39" s="3" t="s">
        <v>57</v>
      </c>
      <c r="F39" s="3" t="s">
        <v>58</v>
      </c>
      <c r="G39" s="3" t="s">
        <v>19</v>
      </c>
      <c r="H39" s="3">
        <v>383468</v>
      </c>
      <c r="I39" s="3" t="s">
        <v>109</v>
      </c>
      <c r="J39" s="3">
        <v>8.7799999999999994</v>
      </c>
      <c r="K39" s="3">
        <v>34.130000000000003</v>
      </c>
      <c r="L39" s="12">
        <f t="shared" si="0"/>
        <v>299.66140000000001</v>
      </c>
      <c r="M39" s="12">
        <v>383469</v>
      </c>
      <c r="N39" s="12">
        <v>383467</v>
      </c>
      <c r="O39" s="4">
        <f>2.3+3.5</f>
        <v>5.8</v>
      </c>
      <c r="P39" s="3">
        <f t="shared" si="4"/>
        <v>197.95400000000001</v>
      </c>
      <c r="Q39" s="3" t="s">
        <v>74</v>
      </c>
      <c r="R39" s="3" t="s">
        <v>80</v>
      </c>
      <c r="S39" s="1">
        <v>481733</v>
      </c>
      <c r="T39" s="1">
        <v>62625</v>
      </c>
      <c r="U39" s="1">
        <v>40057</v>
      </c>
      <c r="V39" s="1">
        <f t="shared" si="2"/>
        <v>7929443.3780000005</v>
      </c>
      <c r="W39" s="29">
        <f t="shared" si="5"/>
        <v>144356785.2062</v>
      </c>
    </row>
    <row r="40" spans="2:24" x14ac:dyDescent="0.25">
      <c r="B40" s="21">
        <v>28</v>
      </c>
      <c r="C40" s="3">
        <v>9001313</v>
      </c>
      <c r="D40" s="3" t="s">
        <v>44</v>
      </c>
      <c r="E40" s="3" t="s">
        <v>58</v>
      </c>
      <c r="F40" s="3" t="s">
        <v>59</v>
      </c>
      <c r="G40" s="3" t="s">
        <v>19</v>
      </c>
      <c r="H40" s="3">
        <v>383383</v>
      </c>
      <c r="I40" s="3" t="s">
        <v>109</v>
      </c>
      <c r="J40" s="3">
        <v>8.84</v>
      </c>
      <c r="K40" s="3">
        <v>65.58</v>
      </c>
      <c r="L40" s="12">
        <f t="shared" si="0"/>
        <v>579.72719999999993</v>
      </c>
      <c r="M40" s="12">
        <v>383384</v>
      </c>
      <c r="N40" s="12">
        <v>383382</v>
      </c>
      <c r="O40" s="4">
        <f>5+2.6</f>
        <v>7.6</v>
      </c>
      <c r="P40" s="3">
        <f t="shared" si="4"/>
        <v>498.40799999999996</v>
      </c>
      <c r="Q40" s="3" t="s">
        <v>74</v>
      </c>
      <c r="R40" s="3" t="s">
        <v>80</v>
      </c>
      <c r="S40" s="1">
        <v>481733</v>
      </c>
      <c r="T40" s="1">
        <v>62625</v>
      </c>
      <c r="U40" s="1">
        <v>40057</v>
      </c>
      <c r="V40" s="1">
        <f t="shared" si="2"/>
        <v>19964729.255999997</v>
      </c>
      <c r="W40" s="29">
        <f t="shared" si="5"/>
        <v>279273723.23759997</v>
      </c>
    </row>
    <row r="41" spans="2:24" x14ac:dyDescent="0.25">
      <c r="B41" s="21">
        <v>29</v>
      </c>
      <c r="C41" s="3">
        <v>9001246</v>
      </c>
      <c r="D41" s="3" t="s">
        <v>44</v>
      </c>
      <c r="E41" s="3" t="s">
        <v>59</v>
      </c>
      <c r="F41" s="3" t="s">
        <v>60</v>
      </c>
      <c r="G41" s="3" t="s">
        <v>19</v>
      </c>
      <c r="H41" s="22">
        <v>383186</v>
      </c>
      <c r="I41" s="3" t="s">
        <v>110</v>
      </c>
      <c r="J41" s="3">
        <v>7.25</v>
      </c>
      <c r="K41" s="3">
        <v>50</v>
      </c>
      <c r="L41" s="12">
        <f t="shared" si="0"/>
        <v>362.5</v>
      </c>
      <c r="M41" s="12">
        <v>383187</v>
      </c>
      <c r="N41" s="12">
        <v>383185</v>
      </c>
      <c r="O41" s="4">
        <f>2.5+2.5</f>
        <v>5</v>
      </c>
      <c r="P41" s="3">
        <f t="shared" si="4"/>
        <v>250</v>
      </c>
      <c r="Q41" s="3" t="s">
        <v>74</v>
      </c>
      <c r="R41" s="3" t="s">
        <v>79</v>
      </c>
      <c r="S41" s="1">
        <v>484185</v>
      </c>
      <c r="T41" s="1">
        <v>62944</v>
      </c>
      <c r="U41" s="1">
        <v>40057</v>
      </c>
      <c r="V41" s="1">
        <f t="shared" si="2"/>
        <v>10014250</v>
      </c>
      <c r="W41" s="29">
        <f t="shared" si="5"/>
        <v>175517062.5</v>
      </c>
      <c r="X41" s="9"/>
    </row>
    <row r="42" spans="2:24" x14ac:dyDescent="0.25">
      <c r="B42" s="21">
        <v>30</v>
      </c>
      <c r="C42" s="3">
        <v>9001193</v>
      </c>
      <c r="D42" s="3" t="s">
        <v>44</v>
      </c>
      <c r="E42" s="3" t="s">
        <v>61</v>
      </c>
      <c r="F42" s="3" t="s">
        <v>62</v>
      </c>
      <c r="G42" s="3" t="s">
        <v>19</v>
      </c>
      <c r="H42" s="3">
        <v>383042</v>
      </c>
      <c r="I42" s="3" t="s">
        <v>109</v>
      </c>
      <c r="J42" s="3">
        <v>6.31</v>
      </c>
      <c r="K42" s="3">
        <v>39.74</v>
      </c>
      <c r="L42" s="12">
        <f t="shared" ref="L42:L62" si="6">+J42*K42</f>
        <v>250.7594</v>
      </c>
      <c r="M42" s="12">
        <v>383041</v>
      </c>
      <c r="N42" s="12">
        <v>383043</v>
      </c>
      <c r="O42" s="4">
        <f>3+3.9</f>
        <v>6.9</v>
      </c>
      <c r="P42" s="3">
        <f t="shared" si="4"/>
        <v>274.20600000000002</v>
      </c>
      <c r="Q42" s="3" t="s">
        <v>74</v>
      </c>
      <c r="R42" s="3" t="s">
        <v>79</v>
      </c>
      <c r="S42" s="1">
        <v>484185</v>
      </c>
      <c r="T42" s="1">
        <v>62944</v>
      </c>
      <c r="U42" s="1">
        <v>40057</v>
      </c>
      <c r="V42" s="1">
        <f t="shared" si="2"/>
        <v>10983869.742000001</v>
      </c>
      <c r="W42" s="29">
        <f t="shared" si="5"/>
        <v>121413940.089</v>
      </c>
    </row>
    <row r="43" spans="2:24" x14ac:dyDescent="0.25">
      <c r="B43" s="21">
        <v>31</v>
      </c>
      <c r="C43" s="3">
        <v>9001146</v>
      </c>
      <c r="D43" s="3" t="s">
        <v>44</v>
      </c>
      <c r="E43" s="3" t="s">
        <v>62</v>
      </c>
      <c r="F43" s="3" t="s">
        <v>63</v>
      </c>
      <c r="G43" s="3" t="s">
        <v>19</v>
      </c>
      <c r="H43" s="3">
        <v>382929</v>
      </c>
      <c r="I43" s="3" t="s">
        <v>109</v>
      </c>
      <c r="J43" s="3">
        <v>6.22</v>
      </c>
      <c r="K43" s="3">
        <v>14.72</v>
      </c>
      <c r="L43" s="12">
        <f t="shared" si="6"/>
        <v>91.558400000000006</v>
      </c>
      <c r="M43" s="12">
        <v>382930</v>
      </c>
      <c r="N43" s="12">
        <v>382928</v>
      </c>
      <c r="O43" s="4">
        <f>2.3+2.5</f>
        <v>4.8</v>
      </c>
      <c r="P43" s="3">
        <f t="shared" si="4"/>
        <v>70.656000000000006</v>
      </c>
      <c r="Q43" s="3" t="s">
        <v>74</v>
      </c>
      <c r="R43" s="3" t="s">
        <v>79</v>
      </c>
      <c r="S43" s="1">
        <v>484185</v>
      </c>
      <c r="T43" s="1">
        <v>62944</v>
      </c>
      <c r="U43" s="1">
        <v>40057</v>
      </c>
      <c r="V43" s="1">
        <f t="shared" si="2"/>
        <v>2830267.3920000005</v>
      </c>
      <c r="W43" s="29">
        <f t="shared" si="5"/>
        <v>44331203.904000007</v>
      </c>
    </row>
    <row r="44" spans="2:24" x14ac:dyDescent="0.25">
      <c r="B44" s="21">
        <v>32</v>
      </c>
      <c r="C44" s="3">
        <v>9001131</v>
      </c>
      <c r="D44" s="3" t="s">
        <v>44</v>
      </c>
      <c r="E44" s="3" t="s">
        <v>63</v>
      </c>
      <c r="F44" s="3" t="s">
        <v>63</v>
      </c>
      <c r="G44" s="3" t="s">
        <v>19</v>
      </c>
      <c r="H44" s="3">
        <v>382890</v>
      </c>
      <c r="I44" s="3" t="s">
        <v>109</v>
      </c>
      <c r="J44" s="3">
        <v>6.18</v>
      </c>
      <c r="K44" s="3">
        <v>25.76</v>
      </c>
      <c r="L44" s="12">
        <f t="shared" si="6"/>
        <v>159.1968</v>
      </c>
      <c r="M44" s="12">
        <v>382889</v>
      </c>
      <c r="N44" s="12">
        <v>382891</v>
      </c>
      <c r="O44" s="4">
        <f>2.3+2.3</f>
        <v>4.5999999999999996</v>
      </c>
      <c r="P44" s="3">
        <f t="shared" si="4"/>
        <v>118.496</v>
      </c>
      <c r="Q44" s="3" t="s">
        <v>74</v>
      </c>
      <c r="R44" s="3" t="s">
        <v>79</v>
      </c>
      <c r="S44" s="1">
        <v>484185</v>
      </c>
      <c r="T44" s="1">
        <v>62944</v>
      </c>
      <c r="U44" s="1">
        <v>40057</v>
      </c>
      <c r="V44" s="1">
        <f t="shared" si="2"/>
        <v>4746594.2719999999</v>
      </c>
      <c r="W44" s="29">
        <f t="shared" si="5"/>
        <v>77080702.607999995</v>
      </c>
    </row>
    <row r="45" spans="2:24" x14ac:dyDescent="0.25">
      <c r="B45" s="21">
        <v>33</v>
      </c>
      <c r="C45" s="3">
        <v>9004225</v>
      </c>
      <c r="D45" s="3" t="s">
        <v>44</v>
      </c>
      <c r="E45" s="3" t="s">
        <v>63</v>
      </c>
      <c r="F45" s="3" t="s">
        <v>67</v>
      </c>
      <c r="G45" s="3" t="s">
        <v>19</v>
      </c>
      <c r="H45" s="3">
        <v>472039</v>
      </c>
      <c r="I45" s="3" t="s">
        <v>109</v>
      </c>
      <c r="J45" s="3">
        <v>6.43</v>
      </c>
      <c r="K45" s="3">
        <v>24.47</v>
      </c>
      <c r="L45" s="12">
        <f t="shared" si="6"/>
        <v>157.34209999999999</v>
      </c>
      <c r="M45" s="12">
        <v>468525</v>
      </c>
      <c r="N45" s="12">
        <v>468526</v>
      </c>
      <c r="O45" s="4">
        <f>2.3+2.7</f>
        <v>5</v>
      </c>
      <c r="P45" s="3">
        <f t="shared" si="4"/>
        <v>122.35</v>
      </c>
      <c r="Q45" s="3" t="s">
        <v>74</v>
      </c>
      <c r="R45" s="3" t="s">
        <v>79</v>
      </c>
      <c r="S45" s="1">
        <v>484185</v>
      </c>
      <c r="T45" s="1">
        <v>62944</v>
      </c>
      <c r="U45" s="1">
        <v>40057</v>
      </c>
      <c r="V45" s="1">
        <f t="shared" si="2"/>
        <v>4900973.95</v>
      </c>
      <c r="W45" s="29">
        <f t="shared" si="5"/>
        <v>76182684.688499987</v>
      </c>
    </row>
    <row r="46" spans="2:24" x14ac:dyDescent="0.25">
      <c r="B46" s="21">
        <v>34</v>
      </c>
      <c r="C46" s="3">
        <v>9001093</v>
      </c>
      <c r="D46" s="3" t="s">
        <v>44</v>
      </c>
      <c r="E46" s="3" t="s">
        <v>67</v>
      </c>
      <c r="F46" s="3" t="s">
        <v>66</v>
      </c>
      <c r="G46" s="3" t="s">
        <v>19</v>
      </c>
      <c r="H46" s="3">
        <v>382784</v>
      </c>
      <c r="I46" s="3" t="s">
        <v>109</v>
      </c>
      <c r="J46" s="3">
        <v>6.64</v>
      </c>
      <c r="K46" s="3">
        <v>36.020000000000003</v>
      </c>
      <c r="L46" s="12">
        <f t="shared" si="6"/>
        <v>239.1728</v>
      </c>
      <c r="M46" s="12">
        <v>382785</v>
      </c>
      <c r="N46" s="12">
        <v>382783</v>
      </c>
      <c r="O46" s="4">
        <f>2.4+2.5</f>
        <v>4.9000000000000004</v>
      </c>
      <c r="P46" s="3">
        <f t="shared" si="4"/>
        <v>176.49800000000002</v>
      </c>
      <c r="Q46" s="3" t="s">
        <v>74</v>
      </c>
      <c r="R46" s="3" t="s">
        <v>79</v>
      </c>
      <c r="S46" s="1">
        <v>484185</v>
      </c>
      <c r="T46" s="1">
        <v>62944</v>
      </c>
      <c r="U46" s="1">
        <v>40057</v>
      </c>
      <c r="V46" s="1">
        <f t="shared" si="2"/>
        <v>7069980.3860000009</v>
      </c>
      <c r="W46" s="29">
        <f t="shared" si="5"/>
        <v>115803882.168</v>
      </c>
    </row>
    <row r="47" spans="2:24" x14ac:dyDescent="0.25">
      <c r="B47" s="21">
        <v>35</v>
      </c>
      <c r="C47" s="3">
        <v>9001063</v>
      </c>
      <c r="D47" s="3" t="s">
        <v>44</v>
      </c>
      <c r="E47" s="3" t="s">
        <v>66</v>
      </c>
      <c r="F47" s="3" t="s">
        <v>65</v>
      </c>
      <c r="G47" s="3" t="s">
        <v>19</v>
      </c>
      <c r="H47" s="3">
        <v>382699</v>
      </c>
      <c r="I47" s="3" t="s">
        <v>109</v>
      </c>
      <c r="J47" s="3">
        <v>6.48</v>
      </c>
      <c r="K47" s="3">
        <v>47.63</v>
      </c>
      <c r="L47" s="12">
        <f t="shared" si="6"/>
        <v>308.64240000000001</v>
      </c>
      <c r="M47" s="12">
        <v>382700</v>
      </c>
      <c r="N47" s="12">
        <v>382698</v>
      </c>
      <c r="O47" s="4">
        <f>2+2.3</f>
        <v>4.3</v>
      </c>
      <c r="P47" s="3">
        <f t="shared" si="4"/>
        <v>204.809</v>
      </c>
      <c r="Q47" s="3" t="s">
        <v>74</v>
      </c>
      <c r="R47" s="3" t="s">
        <v>79</v>
      </c>
      <c r="S47" s="1">
        <v>484185</v>
      </c>
      <c r="T47" s="1">
        <v>62944</v>
      </c>
      <c r="U47" s="1">
        <v>40057</v>
      </c>
      <c r="V47" s="1">
        <f t="shared" si="2"/>
        <v>8204034.1129999999</v>
      </c>
      <c r="W47" s="29">
        <f t="shared" si="5"/>
        <v>149440020.44400001</v>
      </c>
    </row>
    <row r="48" spans="2:24" x14ac:dyDescent="0.25">
      <c r="B48" s="21">
        <v>36</v>
      </c>
      <c r="C48" s="3">
        <v>9001016</v>
      </c>
      <c r="D48" s="3" t="s">
        <v>44</v>
      </c>
      <c r="E48" s="3" t="s">
        <v>65</v>
      </c>
      <c r="F48" s="3" t="s">
        <v>64</v>
      </c>
      <c r="G48" s="3" t="s">
        <v>19</v>
      </c>
      <c r="H48" s="3">
        <v>382564</v>
      </c>
      <c r="I48" s="3" t="s">
        <v>109</v>
      </c>
      <c r="J48" s="3">
        <v>6.35</v>
      </c>
      <c r="K48" s="3">
        <v>37.92</v>
      </c>
      <c r="L48" s="12">
        <f t="shared" si="6"/>
        <v>240.792</v>
      </c>
      <c r="M48" s="12">
        <v>382565</v>
      </c>
      <c r="N48" s="12">
        <v>382563</v>
      </c>
      <c r="O48" s="4">
        <f>2+2.1</f>
        <v>4.0999999999999996</v>
      </c>
      <c r="P48" s="3">
        <f t="shared" si="4"/>
        <v>155.47199999999998</v>
      </c>
      <c r="Q48" s="3" t="s">
        <v>74</v>
      </c>
      <c r="R48" s="3" t="s">
        <v>79</v>
      </c>
      <c r="S48" s="1">
        <v>484185</v>
      </c>
      <c r="T48" s="1">
        <v>62944</v>
      </c>
      <c r="U48" s="1">
        <v>40057</v>
      </c>
      <c r="V48" s="1">
        <f t="shared" si="2"/>
        <v>6227741.9039999992</v>
      </c>
      <c r="W48" s="29">
        <f t="shared" si="5"/>
        <v>116587874.52</v>
      </c>
    </row>
    <row r="49" spans="2:24" x14ac:dyDescent="0.25">
      <c r="B49" s="21">
        <v>37</v>
      </c>
      <c r="C49" s="3">
        <v>9000987</v>
      </c>
      <c r="D49" s="3" t="s">
        <v>44</v>
      </c>
      <c r="E49" s="3" t="s">
        <v>64</v>
      </c>
      <c r="F49" s="3" t="s">
        <v>10</v>
      </c>
      <c r="G49" s="3" t="s">
        <v>19</v>
      </c>
      <c r="H49" s="3">
        <v>382501</v>
      </c>
      <c r="I49" s="3" t="s">
        <v>109</v>
      </c>
      <c r="J49" s="3">
        <v>6.68</v>
      </c>
      <c r="K49" s="3">
        <v>34.9</v>
      </c>
      <c r="L49" s="12">
        <f t="shared" si="6"/>
        <v>233.13199999999998</v>
      </c>
      <c r="M49" s="12">
        <v>382502</v>
      </c>
      <c r="N49" s="12">
        <v>382500</v>
      </c>
      <c r="O49" s="4">
        <f>2.2+2.3</f>
        <v>4.5</v>
      </c>
      <c r="P49" s="3">
        <f t="shared" si="4"/>
        <v>157.04999999999998</v>
      </c>
      <c r="Q49" s="3" t="s">
        <v>74</v>
      </c>
      <c r="R49" s="3" t="s">
        <v>79</v>
      </c>
      <c r="S49" s="1">
        <v>484185</v>
      </c>
      <c r="T49" s="1">
        <v>62944</v>
      </c>
      <c r="U49" s="1">
        <v>40057</v>
      </c>
      <c r="V49" s="1">
        <f t="shared" si="2"/>
        <v>6290951.8499999996</v>
      </c>
      <c r="W49" s="29">
        <f t="shared" si="5"/>
        <v>112879017.41999999</v>
      </c>
    </row>
    <row r="50" spans="2:24" x14ac:dyDescent="0.25">
      <c r="B50" s="21">
        <v>39</v>
      </c>
      <c r="C50" s="3">
        <v>9003285</v>
      </c>
      <c r="D50" s="3" t="s">
        <v>81</v>
      </c>
      <c r="E50" s="3" t="s">
        <v>82</v>
      </c>
      <c r="F50" s="3" t="s">
        <v>83</v>
      </c>
      <c r="G50" s="3" t="s">
        <v>97</v>
      </c>
      <c r="H50" s="3">
        <v>388307</v>
      </c>
      <c r="I50" s="3" t="s">
        <v>110</v>
      </c>
      <c r="J50" s="3">
        <v>7.86</v>
      </c>
      <c r="K50" s="3">
        <v>118.07</v>
      </c>
      <c r="L50" s="12">
        <f t="shared" si="6"/>
        <v>928.03020000000004</v>
      </c>
      <c r="M50" s="12">
        <v>388308</v>
      </c>
      <c r="N50" s="12">
        <v>388306</v>
      </c>
      <c r="O50" s="4">
        <f t="shared" ref="O50:O59" si="7">2+2</f>
        <v>4</v>
      </c>
      <c r="P50" s="3">
        <f t="shared" si="4"/>
        <v>472.28</v>
      </c>
      <c r="Q50" s="3" t="s">
        <v>129</v>
      </c>
      <c r="R50" s="3" t="s">
        <v>107</v>
      </c>
      <c r="S50" s="1">
        <v>621237</v>
      </c>
      <c r="T50" s="1">
        <v>80761</v>
      </c>
      <c r="U50" s="1">
        <v>40057</v>
      </c>
      <c r="V50" s="1">
        <f t="shared" si="2"/>
        <v>18918119.959999997</v>
      </c>
      <c r="W50" s="29">
        <f t="shared" si="5"/>
        <v>576526697.35740006</v>
      </c>
    </row>
    <row r="51" spans="2:24" x14ac:dyDescent="0.25">
      <c r="B51" s="21">
        <v>40</v>
      </c>
      <c r="C51" s="3">
        <v>9003213</v>
      </c>
      <c r="D51" s="3" t="s">
        <v>81</v>
      </c>
      <c r="E51" s="3" t="s">
        <v>83</v>
      </c>
      <c r="F51" s="3" t="s">
        <v>84</v>
      </c>
      <c r="G51" s="3" t="s">
        <v>97</v>
      </c>
      <c r="H51" s="3">
        <v>388110</v>
      </c>
      <c r="I51" s="3" t="s">
        <v>110</v>
      </c>
      <c r="J51" s="3">
        <v>7.74</v>
      </c>
      <c r="K51" s="3">
        <v>114.79</v>
      </c>
      <c r="L51" s="12">
        <f t="shared" si="6"/>
        <v>888.47460000000012</v>
      </c>
      <c r="M51" s="12">
        <v>388109</v>
      </c>
      <c r="N51" s="12">
        <v>388111</v>
      </c>
      <c r="O51" s="4">
        <f t="shared" si="7"/>
        <v>4</v>
      </c>
      <c r="P51" s="3">
        <f t="shared" si="4"/>
        <v>459.16</v>
      </c>
      <c r="Q51" s="3" t="s">
        <v>74</v>
      </c>
      <c r="R51" s="3" t="s">
        <v>107</v>
      </c>
      <c r="S51" s="1">
        <v>484185</v>
      </c>
      <c r="T51" s="1">
        <v>62944</v>
      </c>
      <c r="U51" s="1">
        <v>40057</v>
      </c>
      <c r="V51" s="1">
        <f t="shared" si="2"/>
        <v>18392572.120000001</v>
      </c>
      <c r="W51" s="29">
        <f t="shared" si="5"/>
        <v>430186074.20100003</v>
      </c>
    </row>
    <row r="52" spans="2:24" x14ac:dyDescent="0.25">
      <c r="B52" s="21">
        <v>41</v>
      </c>
      <c r="C52" s="3">
        <v>50003247</v>
      </c>
      <c r="D52" s="3" t="s">
        <v>81</v>
      </c>
      <c r="E52" s="3" t="s">
        <v>85</v>
      </c>
      <c r="F52" s="3" t="s">
        <v>86</v>
      </c>
      <c r="G52" s="3" t="s">
        <v>97</v>
      </c>
      <c r="H52" s="3">
        <v>91014302</v>
      </c>
      <c r="I52" s="3" t="s">
        <v>110</v>
      </c>
      <c r="J52" s="3">
        <v>7.7</v>
      </c>
      <c r="K52" s="3">
        <v>105.35</v>
      </c>
      <c r="L52" s="12">
        <f t="shared" si="6"/>
        <v>811.19499999999994</v>
      </c>
      <c r="M52" s="12">
        <v>92063834</v>
      </c>
      <c r="N52" s="12">
        <v>92063683</v>
      </c>
      <c r="O52" s="4">
        <f t="shared" si="7"/>
        <v>4</v>
      </c>
      <c r="P52" s="3">
        <f t="shared" si="4"/>
        <v>421.4</v>
      </c>
      <c r="Q52" s="3" t="s">
        <v>74</v>
      </c>
      <c r="R52" s="3" t="s">
        <v>107</v>
      </c>
      <c r="S52" s="1">
        <v>484185</v>
      </c>
      <c r="T52" s="1">
        <v>62944</v>
      </c>
      <c r="U52" s="1">
        <v>40057</v>
      </c>
      <c r="V52" s="1">
        <f t="shared" si="2"/>
        <v>16880019.800000001</v>
      </c>
      <c r="W52" s="29">
        <f t="shared" si="5"/>
        <v>392768451.07499999</v>
      </c>
    </row>
    <row r="53" spans="2:24" x14ac:dyDescent="0.25">
      <c r="B53" s="21">
        <v>42</v>
      </c>
      <c r="C53" s="3">
        <v>9003024</v>
      </c>
      <c r="D53" s="3" t="s">
        <v>81</v>
      </c>
      <c r="E53" s="3" t="s">
        <v>86</v>
      </c>
      <c r="F53" s="3" t="s">
        <v>87</v>
      </c>
      <c r="G53" s="3" t="s">
        <v>97</v>
      </c>
      <c r="H53" s="3">
        <v>387618</v>
      </c>
      <c r="I53" s="3" t="s">
        <v>110</v>
      </c>
      <c r="J53" s="3">
        <v>7.57</v>
      </c>
      <c r="K53" s="3">
        <v>121.15</v>
      </c>
      <c r="L53" s="12">
        <f t="shared" si="6"/>
        <v>917.10550000000012</v>
      </c>
      <c r="M53" s="12">
        <v>387617</v>
      </c>
      <c r="N53" s="12">
        <v>387619</v>
      </c>
      <c r="O53" s="4">
        <f t="shared" si="7"/>
        <v>4</v>
      </c>
      <c r="P53" s="3">
        <f t="shared" si="4"/>
        <v>484.6</v>
      </c>
      <c r="Q53" s="3" t="s">
        <v>129</v>
      </c>
      <c r="R53" s="3" t="s">
        <v>107</v>
      </c>
      <c r="S53" s="1">
        <v>621237</v>
      </c>
      <c r="T53" s="1">
        <v>80761</v>
      </c>
      <c r="U53" s="1">
        <v>40057</v>
      </c>
      <c r="V53" s="1">
        <f t="shared" si="2"/>
        <v>19411622.199999999</v>
      </c>
      <c r="W53" s="29">
        <f t="shared" si="5"/>
        <v>569739869.5035001</v>
      </c>
    </row>
    <row r="54" spans="2:24" x14ac:dyDescent="0.25">
      <c r="B54" s="21">
        <v>43</v>
      </c>
      <c r="C54" s="3">
        <v>9000284</v>
      </c>
      <c r="D54" s="3" t="s">
        <v>88</v>
      </c>
      <c r="E54" s="3" t="s">
        <v>89</v>
      </c>
      <c r="F54" s="3" t="s">
        <v>102</v>
      </c>
      <c r="G54" s="3" t="s">
        <v>98</v>
      </c>
      <c r="H54" s="3">
        <v>380806</v>
      </c>
      <c r="I54" s="3" t="s">
        <v>110</v>
      </c>
      <c r="J54" s="3">
        <v>6.43</v>
      </c>
      <c r="K54" s="3">
        <v>30.38</v>
      </c>
      <c r="L54" s="12">
        <f t="shared" si="6"/>
        <v>195.34339999999997</v>
      </c>
      <c r="M54" s="12">
        <v>380807</v>
      </c>
      <c r="N54" s="12">
        <v>380805</v>
      </c>
      <c r="O54" s="4">
        <f t="shared" si="7"/>
        <v>4</v>
      </c>
      <c r="P54" s="3">
        <f t="shared" si="4"/>
        <v>121.52</v>
      </c>
      <c r="Q54" s="3" t="s">
        <v>74</v>
      </c>
      <c r="R54" s="3" t="s">
        <v>107</v>
      </c>
      <c r="S54" s="1">
        <v>484185</v>
      </c>
      <c r="T54" s="1">
        <v>62944</v>
      </c>
      <c r="U54" s="1">
        <v>40057</v>
      </c>
      <c r="V54" s="1">
        <f t="shared" si="2"/>
        <v>4867726.6399999997</v>
      </c>
      <c r="W54" s="29">
        <f t="shared" si="5"/>
        <v>94582344.128999993</v>
      </c>
    </row>
    <row r="55" spans="2:24" x14ac:dyDescent="0.25">
      <c r="B55" s="21">
        <v>44</v>
      </c>
      <c r="C55" s="3">
        <v>9000302</v>
      </c>
      <c r="D55" s="3" t="s">
        <v>88</v>
      </c>
      <c r="E55" s="3" t="s">
        <v>102</v>
      </c>
      <c r="F55" s="3" t="s">
        <v>103</v>
      </c>
      <c r="G55" s="3" t="s">
        <v>98</v>
      </c>
      <c r="H55" s="3">
        <v>380851</v>
      </c>
      <c r="I55" s="3" t="s">
        <v>110</v>
      </c>
      <c r="J55" s="3">
        <v>6.88</v>
      </c>
      <c r="K55" s="3">
        <v>29.09</v>
      </c>
      <c r="L55" s="12">
        <f t="shared" si="6"/>
        <v>200.13919999999999</v>
      </c>
      <c r="M55" s="12">
        <v>380850</v>
      </c>
      <c r="N55" s="12">
        <v>380852</v>
      </c>
      <c r="O55" s="4">
        <f t="shared" si="7"/>
        <v>4</v>
      </c>
      <c r="P55" s="3">
        <f t="shared" si="4"/>
        <v>116.36</v>
      </c>
      <c r="Q55" s="3" t="s">
        <v>74</v>
      </c>
      <c r="R55" s="3" t="s">
        <v>107</v>
      </c>
      <c r="S55" s="1">
        <v>484185</v>
      </c>
      <c r="T55" s="1">
        <v>62944</v>
      </c>
      <c r="U55" s="1">
        <v>40057</v>
      </c>
      <c r="V55" s="1">
        <f t="shared" si="2"/>
        <v>4661032.5199999996</v>
      </c>
      <c r="W55" s="29">
        <f t="shared" si="5"/>
        <v>96904398.552000001</v>
      </c>
    </row>
    <row r="56" spans="2:24" x14ac:dyDescent="0.25">
      <c r="B56" s="21">
        <v>45</v>
      </c>
      <c r="C56" s="3">
        <v>9000319</v>
      </c>
      <c r="D56" s="3" t="s">
        <v>88</v>
      </c>
      <c r="E56" s="3" t="s">
        <v>104</v>
      </c>
      <c r="F56" s="3" t="s">
        <v>105</v>
      </c>
      <c r="G56" s="3" t="s">
        <v>98</v>
      </c>
      <c r="H56" s="3">
        <v>380887</v>
      </c>
      <c r="I56" s="3" t="s">
        <v>110</v>
      </c>
      <c r="J56" s="3">
        <v>7.29</v>
      </c>
      <c r="K56" s="3">
        <v>30.63</v>
      </c>
      <c r="L56" s="12">
        <f t="shared" si="6"/>
        <v>223.2927</v>
      </c>
      <c r="M56" s="12">
        <v>380886</v>
      </c>
      <c r="N56" s="12">
        <v>380888</v>
      </c>
      <c r="O56" s="4">
        <f t="shared" si="7"/>
        <v>4</v>
      </c>
      <c r="P56" s="3">
        <f t="shared" si="4"/>
        <v>122.52</v>
      </c>
      <c r="Q56" s="3" t="s">
        <v>74</v>
      </c>
      <c r="R56" s="3" t="s">
        <v>107</v>
      </c>
      <c r="S56" s="1">
        <v>484185</v>
      </c>
      <c r="T56" s="1">
        <v>62944</v>
      </c>
      <c r="U56" s="1">
        <v>40057</v>
      </c>
      <c r="V56" s="1">
        <f t="shared" si="2"/>
        <v>4907783.6399999997</v>
      </c>
      <c r="W56" s="29">
        <f t="shared" si="5"/>
        <v>108114975.94949999</v>
      </c>
    </row>
    <row r="57" spans="2:24" x14ac:dyDescent="0.25">
      <c r="B57" s="21">
        <v>46</v>
      </c>
      <c r="C57" s="3">
        <v>9002173</v>
      </c>
      <c r="D57" s="3" t="s">
        <v>90</v>
      </c>
      <c r="E57" s="3" t="s">
        <v>91</v>
      </c>
      <c r="F57" s="3" t="s">
        <v>92</v>
      </c>
      <c r="G57" s="3" t="s">
        <v>99</v>
      </c>
      <c r="H57" s="3">
        <v>385680</v>
      </c>
      <c r="I57" s="3" t="s">
        <v>110</v>
      </c>
      <c r="J57" s="3">
        <v>6.04</v>
      </c>
      <c r="K57" s="3">
        <v>116.26</v>
      </c>
      <c r="L57" s="12">
        <f t="shared" si="6"/>
        <v>702.21040000000005</v>
      </c>
      <c r="M57" s="12">
        <v>385677</v>
      </c>
      <c r="N57" s="12" t="s">
        <v>106</v>
      </c>
      <c r="O57" s="4">
        <f t="shared" si="7"/>
        <v>4</v>
      </c>
      <c r="P57" s="3">
        <f t="shared" si="4"/>
        <v>465.04</v>
      </c>
      <c r="Q57" s="3" t="s">
        <v>74</v>
      </c>
      <c r="R57" s="3" t="s">
        <v>107</v>
      </c>
      <c r="S57" s="1">
        <v>484185</v>
      </c>
      <c r="T57" s="1">
        <v>62944</v>
      </c>
      <c r="U57" s="1">
        <v>40057</v>
      </c>
      <c r="V57" s="1">
        <f t="shared" si="2"/>
        <v>18628107.280000001</v>
      </c>
      <c r="W57" s="29">
        <f t="shared" si="5"/>
        <v>339999742.52400005</v>
      </c>
    </row>
    <row r="58" spans="2:24" x14ac:dyDescent="0.25">
      <c r="B58" s="21">
        <v>47</v>
      </c>
      <c r="C58" s="3">
        <v>9000934</v>
      </c>
      <c r="D58" s="3" t="s">
        <v>93</v>
      </c>
      <c r="E58" s="3" t="s">
        <v>94</v>
      </c>
      <c r="F58" s="3" t="s">
        <v>95</v>
      </c>
      <c r="G58" s="3" t="s">
        <v>100</v>
      </c>
      <c r="H58" s="3">
        <v>481820</v>
      </c>
      <c r="I58" s="3" t="s">
        <v>110</v>
      </c>
      <c r="J58" s="3">
        <v>7.02</v>
      </c>
      <c r="K58" s="3">
        <v>54.02</v>
      </c>
      <c r="L58" s="12">
        <f t="shared" si="6"/>
        <v>379.22039999999998</v>
      </c>
      <c r="M58" s="15">
        <v>23000130</v>
      </c>
      <c r="N58" s="15">
        <v>23000158</v>
      </c>
      <c r="O58" s="4">
        <f t="shared" si="7"/>
        <v>4</v>
      </c>
      <c r="P58" s="3">
        <f t="shared" si="4"/>
        <v>216.08</v>
      </c>
      <c r="Q58" s="3" t="s">
        <v>74</v>
      </c>
      <c r="R58" s="3" t="s">
        <v>79</v>
      </c>
      <c r="S58" s="1">
        <v>484185</v>
      </c>
      <c r="T58" s="1">
        <v>62944</v>
      </c>
      <c r="U58" s="1">
        <v>40057</v>
      </c>
      <c r="V58" s="1">
        <f t="shared" si="2"/>
        <v>8655516.5600000005</v>
      </c>
      <c r="W58" s="29">
        <f t="shared" si="5"/>
        <v>183612829.37399998</v>
      </c>
    </row>
    <row r="59" spans="2:24" x14ac:dyDescent="0.25">
      <c r="B59" s="21">
        <v>48</v>
      </c>
      <c r="C59" s="3">
        <v>9001043</v>
      </c>
      <c r="D59" s="3" t="s">
        <v>6</v>
      </c>
      <c r="E59" s="3" t="s">
        <v>53</v>
      </c>
      <c r="F59" s="3" t="s">
        <v>96</v>
      </c>
      <c r="G59" s="3" t="s">
        <v>101</v>
      </c>
      <c r="H59" s="3">
        <v>382645</v>
      </c>
      <c r="I59" s="3" t="s">
        <v>109</v>
      </c>
      <c r="J59" s="3">
        <v>6.37</v>
      </c>
      <c r="K59" s="3">
        <v>26.4</v>
      </c>
      <c r="L59" s="12">
        <f t="shared" si="6"/>
        <v>168.16800000000001</v>
      </c>
      <c r="M59" s="12">
        <v>382644</v>
      </c>
      <c r="N59" s="12">
        <v>382646</v>
      </c>
      <c r="O59" s="4">
        <f t="shared" si="7"/>
        <v>4</v>
      </c>
      <c r="P59" s="3">
        <f t="shared" si="4"/>
        <v>105.6</v>
      </c>
      <c r="Q59" s="3" t="s">
        <v>74</v>
      </c>
      <c r="R59" s="3" t="s">
        <v>79</v>
      </c>
      <c r="S59" s="1">
        <v>484185</v>
      </c>
      <c r="T59" s="1">
        <v>62944</v>
      </c>
      <c r="U59" s="1">
        <v>40057</v>
      </c>
      <c r="V59" s="1">
        <f t="shared" si="2"/>
        <v>4230019.2</v>
      </c>
      <c r="W59" s="29">
        <f t="shared" si="5"/>
        <v>81424423.079999998</v>
      </c>
    </row>
    <row r="60" spans="2:24" x14ac:dyDescent="0.25">
      <c r="B60" s="21">
        <v>49</v>
      </c>
      <c r="C60" s="3">
        <v>9001075</v>
      </c>
      <c r="D60" s="3" t="s">
        <v>120</v>
      </c>
      <c r="E60" s="3" t="s">
        <v>121</v>
      </c>
      <c r="F60" s="3" t="s">
        <v>122</v>
      </c>
      <c r="G60" s="3" t="s">
        <v>123</v>
      </c>
      <c r="H60" s="3">
        <v>382735</v>
      </c>
      <c r="I60" s="3" t="s">
        <v>110</v>
      </c>
      <c r="J60" s="3">
        <v>7.26</v>
      </c>
      <c r="K60" s="3">
        <v>40.229999999999997</v>
      </c>
      <c r="L60" s="12">
        <f t="shared" si="6"/>
        <v>292.06979999999999</v>
      </c>
      <c r="M60" s="12">
        <v>382936</v>
      </c>
      <c r="N60" s="12">
        <v>382934</v>
      </c>
      <c r="O60" s="4">
        <v>5</v>
      </c>
      <c r="P60" s="3">
        <f t="shared" si="4"/>
        <v>201.14999999999998</v>
      </c>
      <c r="Q60" s="3" t="s">
        <v>74</v>
      </c>
      <c r="R60" s="3" t="s">
        <v>79</v>
      </c>
      <c r="S60" s="1">
        <v>484185</v>
      </c>
      <c r="T60" s="1">
        <v>62944</v>
      </c>
      <c r="U60" s="1">
        <v>40057</v>
      </c>
      <c r="V60" s="1">
        <f t="shared" si="2"/>
        <v>8057465.5499999989</v>
      </c>
      <c r="W60" s="29">
        <f t="shared" si="5"/>
        <v>141415816.11300001</v>
      </c>
    </row>
    <row r="61" spans="2:24" x14ac:dyDescent="0.25">
      <c r="B61" s="21">
        <v>50</v>
      </c>
      <c r="C61" s="3">
        <v>9002173</v>
      </c>
      <c r="D61" s="3" t="s">
        <v>124</v>
      </c>
      <c r="E61" s="3" t="s">
        <v>125</v>
      </c>
      <c r="F61" s="3" t="s">
        <v>92</v>
      </c>
      <c r="G61" s="3" t="s">
        <v>19</v>
      </c>
      <c r="H61" s="3">
        <v>385678</v>
      </c>
      <c r="I61" s="3" t="s">
        <v>110</v>
      </c>
      <c r="J61" s="3">
        <v>6.04</v>
      </c>
      <c r="K61" s="3">
        <v>116.26</v>
      </c>
      <c r="L61" s="12">
        <f t="shared" si="6"/>
        <v>702.21040000000005</v>
      </c>
      <c r="M61" s="12">
        <v>385681</v>
      </c>
      <c r="N61" s="12">
        <v>385677</v>
      </c>
      <c r="O61" s="4">
        <v>5</v>
      </c>
      <c r="P61" s="3">
        <f t="shared" si="4"/>
        <v>581.30000000000007</v>
      </c>
      <c r="Q61" s="3" t="s">
        <v>74</v>
      </c>
      <c r="R61" s="3" t="s">
        <v>79</v>
      </c>
      <c r="S61" s="1">
        <v>484185</v>
      </c>
      <c r="T61" s="1">
        <v>62944</v>
      </c>
      <c r="U61" s="1">
        <v>40057</v>
      </c>
      <c r="V61" s="1">
        <f t="shared" si="2"/>
        <v>23285134.100000001</v>
      </c>
      <c r="W61" s="29">
        <f t="shared" si="5"/>
        <v>339999742.52400005</v>
      </c>
    </row>
    <row r="62" spans="2:24" ht="15.75" thickBot="1" x14ac:dyDescent="0.3">
      <c r="B62" s="39">
        <v>51</v>
      </c>
      <c r="C62" s="10">
        <v>9001471</v>
      </c>
      <c r="D62" s="10" t="s">
        <v>126</v>
      </c>
      <c r="E62" s="10" t="s">
        <v>127</v>
      </c>
      <c r="F62" s="10" t="s">
        <v>128</v>
      </c>
      <c r="G62" s="10" t="s">
        <v>19</v>
      </c>
      <c r="H62" s="10">
        <v>383828</v>
      </c>
      <c r="I62" s="10" t="s">
        <v>110</v>
      </c>
      <c r="J62" s="10">
        <v>9.24</v>
      </c>
      <c r="K62" s="10">
        <v>28.88</v>
      </c>
      <c r="L62" s="13">
        <f t="shared" si="6"/>
        <v>266.85120000000001</v>
      </c>
      <c r="M62" s="13">
        <v>383753</v>
      </c>
      <c r="N62" s="13">
        <v>383751</v>
      </c>
      <c r="O62" s="11">
        <v>4</v>
      </c>
      <c r="P62" s="10">
        <f t="shared" si="4"/>
        <v>115.52</v>
      </c>
      <c r="Q62" s="10" t="s">
        <v>74</v>
      </c>
      <c r="R62" s="10" t="s">
        <v>79</v>
      </c>
      <c r="S62" s="37">
        <v>484185</v>
      </c>
      <c r="T62" s="37">
        <v>62944</v>
      </c>
      <c r="U62" s="37">
        <v>40057</v>
      </c>
      <c r="V62" s="37">
        <f t="shared" ref="V62" si="8">P62*U62</f>
        <v>4627384.6399999997</v>
      </c>
      <c r="W62" s="38">
        <f t="shared" ref="W62" si="9">+L62*S62</f>
        <v>129205348.272</v>
      </c>
    </row>
    <row r="63" spans="2:24" x14ac:dyDescent="0.25">
      <c r="K63" s="2"/>
      <c r="R63" s="45" t="s">
        <v>76</v>
      </c>
      <c r="S63" s="46"/>
      <c r="T63" s="35"/>
      <c r="U63" s="35"/>
      <c r="V63" s="42">
        <f>SUM(V15:V59)</f>
        <v>499387414.44000006</v>
      </c>
      <c r="W63" s="36">
        <f>SUM(W15:W62)</f>
        <v>9502803888.4195023</v>
      </c>
      <c r="X63" s="9"/>
    </row>
    <row r="64" spans="2:24" x14ac:dyDescent="0.25">
      <c r="K64" s="2"/>
      <c r="P64" s="25"/>
      <c r="R64" s="26" t="s">
        <v>112</v>
      </c>
      <c r="S64" s="27">
        <v>2.7751632700000001E-2</v>
      </c>
      <c r="T64" s="27"/>
      <c r="U64" s="27"/>
      <c r="V64" s="27"/>
      <c r="W64" s="30">
        <f>W63*S64</f>
        <v>263718323.13154981</v>
      </c>
      <c r="X64" s="9"/>
    </row>
    <row r="65" spans="11:24" ht="15.75" thickBot="1" x14ac:dyDescent="0.3">
      <c r="K65" s="2"/>
      <c r="R65" s="47" t="s">
        <v>75</v>
      </c>
      <c r="S65" s="48"/>
      <c r="T65" s="28"/>
      <c r="U65" s="28"/>
      <c r="V65" s="28"/>
      <c r="W65" s="31">
        <f>SUM(W63:W64)+V63</f>
        <v>10265909625.991053</v>
      </c>
    </row>
    <row r="66" spans="11:24" x14ac:dyDescent="0.25">
      <c r="K66" s="2"/>
      <c r="X66" s="9"/>
    </row>
    <row r="67" spans="11:24" x14ac:dyDescent="0.25">
      <c r="K67" s="2"/>
      <c r="W67" s="33"/>
    </row>
    <row r="68" spans="11:24" x14ac:dyDescent="0.25">
      <c r="K68" s="2"/>
    </row>
    <row r="69" spans="11:24" x14ac:dyDescent="0.25">
      <c r="K69" s="2"/>
    </row>
    <row r="70" spans="11:24" x14ac:dyDescent="0.25">
      <c r="K70" s="2"/>
    </row>
    <row r="71" spans="11:24" x14ac:dyDescent="0.25">
      <c r="K71" s="2" t="str">
        <f>UPPER(G63)</f>
        <v/>
      </c>
    </row>
    <row r="72" spans="11:24" x14ac:dyDescent="0.25">
      <c r="K72" s="2" t="str">
        <f t="shared" ref="K72" si="10">UPPER(G64)</f>
        <v/>
      </c>
    </row>
  </sheetData>
  <autoFilter ref="B14:W65"/>
  <mergeCells count="4">
    <mergeCell ref="R63:S63"/>
    <mergeCell ref="R65:S65"/>
    <mergeCell ref="G10:U12"/>
    <mergeCell ref="I9:R9"/>
  </mergeCells>
  <pageMargins left="0" right="0" top="0.74803149606299213" bottom="0.74803149606299213" header="0.31496062992125984" footer="0.31496062992125984"/>
  <pageSetup paperSize="41" scale="3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5" sqref="B5"/>
    </sheetView>
  </sheetViews>
  <sheetFormatPr baseColWidth="10" defaultRowHeight="15" x14ac:dyDescent="0.25"/>
  <cols>
    <col min="1" max="3" width="11.425781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vias</vt:lpstr>
      <vt:lpstr>Hoja1</vt:lpstr>
      <vt:lpstr>vias!Área_de_impresión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</dc:creator>
  <cp:lastModifiedBy>Johanna Vaio</cp:lastModifiedBy>
  <cp:lastPrinted>2018-10-23T15:29:50Z</cp:lastPrinted>
  <dcterms:created xsi:type="dcterms:W3CDTF">2017-07-16T14:34:23Z</dcterms:created>
  <dcterms:modified xsi:type="dcterms:W3CDTF">2018-11-19T23:48:40Z</dcterms:modified>
</cp:coreProperties>
</file>