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JOSE 2021 PC\17. SECRETARIA DE TRANSITO\25. CONCEPTO TECNICO ADICION SETRA - AMC\"/>
    </mc:Choice>
  </mc:AlternateContent>
  <xr:revisionPtr revIDLastSave="0" documentId="13_ncr:1_{D2EF300D-EA2E-44AD-85DA-CA8F1572C8F1}" xr6:coauthVersionLast="40" xr6:coauthVersionMax="47" xr10:uidLastSave="{00000000-0000-0000-0000-000000000000}"/>
  <bookViews>
    <workbookView xWindow="0" yWindow="0" windowWidth="20490" windowHeight="7545" tabRatio="878" firstSheet="1" activeTab="1" xr2:uid="{00000000-000D-0000-FFFF-FFFF00000000}"/>
  </bookViews>
  <sheets>
    <sheet name="PROPUESTA APUS ORDENADOS" sheetId="200" r:id="rId1"/>
    <sheet name="APU 1,1" sheetId="3" r:id="rId2"/>
    <sheet name="APU 1,2" sheetId="5" r:id="rId3"/>
    <sheet name="APU 1,3" sheetId="4" r:id="rId4"/>
    <sheet name="APU 1,4" sheetId="70" r:id="rId5"/>
    <sheet name="APU 2,1" sheetId="6" r:id="rId6"/>
    <sheet name="APU 2,2" sheetId="7" r:id="rId7"/>
    <sheet name="APU 3,1" sheetId="8" r:id="rId8"/>
    <sheet name="APU 3,2" sheetId="9" r:id="rId9"/>
    <sheet name="APU 3,3" sheetId="10" r:id="rId10"/>
    <sheet name="APU 3,4" sheetId="11" r:id="rId11"/>
    <sheet name="APU 3,5" sheetId="72" r:id="rId12"/>
    <sheet name="APU 3,6" sheetId="50" r:id="rId13"/>
    <sheet name="APU 3,7" sheetId="51" r:id="rId14"/>
    <sheet name="APU 3,8" sheetId="52" r:id="rId15"/>
    <sheet name="APU 3,9" sheetId="78" r:id="rId16"/>
    <sheet name="APU 3,10" sheetId="79" r:id="rId17"/>
    <sheet name="APU 4,1 " sheetId="12" r:id="rId18"/>
    <sheet name="APU 4,2" sheetId="13" r:id="rId19"/>
    <sheet name="APU 4.3" sheetId="14" r:id="rId20"/>
    <sheet name="APU 4.4" sheetId="15" r:id="rId21"/>
    <sheet name="APU 4.5" sheetId="16" r:id="rId22"/>
    <sheet name="APU 4.6" sheetId="17" r:id="rId23"/>
    <sheet name="APU 4.7" sheetId="18" r:id="rId24"/>
    <sheet name="APU  4.8" sheetId="19" r:id="rId25"/>
    <sheet name="APU 4.9" sheetId="20" r:id="rId26"/>
    <sheet name="APU 4.10" sheetId="21" r:id="rId27"/>
    <sheet name="APU 4.11" sheetId="22" r:id="rId28"/>
    <sheet name="APU 4.12" sheetId="23" r:id="rId29"/>
    <sheet name="APU 4,13" sheetId="37" r:id="rId30"/>
    <sheet name="APU 4,14" sheetId="38" r:id="rId31"/>
    <sheet name="APU 4,15" sheetId="39" r:id="rId32"/>
    <sheet name="APU 4,16" sheetId="42" r:id="rId33"/>
    <sheet name="APU 4,17" sheetId="44" r:id="rId34"/>
    <sheet name="APU 4,18" sheetId="58" r:id="rId35"/>
    <sheet name="APU 4,19" sheetId="61" r:id="rId36"/>
    <sheet name="APU 4,20" sheetId="62" r:id="rId37"/>
    <sheet name="APU 4,21" sheetId="45" r:id="rId38"/>
    <sheet name="APU 4,22" sheetId="110" r:id="rId39"/>
    <sheet name="APU 4,23" sheetId="187" r:id="rId40"/>
    <sheet name="APU 4,24" sheetId="202" r:id="rId41"/>
    <sheet name="APU 4.25" sheetId="211" r:id="rId42"/>
    <sheet name="APU 5.1" sheetId="24" r:id="rId43"/>
    <sheet name="MATERIALES" sheetId="199" r:id="rId44"/>
    <sheet name="PROPUESTA CONSORCIO" sheetId="198" r:id="rId45"/>
  </sheets>
  <definedNames>
    <definedName name="_xlnm.Print_Area" localSheetId="24">'APU  4.8'!$A$1:$I$42</definedName>
    <definedName name="_xlnm.Print_Area" localSheetId="1">'APU 1,1'!$A$1:$I$41</definedName>
    <definedName name="_xlnm.Print_Area" localSheetId="2">'APU 1,2'!$A$1:$I$41</definedName>
    <definedName name="_xlnm.Print_Area" localSheetId="3">'APU 1,3'!$A$1:$I$41</definedName>
    <definedName name="_xlnm.Print_Area" localSheetId="4">'APU 1,4'!$A$1:$I$41</definedName>
    <definedName name="_xlnm.Print_Area" localSheetId="5">'APU 2,1'!$A$1:$I$41</definedName>
    <definedName name="_xlnm.Print_Area" localSheetId="6">'APU 2,2'!$A$1:$I$40</definedName>
    <definedName name="_xlnm.Print_Area" localSheetId="7">'APU 3,1'!$A$1:$I$41</definedName>
    <definedName name="_xlnm.Print_Area" localSheetId="16">'APU 3,10'!$A$1:$I$41</definedName>
    <definedName name="_xlnm.Print_Area" localSheetId="8">'APU 3,2'!$A$1:$I$42</definedName>
    <definedName name="_xlnm.Print_Area" localSheetId="9">'APU 3,3'!$A$1:$I$41</definedName>
    <definedName name="_xlnm.Print_Area" localSheetId="10">'APU 3,4'!$A$1:$I$41</definedName>
    <definedName name="_xlnm.Print_Area" localSheetId="11">'APU 3,5'!$A$1:$I$41</definedName>
    <definedName name="_xlnm.Print_Area" localSheetId="12">'APU 3,6'!$A$1:$I$40</definedName>
    <definedName name="_xlnm.Print_Area" localSheetId="13">'APU 3,7'!$A$1:$I$42</definedName>
    <definedName name="_xlnm.Print_Area" localSheetId="14">'APU 3,8'!$A$1:$I$41</definedName>
    <definedName name="_xlnm.Print_Area" localSheetId="15">'APU 3,9'!$A$1:$I$42</definedName>
    <definedName name="_xlnm.Print_Area" localSheetId="17">'APU 4,1 '!$A$1:$I$41</definedName>
    <definedName name="_xlnm.Print_Area" localSheetId="29">'APU 4,13'!$A$1:$I$39</definedName>
    <definedName name="_xlnm.Print_Area" localSheetId="30">'APU 4,14'!$A$1:$I$39</definedName>
    <definedName name="_xlnm.Print_Area" localSheetId="31">'APU 4,15'!$A$1:$I$39</definedName>
    <definedName name="_xlnm.Print_Area" localSheetId="32">'APU 4,16'!$A$1:$I$40</definedName>
    <definedName name="_xlnm.Print_Area" localSheetId="33">'APU 4,17'!$A$1:$I$40</definedName>
    <definedName name="_xlnm.Print_Area" localSheetId="34">'APU 4,18'!$A$1:$I$39</definedName>
    <definedName name="_xlnm.Print_Area" localSheetId="35">'APU 4,19'!$A$1:$I$39</definedName>
    <definedName name="_xlnm.Print_Area" localSheetId="18">'APU 4,2'!$A$1:$I$41</definedName>
    <definedName name="_xlnm.Print_Area" localSheetId="36">'APU 4,20'!$A$1:$I$45</definedName>
    <definedName name="_xlnm.Print_Area" localSheetId="37">'APU 4,21'!$A$1:$I$39</definedName>
    <definedName name="_xlnm.Print_Area" localSheetId="38">'APU 4,22'!$A$1:$I$40</definedName>
    <definedName name="_xlnm.Print_Area" localSheetId="39">'APU 4,23'!$A$1:$I$40</definedName>
    <definedName name="_xlnm.Print_Area" localSheetId="40">'APU 4,24'!$A$1:$I$40</definedName>
    <definedName name="_xlnm.Print_Area" localSheetId="26">'APU 4.10'!$A$1:$I$40</definedName>
    <definedName name="_xlnm.Print_Area" localSheetId="27">'APU 4.11'!$A$1:$I$39</definedName>
    <definedName name="_xlnm.Print_Area" localSheetId="28">'APU 4.12'!$A$1:$I$40</definedName>
    <definedName name="_xlnm.Print_Area" localSheetId="41">'APU 4.25'!$A$1:$I$39</definedName>
    <definedName name="_xlnm.Print_Area" localSheetId="19">'APU 4.3'!$A$1:$I$40</definedName>
    <definedName name="_xlnm.Print_Area" localSheetId="20">'APU 4.4'!$A$1:$I$40</definedName>
    <definedName name="_xlnm.Print_Area" localSheetId="21">'APU 4.5'!$A$1:$I$40</definedName>
    <definedName name="_xlnm.Print_Area" localSheetId="22">'APU 4.6'!$A$1:$I$40</definedName>
    <definedName name="_xlnm.Print_Area" localSheetId="23">'APU 4.7'!$A$1:$I$41</definedName>
    <definedName name="_xlnm.Print_Area" localSheetId="25">'APU 4.9'!$A$1:$I$42</definedName>
    <definedName name="_xlnm.Print_Area" localSheetId="42">'APU 5.1'!$A$1:$I$42</definedName>
    <definedName name="_xlnm.Print_Area" localSheetId="0">'PROPUESTA APUS ORDENADOS'!$A$1:$H$213</definedName>
    <definedName name="_xlnm.Print_Area" localSheetId="44">'PROPUESTA CONSORCIO'!$A$1:$H$303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 fullPrecision="0"/>
</workbook>
</file>

<file path=xl/calcChain.xml><?xml version="1.0" encoding="utf-8"?>
<calcChain xmlns="http://schemas.openxmlformats.org/spreadsheetml/2006/main">
  <c r="J38" i="211" l="1"/>
  <c r="G25" i="211"/>
  <c r="I25" i="211" s="1"/>
  <c r="I28" i="211" s="1"/>
  <c r="F9" i="211" s="1"/>
  <c r="I9" i="211" s="1"/>
  <c r="I10" i="211" s="1"/>
  <c r="I24" i="211"/>
  <c r="G14" i="211"/>
  <c r="I14" i="211" s="1"/>
  <c r="G13" i="211"/>
  <c r="I13" i="211" s="1"/>
  <c r="I16" i="211" s="1"/>
  <c r="I6" i="211"/>
  <c r="I30" i="211" l="1"/>
  <c r="G27" i="51"/>
  <c r="G25" i="50"/>
  <c r="G26" i="72"/>
  <c r="G33" i="211" l="1"/>
  <c r="I33" i="211" s="1"/>
  <c r="G35" i="211"/>
  <c r="I35" i="211" s="1"/>
  <c r="G34" i="211"/>
  <c r="I34" i="211" s="1"/>
  <c r="G26" i="4"/>
  <c r="G26" i="7"/>
  <c r="G26" i="70"/>
  <c r="G26" i="5"/>
  <c r="I10" i="3"/>
  <c r="K51" i="200"/>
  <c r="I36" i="211" l="1"/>
  <c r="I38" i="211" s="1"/>
  <c r="K38" i="211" s="1"/>
  <c r="G25" i="202"/>
  <c r="G26" i="202" s="1"/>
  <c r="I10" i="202"/>
  <c r="G25" i="187"/>
  <c r="G26" i="187" s="1"/>
  <c r="I10" i="187"/>
  <c r="G25" i="110"/>
  <c r="G26" i="110" s="1"/>
  <c r="I10" i="110"/>
  <c r="G24" i="45"/>
  <c r="G25" i="45" s="1"/>
  <c r="G24" i="61"/>
  <c r="G25" i="61" s="1"/>
  <c r="G25" i="44"/>
  <c r="G26" i="44" s="1"/>
  <c r="I10" i="44"/>
  <c r="G25" i="42"/>
  <c r="G26" i="42" s="1"/>
  <c r="I10" i="42"/>
  <c r="G24" i="39"/>
  <c r="G25" i="39" s="1"/>
  <c r="G24" i="38"/>
  <c r="G25" i="38" s="1"/>
  <c r="G24" i="37" l="1"/>
  <c r="G25" i="37" s="1"/>
  <c r="G25" i="23"/>
  <c r="G26" i="23" s="1"/>
  <c r="I10" i="23"/>
  <c r="I24" i="22"/>
  <c r="G25" i="22"/>
  <c r="I25" i="22" s="1"/>
  <c r="G27" i="18"/>
  <c r="G16" i="18"/>
  <c r="G25" i="17"/>
  <c r="G26" i="17" s="1"/>
  <c r="I10" i="17"/>
  <c r="I10" i="16"/>
  <c r="G25" i="16"/>
  <c r="G26" i="16" s="1"/>
  <c r="G25" i="15"/>
  <c r="G26" i="15" s="1"/>
  <c r="I10" i="15"/>
  <c r="G25" i="14"/>
  <c r="G26" i="14" s="1"/>
  <c r="I10" i="14"/>
  <c r="G26" i="13"/>
  <c r="G27" i="13" s="1"/>
  <c r="G24" i="58"/>
  <c r="G25" i="58" s="1"/>
  <c r="I28" i="22" l="1"/>
  <c r="M19" i="199"/>
  <c r="G15" i="52" l="1"/>
  <c r="G27" i="52"/>
  <c r="G6" i="11"/>
  <c r="G16" i="19" l="1"/>
  <c r="G15" i="19"/>
  <c r="G21" i="62"/>
  <c r="I21" i="62" s="1"/>
  <c r="G20" i="62"/>
  <c r="I20" i="62" s="1"/>
  <c r="G19" i="62"/>
  <c r="G18" i="62"/>
  <c r="I18" i="62" s="1"/>
  <c r="G31" i="62"/>
  <c r="F31" i="62"/>
  <c r="F30" i="62"/>
  <c r="I30" i="62" s="1"/>
  <c r="I19" i="62"/>
  <c r="G14" i="22"/>
  <c r="I14" i="22" s="1"/>
  <c r="G13" i="22"/>
  <c r="I12" i="62"/>
  <c r="I11" i="62"/>
  <c r="G16" i="21"/>
  <c r="I16" i="21" s="1"/>
  <c r="G15" i="21"/>
  <c r="G14" i="21"/>
  <c r="G17" i="20"/>
  <c r="G16" i="20"/>
  <c r="K189" i="200"/>
  <c r="F25" i="45"/>
  <c r="F24" i="45"/>
  <c r="I24" i="45" s="1"/>
  <c r="G14" i="45"/>
  <c r="I10" i="45"/>
  <c r="I10" i="61"/>
  <c r="F25" i="61"/>
  <c r="F24" i="61"/>
  <c r="I24" i="61" s="1"/>
  <c r="G14" i="61"/>
  <c r="I14" i="61" s="1"/>
  <c r="F25" i="58"/>
  <c r="F24" i="58"/>
  <c r="I24" i="58" s="1"/>
  <c r="G14" i="58"/>
  <c r="I14" i="58" s="1"/>
  <c r="I10" i="58"/>
  <c r="F25" i="39"/>
  <c r="F24" i="39"/>
  <c r="I24" i="39" s="1"/>
  <c r="G14" i="39"/>
  <c r="I14" i="39" s="1"/>
  <c r="I10" i="39"/>
  <c r="F25" i="38"/>
  <c r="F24" i="38"/>
  <c r="I24" i="38" s="1"/>
  <c r="G14" i="38"/>
  <c r="I14" i="38" s="1"/>
  <c r="I10" i="38"/>
  <c r="F25" i="37"/>
  <c r="F24" i="37"/>
  <c r="I24" i="37" s="1"/>
  <c r="G14" i="37"/>
  <c r="I14" i="37" s="1"/>
  <c r="I10" i="37"/>
  <c r="I10" i="24"/>
  <c r="F26" i="110"/>
  <c r="I26" i="110" s="1"/>
  <c r="F25" i="110"/>
  <c r="I25" i="110" s="1"/>
  <c r="F26" i="187"/>
  <c r="I26" i="187" s="1"/>
  <c r="F25" i="187"/>
  <c r="I25" i="187" s="1"/>
  <c r="B6" i="202"/>
  <c r="F26" i="202"/>
  <c r="I26" i="202" s="1"/>
  <c r="F25" i="202"/>
  <c r="I25" i="202" s="1"/>
  <c r="F26" i="44"/>
  <c r="I26" i="44" s="1"/>
  <c r="F25" i="44"/>
  <c r="I25" i="44" s="1"/>
  <c r="F26" i="42"/>
  <c r="I26" i="42" s="1"/>
  <c r="F25" i="42"/>
  <c r="I25" i="42" s="1"/>
  <c r="F26" i="23"/>
  <c r="I26" i="23" s="1"/>
  <c r="F25" i="23"/>
  <c r="I25" i="23" s="1"/>
  <c r="G15" i="18"/>
  <c r="F26" i="17"/>
  <c r="I26" i="17" s="1"/>
  <c r="F25" i="17"/>
  <c r="I25" i="17" s="1"/>
  <c r="F26" i="16"/>
  <c r="I26" i="16" s="1"/>
  <c r="F25" i="16"/>
  <c r="I25" i="16" s="1"/>
  <c r="G14" i="13"/>
  <c r="G16" i="79"/>
  <c r="G27" i="79"/>
  <c r="F27" i="79"/>
  <c r="F26" i="79"/>
  <c r="I26" i="79" s="1"/>
  <c r="I16" i="79"/>
  <c r="I15" i="79"/>
  <c r="G17" i="78"/>
  <c r="I17" i="78" s="1"/>
  <c r="G16" i="78"/>
  <c r="I16" i="78" s="1"/>
  <c r="G28" i="78"/>
  <c r="I28" i="78" s="1"/>
  <c r="I27" i="78"/>
  <c r="I27" i="52"/>
  <c r="I26" i="52"/>
  <c r="I16" i="52"/>
  <c r="I15" i="52"/>
  <c r="I10" i="52"/>
  <c r="I11" i="52"/>
  <c r="G16" i="51"/>
  <c r="I16" i="51" s="1"/>
  <c r="I19" i="51" s="1"/>
  <c r="F27" i="51"/>
  <c r="I27" i="51" s="1"/>
  <c r="I31" i="51" s="1"/>
  <c r="F9" i="51" s="1"/>
  <c r="I9" i="51" s="1"/>
  <c r="I24" i="51"/>
  <c r="I11" i="51"/>
  <c r="I10" i="51"/>
  <c r="G14" i="50"/>
  <c r="I14" i="50" s="1"/>
  <c r="F26" i="50"/>
  <c r="F25" i="50"/>
  <c r="I25" i="50" s="1"/>
  <c r="G26" i="50"/>
  <c r="I15" i="50"/>
  <c r="I10" i="50"/>
  <c r="G15" i="72"/>
  <c r="I15" i="72" s="1"/>
  <c r="I18" i="72" s="1"/>
  <c r="F27" i="72"/>
  <c r="F26" i="72"/>
  <c r="I26" i="72" s="1"/>
  <c r="G27" i="72"/>
  <c r="I10" i="72"/>
  <c r="G17" i="11"/>
  <c r="G16" i="11"/>
  <c r="G18" i="9"/>
  <c r="G17" i="9"/>
  <c r="G16" i="9"/>
  <c r="G18" i="10"/>
  <c r="G17" i="10"/>
  <c r="G16" i="10"/>
  <c r="I18" i="70"/>
  <c r="I26" i="70"/>
  <c r="I30" i="70" s="1"/>
  <c r="F9" i="70" s="1"/>
  <c r="I9" i="70" s="1"/>
  <c r="I23" i="70"/>
  <c r="I10" i="70"/>
  <c r="J41" i="51"/>
  <c r="J39" i="50"/>
  <c r="K178" i="200"/>
  <c r="I6" i="202" s="1"/>
  <c r="J39" i="187"/>
  <c r="K177" i="200"/>
  <c r="J38" i="45"/>
  <c r="J39" i="110"/>
  <c r="J40" i="79"/>
  <c r="K77" i="200"/>
  <c r="J41" i="78"/>
  <c r="K76" i="200"/>
  <c r="J44" i="62"/>
  <c r="J40" i="72"/>
  <c r="K60" i="200"/>
  <c r="J40" i="70"/>
  <c r="K30" i="200"/>
  <c r="J38" i="61"/>
  <c r="J38" i="58"/>
  <c r="K164" i="200"/>
  <c r="J39" i="44"/>
  <c r="J39" i="42"/>
  <c r="K159" i="200"/>
  <c r="J38" i="39"/>
  <c r="K158" i="200"/>
  <c r="K147" i="200"/>
  <c r="K146" i="200"/>
  <c r="K116" i="200"/>
  <c r="K89" i="200"/>
  <c r="N13" i="9"/>
  <c r="I29" i="187" l="1"/>
  <c r="F9" i="187" s="1"/>
  <c r="I9" i="187" s="1"/>
  <c r="I12" i="187" s="1"/>
  <c r="I31" i="62"/>
  <c r="I34" i="62" s="1"/>
  <c r="I31" i="78"/>
  <c r="F9" i="78" s="1"/>
  <c r="I9" i="78" s="1"/>
  <c r="I13" i="78" s="1"/>
  <c r="I29" i="202"/>
  <c r="F9" i="202" s="1"/>
  <c r="I9" i="202" s="1"/>
  <c r="I12" i="202" s="1"/>
  <c r="I13" i="51"/>
  <c r="I33" i="51" s="1"/>
  <c r="I19" i="78"/>
  <c r="I33" i="78" s="1"/>
  <c r="I27" i="72"/>
  <c r="I30" i="72" s="1"/>
  <c r="F9" i="72" s="1"/>
  <c r="I9" i="72" s="1"/>
  <c r="I12" i="72" s="1"/>
  <c r="I32" i="72" s="1"/>
  <c r="I18" i="52"/>
  <c r="J40" i="52"/>
  <c r="J38" i="38"/>
  <c r="I14" i="45"/>
  <c r="I16" i="45" s="1"/>
  <c r="G15" i="202"/>
  <c r="I15" i="202" s="1"/>
  <c r="G15" i="110"/>
  <c r="I15" i="110" s="1"/>
  <c r="G15" i="187"/>
  <c r="I15" i="187" s="1"/>
  <c r="I17" i="50"/>
  <c r="I29" i="17"/>
  <c r="F9" i="17" s="1"/>
  <c r="I9" i="17" s="1"/>
  <c r="I12" i="17" s="1"/>
  <c r="G15" i="42"/>
  <c r="I15" i="42" s="1"/>
  <c r="I17" i="42" s="1"/>
  <c r="G15" i="44"/>
  <c r="I15" i="44" s="1"/>
  <c r="G15" i="23"/>
  <c r="I15" i="23" s="1"/>
  <c r="I17" i="23" s="1"/>
  <c r="G15" i="14"/>
  <c r="I15" i="14" s="1"/>
  <c r="G15" i="16"/>
  <c r="I15" i="16" s="1"/>
  <c r="G15" i="15"/>
  <c r="I15" i="15" s="1"/>
  <c r="G15" i="17"/>
  <c r="I15" i="17" s="1"/>
  <c r="I17" i="17" s="1"/>
  <c r="I15" i="62"/>
  <c r="I29" i="110"/>
  <c r="F9" i="110" s="1"/>
  <c r="I9" i="110" s="1"/>
  <c r="I12" i="110" s="1"/>
  <c r="I29" i="44"/>
  <c r="F9" i="44" s="1"/>
  <c r="I9" i="44" s="1"/>
  <c r="I12" i="44" s="1"/>
  <c r="I25" i="39"/>
  <c r="I28" i="39" s="1"/>
  <c r="F9" i="39" s="1"/>
  <c r="I9" i="39" s="1"/>
  <c r="I11" i="39" s="1"/>
  <c r="I29" i="23"/>
  <c r="F9" i="23" s="1"/>
  <c r="I9" i="23" s="1"/>
  <c r="I12" i="23" s="1"/>
  <c r="I29" i="16"/>
  <c r="F9" i="16" s="1"/>
  <c r="I9" i="16" s="1"/>
  <c r="I12" i="16" s="1"/>
  <c r="I16" i="37"/>
  <c r="I6" i="4"/>
  <c r="K173" i="200"/>
  <c r="K163" i="200"/>
  <c r="K123" i="200"/>
  <c r="I27" i="79"/>
  <c r="I30" i="79" s="1"/>
  <c r="F9" i="79" s="1"/>
  <c r="I9" i="79" s="1"/>
  <c r="I12" i="79" s="1"/>
  <c r="I12" i="52"/>
  <c r="I30" i="52"/>
  <c r="F9" i="52" s="1"/>
  <c r="K55" i="200"/>
  <c r="K98" i="200"/>
  <c r="K168" i="200"/>
  <c r="K188" i="200"/>
  <c r="K156" i="200"/>
  <c r="K176" i="200"/>
  <c r="K145" i="200"/>
  <c r="K70" i="200"/>
  <c r="I6" i="51" s="1"/>
  <c r="K75" i="200"/>
  <c r="K38" i="200"/>
  <c r="I15" i="200"/>
  <c r="K59" i="200"/>
  <c r="K152" i="200"/>
  <c r="K29" i="200"/>
  <c r="K87" i="200"/>
  <c r="K137" i="200"/>
  <c r="K65" i="200"/>
  <c r="I6" i="50" s="1"/>
  <c r="K42" i="200"/>
  <c r="K130" i="200"/>
  <c r="K47" i="200"/>
  <c r="K114" i="200"/>
  <c r="J39" i="202"/>
  <c r="I22" i="62"/>
  <c r="I25" i="45"/>
  <c r="I28" i="45" s="1"/>
  <c r="F9" i="45" s="1"/>
  <c r="I9" i="45" s="1"/>
  <c r="I11" i="45" s="1"/>
  <c r="I16" i="61"/>
  <c r="I25" i="61"/>
  <c r="I28" i="61" s="1"/>
  <c r="F9" i="61" s="1"/>
  <c r="I9" i="61" s="1"/>
  <c r="I11" i="61" s="1"/>
  <c r="I25" i="58"/>
  <c r="I28" i="58" s="1"/>
  <c r="F9" i="58" s="1"/>
  <c r="I9" i="58" s="1"/>
  <c r="I11" i="58" s="1"/>
  <c r="I16" i="58"/>
  <c r="I16" i="39"/>
  <c r="I25" i="38"/>
  <c r="I28" i="38" s="1"/>
  <c r="F9" i="38" s="1"/>
  <c r="I9" i="38" s="1"/>
  <c r="I11" i="38" s="1"/>
  <c r="I16" i="38"/>
  <c r="I25" i="37"/>
  <c r="I28" i="37" s="1"/>
  <c r="F9" i="37" s="1"/>
  <c r="I9" i="37" s="1"/>
  <c r="I11" i="37" s="1"/>
  <c r="K166" i="200"/>
  <c r="K22" i="200"/>
  <c r="K107" i="200"/>
  <c r="I29" i="42"/>
  <c r="F9" i="42" s="1"/>
  <c r="I9" i="42" s="1"/>
  <c r="I12" i="42" s="1"/>
  <c r="I18" i="79"/>
  <c r="I26" i="50"/>
  <c r="I29" i="50" s="1"/>
  <c r="F9" i="50" s="1"/>
  <c r="I9" i="50" s="1"/>
  <c r="I11" i="50" s="1"/>
  <c r="I31" i="50" s="1"/>
  <c r="K15" i="200"/>
  <c r="I12" i="70"/>
  <c r="I32" i="70" s="1"/>
  <c r="H72" i="200"/>
  <c r="H171" i="200"/>
  <c r="H170" i="200"/>
  <c r="H42" i="200"/>
  <c r="H51" i="200"/>
  <c r="H149" i="200"/>
  <c r="H96" i="200"/>
  <c r="H174" i="200"/>
  <c r="H162" i="200"/>
  <c r="H73" i="200"/>
  <c r="H39" i="200"/>
  <c r="H165" i="200"/>
  <c r="H139" i="200"/>
  <c r="H35" i="200"/>
  <c r="H100" i="200"/>
  <c r="H48" i="200"/>
  <c r="H144" i="200"/>
  <c r="H54" i="200"/>
  <c r="H20" i="200"/>
  <c r="H74" i="200"/>
  <c r="H87" i="200"/>
  <c r="H117" i="200"/>
  <c r="H8" i="200"/>
  <c r="H109" i="200"/>
  <c r="H181" i="200"/>
  <c r="H11" i="200"/>
  <c r="H82" i="200"/>
  <c r="H101" i="200"/>
  <c r="H168" i="200"/>
  <c r="H133" i="200"/>
  <c r="H151" i="200"/>
  <c r="H111" i="200"/>
  <c r="H106" i="200"/>
  <c r="H113" i="200"/>
  <c r="H65" i="200"/>
  <c r="H147" i="200"/>
  <c r="H45" i="200"/>
  <c r="H80" i="200"/>
  <c r="H61" i="200"/>
  <c r="H60" i="200"/>
  <c r="H115" i="200"/>
  <c r="H17" i="200"/>
  <c r="H153" i="200"/>
  <c r="H93" i="200"/>
  <c r="H159" i="200"/>
  <c r="H160" i="200"/>
  <c r="H120" i="200"/>
  <c r="H134" i="200"/>
  <c r="H62" i="200"/>
  <c r="H21" i="200"/>
  <c r="H98" i="200"/>
  <c r="H177" i="200"/>
  <c r="H137" i="200"/>
  <c r="H23" i="200"/>
  <c r="H44" i="200"/>
  <c r="H52" i="200"/>
  <c r="H169" i="200"/>
  <c r="H141" i="200"/>
  <c r="H91" i="200"/>
  <c r="H166" i="200"/>
  <c r="H76" i="200"/>
  <c r="H89" i="200"/>
  <c r="H50" i="200"/>
  <c r="H58" i="200"/>
  <c r="H47" i="200"/>
  <c r="H55" i="200"/>
  <c r="H154" i="200"/>
  <c r="H112" i="200"/>
  <c r="H37" i="200"/>
  <c r="H69" i="200"/>
  <c r="H186" i="200"/>
  <c r="H7" i="200"/>
  <c r="H56" i="200"/>
  <c r="H179" i="200"/>
  <c r="H157" i="200"/>
  <c r="H83" i="200"/>
  <c r="H94" i="200"/>
  <c r="H142" i="200"/>
  <c r="H67" i="200"/>
  <c r="H63" i="200"/>
  <c r="H185" i="200"/>
  <c r="H28" i="200"/>
  <c r="H175" i="200"/>
  <c r="H152" i="200"/>
  <c r="H158" i="200"/>
  <c r="H107" i="200"/>
  <c r="H114" i="200"/>
  <c r="H178" i="200"/>
  <c r="H90" i="200"/>
  <c r="H108" i="200"/>
  <c r="H124" i="200"/>
  <c r="H138" i="200"/>
  <c r="H33" i="200"/>
  <c r="H53" i="200"/>
  <c r="H125" i="200"/>
  <c r="H66" i="200"/>
  <c r="H180" i="200"/>
  <c r="H9" i="200"/>
  <c r="H164" i="200"/>
  <c r="H102" i="200"/>
  <c r="H167" i="200"/>
  <c r="H18" i="200"/>
  <c r="H30" i="200"/>
  <c r="H77" i="200"/>
  <c r="H104" i="200"/>
  <c r="H116" i="200"/>
  <c r="H126" i="200"/>
  <c r="H183" i="200"/>
  <c r="H13" i="200"/>
  <c r="H26" i="200"/>
  <c r="H41" i="200"/>
  <c r="H84" i="200"/>
  <c r="H95" i="200"/>
  <c r="H173" i="200"/>
  <c r="H161" i="200"/>
  <c r="H14" i="200"/>
  <c r="H27" i="200"/>
  <c r="H128" i="200"/>
  <c r="H68" i="200"/>
  <c r="H15" i="200"/>
  <c r="H86" i="200"/>
  <c r="H163" i="200"/>
  <c r="H122" i="200"/>
  <c r="H136" i="200"/>
  <c r="H29" i="200"/>
  <c r="H38" i="200"/>
  <c r="H70" i="200"/>
  <c r="H187" i="200"/>
  <c r="H192" i="200" s="1"/>
  <c r="H130" i="200"/>
  <c r="H32" i="200"/>
  <c r="H88" i="200"/>
  <c r="H146" i="200"/>
  <c r="H24" i="200"/>
  <c r="H49" i="200"/>
  <c r="H57" i="200"/>
  <c r="H148" i="200"/>
  <c r="H119" i="200"/>
  <c r="H132" i="200"/>
  <c r="H81" i="200"/>
  <c r="H92" i="200"/>
  <c r="H25" i="200"/>
  <c r="H34" i="200"/>
  <c r="H182" i="200"/>
  <c r="H12" i="200"/>
  <c r="H110" i="200"/>
  <c r="H19" i="200"/>
  <c r="H99" i="200"/>
  <c r="H127" i="200"/>
  <c r="H85" i="200"/>
  <c r="H121" i="200"/>
  <c r="H135" i="200"/>
  <c r="H150" i="200"/>
  <c r="H97" i="200"/>
  <c r="H172" i="200"/>
  <c r="H22" i="200"/>
  <c r="H176" i="200"/>
  <c r="H123" i="200"/>
  <c r="H145" i="200"/>
  <c r="H75" i="200"/>
  <c r="H40" i="200"/>
  <c r="H118" i="200"/>
  <c r="H155" i="200"/>
  <c r="H129" i="200"/>
  <c r="H16" i="200"/>
  <c r="H79" i="200"/>
  <c r="H131" i="200"/>
  <c r="H103" i="200"/>
  <c r="H140" i="200"/>
  <c r="H71" i="200"/>
  <c r="H46" i="200"/>
  <c r="H184" i="200"/>
  <c r="H36" i="200"/>
  <c r="H59" i="200"/>
  <c r="H105" i="200"/>
  <c r="H143" i="200"/>
  <c r="H64" i="200"/>
  <c r="H10" i="200"/>
  <c r="H156" i="200"/>
  <c r="G29" i="9"/>
  <c r="F27" i="24"/>
  <c r="I27" i="24" s="1"/>
  <c r="I31" i="24" s="1"/>
  <c r="F9" i="24" s="1"/>
  <c r="I9" i="24" s="1"/>
  <c r="I13" i="24" s="1"/>
  <c r="I33" i="24" s="1"/>
  <c r="G38" i="24" s="1"/>
  <c r="I38" i="24" s="1"/>
  <c r="F9" i="22"/>
  <c r="I9" i="22" s="1"/>
  <c r="I10" i="22" s="1"/>
  <c r="I13" i="22"/>
  <c r="I16" i="22" s="1"/>
  <c r="F26" i="21"/>
  <c r="F25" i="21"/>
  <c r="I25" i="21" s="1"/>
  <c r="G26" i="21"/>
  <c r="I15" i="21"/>
  <c r="I14" i="21"/>
  <c r="F28" i="20"/>
  <c r="F27" i="20"/>
  <c r="I27" i="20" s="1"/>
  <c r="G28" i="20"/>
  <c r="I17" i="20"/>
  <c r="I16" i="20"/>
  <c r="G27" i="19"/>
  <c r="F27" i="19"/>
  <c r="F26" i="19"/>
  <c r="I26" i="19" s="1"/>
  <c r="I16" i="19"/>
  <c r="I15" i="19"/>
  <c r="F27" i="18"/>
  <c r="F26" i="18"/>
  <c r="I26" i="18" s="1"/>
  <c r="I16" i="18"/>
  <c r="I15" i="18"/>
  <c r="F26" i="15"/>
  <c r="F25" i="15"/>
  <c r="I25" i="15" s="1"/>
  <c r="F26" i="14"/>
  <c r="F25" i="14"/>
  <c r="I25" i="14" s="1"/>
  <c r="F27" i="13"/>
  <c r="F26" i="13"/>
  <c r="I26" i="13" s="1"/>
  <c r="I14" i="13"/>
  <c r="I10" i="13"/>
  <c r="F27" i="12"/>
  <c r="F26" i="12"/>
  <c r="I26" i="12" s="1"/>
  <c r="G27" i="12"/>
  <c r="I15" i="12"/>
  <c r="I11" i="12"/>
  <c r="I10" i="12"/>
  <c r="I11" i="11"/>
  <c r="I10" i="11"/>
  <c r="I17" i="11"/>
  <c r="I16" i="11"/>
  <c r="F28" i="11"/>
  <c r="F27" i="11"/>
  <c r="I27" i="11" s="1"/>
  <c r="G28" i="11"/>
  <c r="F28" i="10"/>
  <c r="F27" i="10"/>
  <c r="I27" i="10" s="1"/>
  <c r="I17" i="10"/>
  <c r="I18" i="10"/>
  <c r="I16" i="10"/>
  <c r="G28" i="10"/>
  <c r="I10" i="10"/>
  <c r="I36" i="62" l="1"/>
  <c r="G40" i="62" s="1"/>
  <c r="I40" i="62" s="1"/>
  <c r="I31" i="23"/>
  <c r="G35" i="23" s="1"/>
  <c r="I35" i="23" s="1"/>
  <c r="I31" i="17"/>
  <c r="G34" i="17" s="1"/>
  <c r="I34" i="17" s="1"/>
  <c r="I17" i="110"/>
  <c r="I31" i="110" s="1"/>
  <c r="G35" i="110" s="1"/>
  <c r="I35" i="110" s="1"/>
  <c r="I17" i="44"/>
  <c r="I31" i="44" s="1"/>
  <c r="G37" i="24"/>
  <c r="I37" i="24" s="1"/>
  <c r="G36" i="24"/>
  <c r="I36" i="24" s="1"/>
  <c r="I39" i="24" s="1"/>
  <c r="I41" i="24" s="1"/>
  <c r="I17" i="202"/>
  <c r="I31" i="202" s="1"/>
  <c r="I30" i="37"/>
  <c r="G33" i="37" s="1"/>
  <c r="I33" i="37" s="1"/>
  <c r="I31" i="42"/>
  <c r="G36" i="42" s="1"/>
  <c r="I36" i="42" s="1"/>
  <c r="I17" i="16"/>
  <c r="I31" i="16" s="1"/>
  <c r="I17" i="187"/>
  <c r="I31" i="187" s="1"/>
  <c r="I30" i="22"/>
  <c r="G33" i="22" s="1"/>
  <c r="I33" i="22" s="1"/>
  <c r="I26" i="21"/>
  <c r="I27" i="19"/>
  <c r="I30" i="19" s="1"/>
  <c r="F9" i="19" s="1"/>
  <c r="I9" i="19" s="1"/>
  <c r="I12" i="19" s="1"/>
  <c r="I32" i="52"/>
  <c r="G35" i="52" s="1"/>
  <c r="I35" i="52" s="1"/>
  <c r="I17" i="21"/>
  <c r="I30" i="45"/>
  <c r="I30" i="61"/>
  <c r="I30" i="58"/>
  <c r="G33" i="58" s="1"/>
  <c r="I33" i="58" s="1"/>
  <c r="I30" i="39"/>
  <c r="I30" i="38"/>
  <c r="I18" i="18"/>
  <c r="I26" i="15"/>
  <c r="I29" i="15" s="1"/>
  <c r="F9" i="15" s="1"/>
  <c r="I9" i="15" s="1"/>
  <c r="I12" i="15" s="1"/>
  <c r="I32" i="79"/>
  <c r="G37" i="79" s="1"/>
  <c r="I37" i="79" s="1"/>
  <c r="G36" i="51"/>
  <c r="I36" i="51" s="1"/>
  <c r="G38" i="78"/>
  <c r="I38" i="78" s="1"/>
  <c r="G36" i="78"/>
  <c r="I36" i="78" s="1"/>
  <c r="G37" i="78"/>
  <c r="I37" i="78" s="1"/>
  <c r="G38" i="51"/>
  <c r="I38" i="51" s="1"/>
  <c r="G37" i="51"/>
  <c r="I37" i="51" s="1"/>
  <c r="G34" i="50"/>
  <c r="I34" i="50" s="1"/>
  <c r="G36" i="50"/>
  <c r="I36" i="50" s="1"/>
  <c r="G35" i="50"/>
  <c r="I35" i="50" s="1"/>
  <c r="G37" i="72"/>
  <c r="I37" i="72" s="1"/>
  <c r="G36" i="72"/>
  <c r="I36" i="72" s="1"/>
  <c r="G35" i="72"/>
  <c r="I35" i="72" s="1"/>
  <c r="G35" i="70"/>
  <c r="I35" i="70" s="1"/>
  <c r="G37" i="70"/>
  <c r="I37" i="70" s="1"/>
  <c r="G36" i="70"/>
  <c r="I36" i="70" s="1"/>
  <c r="H189" i="200"/>
  <c r="I28" i="20"/>
  <c r="I31" i="20" s="1"/>
  <c r="F9" i="20" s="1"/>
  <c r="I9" i="20" s="1"/>
  <c r="I13" i="20" s="1"/>
  <c r="I17" i="14"/>
  <c r="I27" i="13"/>
  <c r="I30" i="13" s="1"/>
  <c r="I18" i="13"/>
  <c r="I19" i="11"/>
  <c r="I19" i="10"/>
  <c r="I18" i="12"/>
  <c r="I28" i="10"/>
  <c r="I30" i="10" s="1"/>
  <c r="F9" i="10" s="1"/>
  <c r="I9" i="10" s="1"/>
  <c r="I13" i="10" s="1"/>
  <c r="I19" i="20"/>
  <c r="I18" i="19"/>
  <c r="I27" i="18"/>
  <c r="I30" i="18" s="1"/>
  <c r="F9" i="18" s="1"/>
  <c r="I9" i="18" s="1"/>
  <c r="I12" i="18" s="1"/>
  <c r="I17" i="15"/>
  <c r="I26" i="14"/>
  <c r="I29" i="14" s="1"/>
  <c r="F9" i="14" s="1"/>
  <c r="I27" i="12"/>
  <c r="I30" i="12" s="1"/>
  <c r="I28" i="11"/>
  <c r="I30" i="11" s="1"/>
  <c r="F9" i="11" s="1"/>
  <c r="I9" i="11" s="1"/>
  <c r="I13" i="11" s="1"/>
  <c r="F29" i="9"/>
  <c r="I29" i="9" s="1"/>
  <c r="F28" i="9"/>
  <c r="I28" i="9" s="1"/>
  <c r="I17" i="9"/>
  <c r="I18" i="9"/>
  <c r="I16" i="9"/>
  <c r="F28" i="8"/>
  <c r="F27" i="8"/>
  <c r="I27" i="8" s="1"/>
  <c r="G28" i="8"/>
  <c r="I16" i="8"/>
  <c r="I19" i="8" s="1"/>
  <c r="F26" i="7"/>
  <c r="I26" i="7" s="1"/>
  <c r="I29" i="7" s="1"/>
  <c r="F9" i="7" s="1"/>
  <c r="I9" i="7" s="1"/>
  <c r="I15" i="7"/>
  <c r="I18" i="7" s="1"/>
  <c r="I10" i="7"/>
  <c r="I11" i="7"/>
  <c r="F27" i="6"/>
  <c r="I27" i="6" s="1"/>
  <c r="I30" i="6" s="1"/>
  <c r="F9" i="6" s="1"/>
  <c r="I9" i="6" s="1"/>
  <c r="I13" i="6" s="1"/>
  <c r="I24" i="6"/>
  <c r="I19" i="6"/>
  <c r="G27" i="5"/>
  <c r="I27" i="5" s="1"/>
  <c r="I10" i="5"/>
  <c r="I26" i="5"/>
  <c r="I18" i="5"/>
  <c r="G27" i="4"/>
  <c r="I18" i="4"/>
  <c r="F27" i="4"/>
  <c r="F26" i="4"/>
  <c r="I26" i="4" s="1"/>
  <c r="I11" i="4"/>
  <c r="I10" i="4"/>
  <c r="G27" i="3"/>
  <c r="F27" i="3"/>
  <c r="F26" i="3"/>
  <c r="I26" i="3" s="1"/>
  <c r="I18" i="3"/>
  <c r="I276" i="198"/>
  <c r="L245" i="198"/>
  <c r="L214" i="198"/>
  <c r="L175" i="198"/>
  <c r="L137" i="198"/>
  <c r="L118" i="198"/>
  <c r="I6" i="78"/>
  <c r="I6" i="72"/>
  <c r="L93" i="198"/>
  <c r="L77" i="198"/>
  <c r="J73" i="198"/>
  <c r="I6" i="42"/>
  <c r="J38" i="37"/>
  <c r="L37" i="198"/>
  <c r="J39" i="23"/>
  <c r="I6" i="23"/>
  <c r="J38" i="22"/>
  <c r="I6" i="22"/>
  <c r="J39" i="21"/>
  <c r="J41" i="20"/>
  <c r="J40" i="19"/>
  <c r="J40" i="18"/>
  <c r="J39" i="17"/>
  <c r="J39" i="16"/>
  <c r="J40" i="13"/>
  <c r="I6" i="13"/>
  <c r="J40" i="12"/>
  <c r="J40" i="11"/>
  <c r="J40" i="10"/>
  <c r="J41" i="9"/>
  <c r="J40" i="8"/>
  <c r="J39" i="7"/>
  <c r="J40" i="6"/>
  <c r="J40" i="5"/>
  <c r="G39" i="62" l="1"/>
  <c r="I39" i="62" s="1"/>
  <c r="G41" i="62"/>
  <c r="I41" i="62" s="1"/>
  <c r="G36" i="187"/>
  <c r="I36" i="187" s="1"/>
  <c r="G34" i="110"/>
  <c r="I34" i="110" s="1"/>
  <c r="G36" i="110"/>
  <c r="I36" i="110" s="1"/>
  <c r="G34" i="37"/>
  <c r="I34" i="37" s="1"/>
  <c r="G35" i="37"/>
  <c r="I35" i="37" s="1"/>
  <c r="G34" i="23"/>
  <c r="I34" i="23" s="1"/>
  <c r="G36" i="23"/>
  <c r="I36" i="23" s="1"/>
  <c r="G36" i="17"/>
  <c r="I36" i="17" s="1"/>
  <c r="G35" i="17"/>
  <c r="I35" i="17" s="1"/>
  <c r="G36" i="44"/>
  <c r="I36" i="44" s="1"/>
  <c r="G35" i="44"/>
  <c r="I35" i="44" s="1"/>
  <c r="G34" i="44"/>
  <c r="I34" i="44" s="1"/>
  <c r="I6" i="17"/>
  <c r="G34" i="22"/>
  <c r="I34" i="22" s="1"/>
  <c r="I6" i="39"/>
  <c r="I6" i="58"/>
  <c r="G35" i="187"/>
  <c r="I35" i="187" s="1"/>
  <c r="G34" i="187"/>
  <c r="I34" i="187" s="1"/>
  <c r="J41" i="24"/>
  <c r="K41" i="24" s="1"/>
  <c r="G34" i="16"/>
  <c r="I34" i="16" s="1"/>
  <c r="G35" i="16"/>
  <c r="I35" i="16" s="1"/>
  <c r="G36" i="16"/>
  <c r="I36" i="16" s="1"/>
  <c r="F9" i="13"/>
  <c r="I9" i="13" s="1"/>
  <c r="I11" i="13" s="1"/>
  <c r="I32" i="13" s="1"/>
  <c r="G35" i="202"/>
  <c r="I35" i="202" s="1"/>
  <c r="G34" i="202"/>
  <c r="I34" i="202" s="1"/>
  <c r="G36" i="202"/>
  <c r="I36" i="202" s="1"/>
  <c r="G34" i="42"/>
  <c r="I34" i="42" s="1"/>
  <c r="I27" i="4"/>
  <c r="I30" i="4" s="1"/>
  <c r="F9" i="4" s="1"/>
  <c r="I9" i="4" s="1"/>
  <c r="I12" i="4" s="1"/>
  <c r="I31" i="9"/>
  <c r="G35" i="42"/>
  <c r="I35" i="42" s="1"/>
  <c r="G34" i="45"/>
  <c r="I34" i="45" s="1"/>
  <c r="G35" i="39"/>
  <c r="I35" i="39" s="1"/>
  <c r="G34" i="38"/>
  <c r="I34" i="38" s="1"/>
  <c r="G35" i="22"/>
  <c r="I35" i="22" s="1"/>
  <c r="I29" i="21"/>
  <c r="F9" i="21" s="1"/>
  <c r="I9" i="21" s="1"/>
  <c r="I11" i="21" s="1"/>
  <c r="I31" i="21" s="1"/>
  <c r="I33" i="20"/>
  <c r="G37" i="20" s="1"/>
  <c r="I37" i="20" s="1"/>
  <c r="I6" i="6"/>
  <c r="I6" i="18"/>
  <c r="I6" i="14"/>
  <c r="I6" i="10"/>
  <c r="I6" i="61"/>
  <c r="G36" i="79"/>
  <c r="I36" i="79" s="1"/>
  <c r="G36" i="52"/>
  <c r="I36" i="52" s="1"/>
  <c r="G37" i="52"/>
  <c r="I37" i="52" s="1"/>
  <c r="I6" i="110"/>
  <c r="I6" i="20"/>
  <c r="I6" i="37"/>
  <c r="I8" i="62"/>
  <c r="I6" i="3"/>
  <c r="I6" i="11"/>
  <c r="I6" i="52"/>
  <c r="I6" i="16"/>
  <c r="I6" i="45"/>
  <c r="I6" i="19"/>
  <c r="I6" i="9"/>
  <c r="I6" i="24"/>
  <c r="I6" i="15"/>
  <c r="I6" i="44"/>
  <c r="I6" i="5"/>
  <c r="I6" i="21"/>
  <c r="I6" i="38"/>
  <c r="I32" i="18"/>
  <c r="G35" i="18" s="1"/>
  <c r="I35" i="18" s="1"/>
  <c r="G33" i="45"/>
  <c r="I33" i="45" s="1"/>
  <c r="G35" i="45"/>
  <c r="I35" i="45" s="1"/>
  <c r="G33" i="61"/>
  <c r="I33" i="61" s="1"/>
  <c r="G35" i="61"/>
  <c r="I35" i="61" s="1"/>
  <c r="G34" i="61"/>
  <c r="I34" i="61" s="1"/>
  <c r="G35" i="58"/>
  <c r="I35" i="58" s="1"/>
  <c r="G34" i="58"/>
  <c r="I34" i="58" s="1"/>
  <c r="G33" i="39"/>
  <c r="I33" i="39" s="1"/>
  <c r="G34" i="39"/>
  <c r="I34" i="39" s="1"/>
  <c r="G35" i="38"/>
  <c r="I35" i="38" s="1"/>
  <c r="G33" i="38"/>
  <c r="I33" i="38" s="1"/>
  <c r="I31" i="15"/>
  <c r="G36" i="15" s="1"/>
  <c r="I36" i="15" s="1"/>
  <c r="G35" i="79"/>
  <c r="I35" i="79" s="1"/>
  <c r="I39" i="78"/>
  <c r="I39" i="51"/>
  <c r="I37" i="50"/>
  <c r="I39" i="50" s="1"/>
  <c r="K39" i="50" s="1"/>
  <c r="I38" i="72"/>
  <c r="I40" i="72" s="1"/>
  <c r="K40" i="72" s="1"/>
  <c r="I32" i="11"/>
  <c r="I38" i="70"/>
  <c r="I40" i="70" s="1"/>
  <c r="K40" i="70" s="1"/>
  <c r="H194" i="200"/>
  <c r="I6" i="12"/>
  <c r="I32" i="19"/>
  <c r="I9" i="14"/>
  <c r="I12" i="14" s="1"/>
  <c r="I31" i="14" s="1"/>
  <c r="G36" i="14" s="1"/>
  <c r="I36" i="14" s="1"/>
  <c r="I6" i="8"/>
  <c r="I6" i="7"/>
  <c r="I20" i="9"/>
  <c r="I28" i="8"/>
  <c r="I30" i="8" s="1"/>
  <c r="J39" i="15"/>
  <c r="J39" i="14"/>
  <c r="H28" i="198"/>
  <c r="H36" i="198"/>
  <c r="H37" i="198" s="1"/>
  <c r="H42" i="198"/>
  <c r="H52" i="198"/>
  <c r="H58" i="198"/>
  <c r="H66" i="198"/>
  <c r="H80" i="198"/>
  <c r="H81" i="198" s="1"/>
  <c r="H86" i="198"/>
  <c r="H96" i="198"/>
  <c r="H106" i="198"/>
  <c r="H110" i="198"/>
  <c r="H124" i="198"/>
  <c r="H132" i="198"/>
  <c r="H136" i="198"/>
  <c r="H137" i="198" s="1"/>
  <c r="H142" i="198"/>
  <c r="H152" i="198"/>
  <c r="H170" i="198"/>
  <c r="H190" i="198"/>
  <c r="H194" i="198"/>
  <c r="H196" i="198"/>
  <c r="H200" i="198"/>
  <c r="H204" i="198"/>
  <c r="H8" i="198"/>
  <c r="H18" i="198"/>
  <c r="H25" i="198"/>
  <c r="H29" i="198"/>
  <c r="H33" i="198"/>
  <c r="H45" i="198"/>
  <c r="H55" i="198"/>
  <c r="H59" i="198"/>
  <c r="H63" i="198"/>
  <c r="H67" i="198"/>
  <c r="H83" i="198"/>
  <c r="H87" i="198"/>
  <c r="H99" i="198"/>
  <c r="H103" i="198"/>
  <c r="H109" i="198"/>
  <c r="H113" i="198"/>
  <c r="H125" i="198"/>
  <c r="H127" i="198"/>
  <c r="H129" i="198"/>
  <c r="H133" i="198"/>
  <c r="H141" i="198"/>
  <c r="H145" i="198"/>
  <c r="H155" i="198"/>
  <c r="H159" i="198"/>
  <c r="H163" i="198"/>
  <c r="H179" i="198"/>
  <c r="H189" i="198"/>
  <c r="H203" i="198"/>
  <c r="H223" i="198"/>
  <c r="H227" i="198"/>
  <c r="H231" i="198"/>
  <c r="H233" i="198"/>
  <c r="H235" i="198"/>
  <c r="H259" i="198"/>
  <c r="H261" i="198"/>
  <c r="H269" i="198"/>
  <c r="H226" i="198"/>
  <c r="H238" i="198"/>
  <c r="H240" i="198"/>
  <c r="H244" i="198"/>
  <c r="H245" i="198" s="1"/>
  <c r="H248" i="198"/>
  <c r="H250" i="198"/>
  <c r="H254" i="198"/>
  <c r="H258" i="198"/>
  <c r="H262" i="198"/>
  <c r="H266" i="198"/>
  <c r="F9" i="12"/>
  <c r="I9" i="12" s="1"/>
  <c r="I12" i="12" s="1"/>
  <c r="I32" i="12" s="1"/>
  <c r="I32" i="10"/>
  <c r="F9" i="9"/>
  <c r="I9" i="9" s="1"/>
  <c r="I13" i="9" s="1"/>
  <c r="I12" i="7"/>
  <c r="I31" i="7" s="1"/>
  <c r="I32" i="6"/>
  <c r="H205" i="198"/>
  <c r="H217" i="198"/>
  <c r="H232" i="198"/>
  <c r="I30" i="5"/>
  <c r="F9" i="5" s="1"/>
  <c r="I9" i="5" s="1"/>
  <c r="I12" i="5" s="1"/>
  <c r="I32" i="5" s="1"/>
  <c r="J40" i="4"/>
  <c r="H208" i="198"/>
  <c r="H228" i="198"/>
  <c r="H239" i="198"/>
  <c r="H92" i="198"/>
  <c r="H93" i="198" s="1"/>
  <c r="H149" i="198"/>
  <c r="H156" i="198"/>
  <c r="H174" i="198"/>
  <c r="H175" i="198" s="1"/>
  <c r="H187" i="198"/>
  <c r="H230" i="198"/>
  <c r="H265" i="198"/>
  <c r="H7" i="198"/>
  <c r="H24" i="198"/>
  <c r="H71" i="198"/>
  <c r="H85" i="198"/>
  <c r="H98" i="198"/>
  <c r="H117" i="198"/>
  <c r="H118" i="198" s="1"/>
  <c r="H121" i="198"/>
  <c r="H122" i="198" s="1"/>
  <c r="H128" i="198"/>
  <c r="H146" i="198"/>
  <c r="H160" i="198"/>
  <c r="H162" i="198"/>
  <c r="H171" i="198"/>
  <c r="H178" i="198"/>
  <c r="H193" i="198"/>
  <c r="H195" i="198"/>
  <c r="H234" i="198"/>
  <c r="H241" i="198"/>
  <c r="H253" i="198"/>
  <c r="H32" i="198"/>
  <c r="H41" i="198"/>
  <c r="H62" i="198"/>
  <c r="H88" i="198"/>
  <c r="H151" i="198"/>
  <c r="H158" i="198"/>
  <c r="H169" i="198"/>
  <c r="H183" i="198"/>
  <c r="H198" i="198"/>
  <c r="H213" i="198"/>
  <c r="H214" i="198" s="1"/>
  <c r="H219" i="198"/>
  <c r="H263" i="198"/>
  <c r="H270" i="198"/>
  <c r="H272" i="198"/>
  <c r="H13" i="198"/>
  <c r="H17" i="198"/>
  <c r="H51" i="198"/>
  <c r="H73" i="198"/>
  <c r="H102" i="198"/>
  <c r="H107" i="198"/>
  <c r="H130" i="198"/>
  <c r="H140" i="198"/>
  <c r="H150" i="198"/>
  <c r="H157" i="198"/>
  <c r="H164" i="198"/>
  <c r="H166" i="198"/>
  <c r="H180" i="198"/>
  <c r="H188" i="198"/>
  <c r="H197" i="198"/>
  <c r="H199" i="198"/>
  <c r="H201" i="198"/>
  <c r="H210" i="198"/>
  <c r="H218" i="198"/>
  <c r="H222" i="198"/>
  <c r="H224" i="198"/>
  <c r="H229" i="198"/>
  <c r="H255" i="198"/>
  <c r="H257" i="198"/>
  <c r="H264" i="198"/>
  <c r="H271" i="198"/>
  <c r="H275" i="198"/>
  <c r="H276" i="198" s="1"/>
  <c r="J41" i="3"/>
  <c r="I27" i="3"/>
  <c r="I30" i="3" s="1"/>
  <c r="F9" i="3" s="1"/>
  <c r="I9" i="3" s="1"/>
  <c r="I12" i="3" s="1"/>
  <c r="I32" i="3" s="1"/>
  <c r="H27" i="198"/>
  <c r="H60" i="198"/>
  <c r="H12" i="198"/>
  <c r="H19" i="198"/>
  <c r="H46" i="198"/>
  <c r="H89" i="198"/>
  <c r="H22" i="198"/>
  <c r="H57" i="198"/>
  <c r="H68" i="198"/>
  <c r="H16" i="198"/>
  <c r="H40" i="198"/>
  <c r="H72" i="198"/>
  <c r="H84" i="198"/>
  <c r="H108" i="198"/>
  <c r="H114" i="198"/>
  <c r="H9" i="198"/>
  <c r="H23" i="198"/>
  <c r="H26" i="198"/>
  <c r="H31" i="198"/>
  <c r="H50" i="198"/>
  <c r="H56" i="198"/>
  <c r="H61" i="198"/>
  <c r="H64" i="198"/>
  <c r="H76" i="198"/>
  <c r="H77" i="198" s="1"/>
  <c r="H97" i="198"/>
  <c r="H126" i="198"/>
  <c r="H131" i="198"/>
  <c r="H161" i="198"/>
  <c r="H184" i="198"/>
  <c r="H202" i="198"/>
  <c r="H209" i="198"/>
  <c r="H256" i="198"/>
  <c r="H165" i="198"/>
  <c r="H225" i="198"/>
  <c r="H249" i="198"/>
  <c r="H260" i="198"/>
  <c r="H30" i="198"/>
  <c r="H49" i="198"/>
  <c r="H65" i="198"/>
  <c r="I42" i="62" l="1"/>
  <c r="I44" i="62" s="1"/>
  <c r="K44" i="62" s="1"/>
  <c r="I37" i="17"/>
  <c r="I39" i="17" s="1"/>
  <c r="K39" i="17" s="1"/>
  <c r="I37" i="23"/>
  <c r="I39" i="23" s="1"/>
  <c r="K39" i="23" s="1"/>
  <c r="G38" i="20"/>
  <c r="I38" i="20" s="1"/>
  <c r="G36" i="20"/>
  <c r="I36" i="20" s="1"/>
  <c r="I39" i="20" s="1"/>
  <c r="I41" i="20" s="1"/>
  <c r="K41" i="20" s="1"/>
  <c r="I36" i="22"/>
  <c r="I38" i="22" s="1"/>
  <c r="K38" i="22" s="1"/>
  <c r="I37" i="187"/>
  <c r="I39" i="187" s="1"/>
  <c r="K39" i="187" s="1"/>
  <c r="I36" i="37"/>
  <c r="I38" i="37" s="1"/>
  <c r="K38" i="37" s="1"/>
  <c r="I37" i="110"/>
  <c r="I39" i="110" s="1"/>
  <c r="K39" i="110" s="1"/>
  <c r="I37" i="44"/>
  <c r="I39" i="44" s="1"/>
  <c r="K39" i="44" s="1"/>
  <c r="I37" i="42"/>
  <c r="I39" i="42" s="1"/>
  <c r="K39" i="42" s="1"/>
  <c r="I37" i="16"/>
  <c r="I39" i="16" s="1"/>
  <c r="K39" i="16" s="1"/>
  <c r="H185" i="198"/>
  <c r="I37" i="202"/>
  <c r="I39" i="202" s="1"/>
  <c r="K39" i="202" s="1"/>
  <c r="G36" i="21"/>
  <c r="I36" i="21" s="1"/>
  <c r="G35" i="21"/>
  <c r="I35" i="21" s="1"/>
  <c r="G34" i="21"/>
  <c r="I34" i="21" s="1"/>
  <c r="G36" i="18"/>
  <c r="I36" i="18" s="1"/>
  <c r="G37" i="13"/>
  <c r="I37" i="13" s="1"/>
  <c r="I38" i="79"/>
  <c r="I40" i="79" s="1"/>
  <c r="K40" i="79" s="1"/>
  <c r="I38" i="52"/>
  <c r="I40" i="52" s="1"/>
  <c r="K40" i="52" s="1"/>
  <c r="G37" i="11"/>
  <c r="I37" i="11" s="1"/>
  <c r="G35" i="11"/>
  <c r="I35" i="11" s="1"/>
  <c r="G36" i="11"/>
  <c r="I36" i="11" s="1"/>
  <c r="G37" i="18"/>
  <c r="I37" i="18" s="1"/>
  <c r="I36" i="45"/>
  <c r="I38" i="45" s="1"/>
  <c r="K38" i="45" s="1"/>
  <c r="I36" i="61"/>
  <c r="I38" i="61" s="1"/>
  <c r="K38" i="61" s="1"/>
  <c r="I36" i="58"/>
  <c r="I38" i="58" s="1"/>
  <c r="K38" i="58" s="1"/>
  <c r="I36" i="39"/>
  <c r="I38" i="39" s="1"/>
  <c r="K38" i="39" s="1"/>
  <c r="I36" i="38"/>
  <c r="I38" i="38" s="1"/>
  <c r="K38" i="38" s="1"/>
  <c r="H267" i="198"/>
  <c r="H273" i="198"/>
  <c r="H115" i="198"/>
  <c r="H43" i="198"/>
  <c r="G34" i="15"/>
  <c r="I34" i="15" s="1"/>
  <c r="G35" i="15"/>
  <c r="I35" i="15" s="1"/>
  <c r="I41" i="51"/>
  <c r="K41" i="51" s="1"/>
  <c r="I41" i="78"/>
  <c r="K41" i="78" s="1"/>
  <c r="I33" i="9"/>
  <c r="G37" i="9" s="1"/>
  <c r="I37" i="9" s="1"/>
  <c r="G35" i="6"/>
  <c r="I35" i="6" s="1"/>
  <c r="H47" i="198"/>
  <c r="H104" i="198"/>
  <c r="H147" i="198"/>
  <c r="H251" i="198"/>
  <c r="G35" i="19"/>
  <c r="I35" i="19" s="1"/>
  <c r="G37" i="19"/>
  <c r="I37" i="19" s="1"/>
  <c r="G36" i="19"/>
  <c r="I36" i="19" s="1"/>
  <c r="H242" i="198"/>
  <c r="H143" i="198"/>
  <c r="H111" i="198"/>
  <c r="G34" i="7"/>
  <c r="I34" i="7" s="1"/>
  <c r="G35" i="14"/>
  <c r="I35" i="14" s="1"/>
  <c r="G34" i="14"/>
  <c r="I34" i="14" s="1"/>
  <c r="G35" i="13"/>
  <c r="I35" i="13" s="1"/>
  <c r="G36" i="13"/>
  <c r="I36" i="13" s="1"/>
  <c r="G37" i="12"/>
  <c r="I37" i="12" s="1"/>
  <c r="G36" i="12"/>
  <c r="I36" i="12" s="1"/>
  <c r="G35" i="12"/>
  <c r="I35" i="12" s="1"/>
  <c r="G35" i="10"/>
  <c r="I35" i="10" s="1"/>
  <c r="G37" i="10"/>
  <c r="I37" i="10" s="1"/>
  <c r="G36" i="10"/>
  <c r="I36" i="10" s="1"/>
  <c r="F9" i="8"/>
  <c r="I9" i="8" s="1"/>
  <c r="I13" i="8" s="1"/>
  <c r="I32" i="8" s="1"/>
  <c r="G35" i="7"/>
  <c r="I35" i="7" s="1"/>
  <c r="G36" i="7"/>
  <c r="I36" i="7" s="1"/>
  <c r="G37" i="6"/>
  <c r="I37" i="6" s="1"/>
  <c r="G36" i="6"/>
  <c r="I36" i="6" s="1"/>
  <c r="H153" i="198"/>
  <c r="H211" i="198"/>
  <c r="H90" i="198"/>
  <c r="H53" i="198"/>
  <c r="G36" i="5"/>
  <c r="I36" i="5" s="1"/>
  <c r="G37" i="5"/>
  <c r="I37" i="5" s="1"/>
  <c r="G35" i="5"/>
  <c r="I35" i="5" s="1"/>
  <c r="I32" i="4"/>
  <c r="H14" i="198"/>
  <c r="H74" i="198"/>
  <c r="H20" i="198"/>
  <c r="H220" i="198"/>
  <c r="H100" i="198"/>
  <c r="G35" i="3"/>
  <c r="I35" i="3" s="1"/>
  <c r="H236" i="198"/>
  <c r="H206" i="198"/>
  <c r="H134" i="198"/>
  <c r="H69" i="198"/>
  <c r="H167" i="198"/>
  <c r="H10" i="198"/>
  <c r="H181" i="198"/>
  <c r="H172" i="198"/>
  <c r="H191" i="198"/>
  <c r="G37" i="3"/>
  <c r="I37" i="3" s="1"/>
  <c r="G36" i="3"/>
  <c r="I36" i="3" s="1"/>
  <c r="H34" i="198"/>
  <c r="G38" i="9" l="1"/>
  <c r="I38" i="9" s="1"/>
  <c r="I37" i="21"/>
  <c r="I39" i="21" s="1"/>
  <c r="K39" i="21" s="1"/>
  <c r="I38" i="18"/>
  <c r="I40" i="18" s="1"/>
  <c r="K40" i="18" s="1"/>
  <c r="I38" i="11"/>
  <c r="I40" i="11" s="1"/>
  <c r="K40" i="11" s="1"/>
  <c r="I37" i="15"/>
  <c r="I39" i="15" s="1"/>
  <c r="K39" i="15" s="1"/>
  <c r="G36" i="9"/>
  <c r="I36" i="9" s="1"/>
  <c r="I38" i="19"/>
  <c r="I37" i="14"/>
  <c r="I39" i="14" s="1"/>
  <c r="K39" i="14" s="1"/>
  <c r="I38" i="13"/>
  <c r="I40" i="13" s="1"/>
  <c r="K40" i="13" s="1"/>
  <c r="I38" i="12"/>
  <c r="I40" i="12" s="1"/>
  <c r="K40" i="12" s="1"/>
  <c r="I38" i="10"/>
  <c r="I40" i="10" s="1"/>
  <c r="K40" i="10" s="1"/>
  <c r="G37" i="8"/>
  <c r="I37" i="8" s="1"/>
  <c r="G36" i="8"/>
  <c r="I36" i="8" s="1"/>
  <c r="G35" i="8"/>
  <c r="I35" i="8" s="1"/>
  <c r="I37" i="7"/>
  <c r="I39" i="7" s="1"/>
  <c r="K39" i="7" s="1"/>
  <c r="I38" i="6"/>
  <c r="I40" i="6" s="1"/>
  <c r="K40" i="6" s="1"/>
  <c r="I38" i="5"/>
  <c r="I40" i="5" s="1"/>
  <c r="K40" i="5" s="1"/>
  <c r="G36" i="4"/>
  <c r="I36" i="4" s="1"/>
  <c r="G37" i="4"/>
  <c r="I37" i="4" s="1"/>
  <c r="G35" i="4"/>
  <c r="I35" i="4" s="1"/>
  <c r="H278" i="198"/>
  <c r="I190" i="200" s="1"/>
  <c r="I38" i="3"/>
  <c r="I40" i="3" s="1"/>
  <c r="I39" i="9" l="1"/>
  <c r="I41" i="9" s="1"/>
  <c r="K41" i="9" s="1"/>
  <c r="I40" i="19"/>
  <c r="K40" i="19" s="1"/>
  <c r="H285" i="198"/>
  <c r="H287" i="198" s="1"/>
  <c r="K41" i="3"/>
  <c r="I38" i="8"/>
  <c r="I40" i="8" s="1"/>
  <c r="K40" i="8" s="1"/>
  <c r="I38" i="4"/>
  <c r="I40" i="4" s="1"/>
  <c r="K40" i="4" s="1"/>
  <c r="H201" i="200" l="1"/>
  <c r="H203" i="200" s="1"/>
  <c r="I204" i="200" s="1"/>
</calcChain>
</file>

<file path=xl/sharedStrings.xml><?xml version="1.0" encoding="utf-8"?>
<sst xmlns="http://schemas.openxmlformats.org/spreadsheetml/2006/main" count="4135" uniqueCount="430">
  <si>
    <r>
      <rPr>
        <b/>
        <sz val="6.5"/>
        <rFont val="Arial"/>
        <family val="2"/>
      </rPr>
      <t>ÍTEM</t>
    </r>
  </si>
  <si>
    <r>
      <rPr>
        <b/>
        <sz val="6.5"/>
        <rFont val="Arial"/>
        <family val="2"/>
      </rPr>
      <t>DESCRIPCIÓN</t>
    </r>
  </si>
  <si>
    <r>
      <rPr>
        <b/>
        <sz val="6.5"/>
        <rFont val="Arial"/>
        <family val="2"/>
      </rPr>
      <t>UNIDAD</t>
    </r>
  </si>
  <si>
    <r>
      <rPr>
        <b/>
        <sz val="6.5"/>
        <rFont val="Arial"/>
        <family val="2"/>
      </rPr>
      <t>CANTIDAD</t>
    </r>
  </si>
  <si>
    <r>
      <rPr>
        <sz val="6.5"/>
        <rFont val="Arial MT"/>
        <family val="2"/>
      </rPr>
      <t>M2</t>
    </r>
  </si>
  <si>
    <r>
      <rPr>
        <b/>
        <sz val="6.5"/>
        <rFont val="Arial"/>
        <family val="2"/>
      </rPr>
      <t>I. EQUIPO</t>
    </r>
  </si>
  <si>
    <r>
      <rPr>
        <b/>
        <sz val="6.5"/>
        <rFont val="Arial"/>
        <family val="2"/>
      </rPr>
      <t>TIPO</t>
    </r>
  </si>
  <si>
    <r>
      <rPr>
        <b/>
        <sz val="6.5"/>
        <rFont val="Arial"/>
        <family val="2"/>
      </rPr>
      <t>TARIFA/HORA</t>
    </r>
  </si>
  <si>
    <r>
      <rPr>
        <b/>
        <sz val="6.5"/>
        <rFont val="Arial"/>
        <family val="2"/>
      </rPr>
      <t>RENDIMIENTO</t>
    </r>
  </si>
  <si>
    <r>
      <rPr>
        <b/>
        <sz val="6.5"/>
        <rFont val="Arial"/>
        <family val="2"/>
      </rPr>
      <t>Vr. UNITARIO</t>
    </r>
  </si>
  <si>
    <r>
      <rPr>
        <sz val="6.5"/>
        <rFont val="Arial MT"/>
        <family val="2"/>
      </rPr>
      <t>%</t>
    </r>
  </si>
  <si>
    <r>
      <rPr>
        <sz val="6.5"/>
        <rFont val="Arial MT"/>
        <family val="2"/>
      </rPr>
      <t>-------------</t>
    </r>
  </si>
  <si>
    <r>
      <rPr>
        <b/>
        <sz val="6.5"/>
        <rFont val="Arial"/>
        <family val="2"/>
      </rPr>
      <t>SUBTOTAL $</t>
    </r>
  </si>
  <si>
    <r>
      <rPr>
        <b/>
        <sz val="6.5"/>
        <rFont val="Arial"/>
        <family val="2"/>
      </rPr>
      <t>II. MATERIALES</t>
    </r>
  </si>
  <si>
    <r>
      <rPr>
        <b/>
        <sz val="6.5"/>
        <rFont val="Arial"/>
        <family val="2"/>
      </rPr>
      <t>PRECIO UNIT.</t>
    </r>
  </si>
  <si>
    <r>
      <rPr>
        <sz val="6.5"/>
        <rFont val="Arial MT"/>
        <family val="2"/>
      </rPr>
      <t>kg</t>
    </r>
  </si>
  <si>
    <r>
      <rPr>
        <b/>
        <sz val="6.5"/>
        <rFont val="Arial"/>
        <family val="2"/>
      </rPr>
      <t>III. TRANSPORTES</t>
    </r>
  </si>
  <si>
    <r>
      <rPr>
        <b/>
        <sz val="6.5"/>
        <rFont val="Arial"/>
        <family val="2"/>
      </rPr>
      <t>MATERIAL</t>
    </r>
  </si>
  <si>
    <r>
      <rPr>
        <b/>
        <sz val="6.5"/>
        <rFont val="Arial"/>
        <family val="2"/>
      </rPr>
      <t>VOL. o PESO</t>
    </r>
  </si>
  <si>
    <r>
      <rPr>
        <b/>
        <sz val="6.5"/>
        <rFont val="Arial"/>
        <family val="2"/>
      </rPr>
      <t>DISTANCIA</t>
    </r>
  </si>
  <si>
    <r>
      <rPr>
        <b/>
        <sz val="6.5"/>
        <rFont val="Arial"/>
        <family val="2"/>
      </rPr>
      <t>M</t>
    </r>
    <r>
      <rPr>
        <b/>
        <vertAlign val="superscript"/>
        <sz val="6.5"/>
        <rFont val="Arial"/>
        <family val="2"/>
      </rPr>
      <t>3</t>
    </r>
    <r>
      <rPr>
        <b/>
        <sz val="6.5"/>
        <rFont val="Arial"/>
        <family val="2"/>
      </rPr>
      <t xml:space="preserve"> o Ton/Km</t>
    </r>
  </si>
  <si>
    <r>
      <rPr>
        <b/>
        <sz val="6.5"/>
        <rFont val="Arial"/>
        <family val="2"/>
      </rPr>
      <t>TARIFA</t>
    </r>
  </si>
  <si>
    <r>
      <rPr>
        <b/>
        <sz val="6.5"/>
        <rFont val="Arial"/>
        <family val="2"/>
      </rPr>
      <t>IV. MANO DE OBRA</t>
    </r>
  </si>
  <si>
    <r>
      <rPr>
        <b/>
        <sz val="6.5"/>
        <rFont val="Arial"/>
        <family val="2"/>
      </rPr>
      <t>TRABAJADOR</t>
    </r>
  </si>
  <si>
    <r>
      <rPr>
        <b/>
        <sz val="6.5"/>
        <rFont val="Arial"/>
        <family val="2"/>
      </rPr>
      <t>JORNAL</t>
    </r>
  </si>
  <si>
    <r>
      <rPr>
        <b/>
        <sz val="6.5"/>
        <rFont val="Arial"/>
        <family val="2"/>
      </rPr>
      <t>PRESTACIONES</t>
    </r>
  </si>
  <si>
    <r>
      <rPr>
        <b/>
        <sz val="6.5"/>
        <rFont val="Arial"/>
        <family val="2"/>
      </rPr>
      <t>JORNAL TOTAL</t>
    </r>
  </si>
  <si>
    <r>
      <rPr>
        <b/>
        <sz val="6.5"/>
        <rFont val="Arial"/>
        <family val="2"/>
      </rPr>
      <t>TOTAL COSTO DIRECTO $</t>
    </r>
  </si>
  <si>
    <r>
      <rPr>
        <b/>
        <sz val="6.5"/>
        <rFont val="Arial"/>
        <family val="2"/>
      </rPr>
      <t>V. COSTOS INDIRECTOS</t>
    </r>
  </si>
  <si>
    <r>
      <rPr>
        <b/>
        <sz val="6.5"/>
        <rFont val="Arial"/>
        <family val="2"/>
      </rPr>
      <t>PORCENTAJE</t>
    </r>
  </si>
  <si>
    <r>
      <rPr>
        <b/>
        <sz val="6.5"/>
        <rFont val="Arial"/>
        <family val="2"/>
      </rPr>
      <t>VALOR TOTAL</t>
    </r>
  </si>
  <si>
    <r>
      <rPr>
        <sz val="6.5"/>
        <rFont val="Arial MT"/>
        <family val="2"/>
      </rPr>
      <t>ADMINISTRACION</t>
    </r>
  </si>
  <si>
    <r>
      <rPr>
        <sz val="6.5"/>
        <rFont val="Arial MT"/>
        <family val="2"/>
      </rPr>
      <t>IMPREVISTOS</t>
    </r>
  </si>
  <si>
    <r>
      <rPr>
        <sz val="6.5"/>
        <rFont val="Arial MT"/>
        <family val="2"/>
      </rPr>
      <t>UTILIDAD</t>
    </r>
  </si>
  <si>
    <r>
      <rPr>
        <sz val="6.5"/>
        <rFont val="Arial MT"/>
        <family val="2"/>
      </rPr>
      <t>SUBTOTAL $</t>
    </r>
  </si>
  <si>
    <r>
      <rPr>
        <b/>
        <sz val="6.5"/>
        <rFont val="Arial"/>
        <family val="2"/>
      </rPr>
      <t>PRECIO UNITARIO TOTAL APROCIMADO AL PESO  $</t>
    </r>
  </si>
  <si>
    <r>
      <rPr>
        <sz val="6.5"/>
        <rFont val="Arial MT"/>
        <family val="2"/>
      </rPr>
      <t>ML</t>
    </r>
  </si>
  <si>
    <r>
      <rPr>
        <sz val="6.5"/>
        <rFont val="Arial MT"/>
        <family val="2"/>
      </rPr>
      <t>Und</t>
    </r>
  </si>
  <si>
    <r>
      <rPr>
        <sz val="6.5"/>
        <rFont val="Arial MT"/>
        <family val="2"/>
      </rPr>
      <t>2 Ayudante de contruccion</t>
    </r>
  </si>
  <si>
    <r>
      <rPr>
        <sz val="6.5"/>
        <rFont val="Arial MT"/>
        <family val="2"/>
      </rPr>
      <t>1 Oficial de Contruccion</t>
    </r>
  </si>
  <si>
    <r>
      <rPr>
        <sz val="6.5"/>
        <rFont val="Arial MT"/>
        <family val="2"/>
      </rPr>
      <t>Hm</t>
    </r>
  </si>
  <si>
    <r>
      <rPr>
        <sz val="6.5"/>
        <rFont val="Arial MT"/>
        <family val="2"/>
      </rPr>
      <t>M3</t>
    </r>
  </si>
  <si>
    <r>
      <rPr>
        <sz val="6.5"/>
        <rFont val="Arial MT"/>
        <family val="2"/>
      </rPr>
      <t>Herramienta menor: 10% Vr. M.O</t>
    </r>
  </si>
  <si>
    <r>
      <rPr>
        <sz val="6.5"/>
        <rFont val="Arial MT"/>
        <family val="2"/>
      </rPr>
      <t>1 Ayudante de contruccion</t>
    </r>
  </si>
  <si>
    <r>
      <rPr>
        <sz val="6.5"/>
        <rFont val="Arial MT"/>
        <family val="2"/>
      </rPr>
      <t>Disolvente para pintura trafico (Acrilico)</t>
    </r>
  </si>
  <si>
    <r>
      <rPr>
        <sz val="6.5"/>
        <rFont val="Arial MT"/>
        <family val="2"/>
      </rPr>
      <t>5 Ayudante de contruccion</t>
    </r>
  </si>
  <si>
    <r>
      <rPr>
        <sz val="6.5"/>
        <rFont val="Arial MT"/>
        <family val="2"/>
      </rPr>
      <t>Marca Vial con Pintura Trafico para demarcacion felchas de orientacion Vehicular.</t>
    </r>
  </si>
  <si>
    <r>
      <rPr>
        <sz val="6.5"/>
        <rFont val="Arial MT"/>
        <family val="2"/>
      </rPr>
      <t>Marca Vial con Pintura Trafico para demarcacion zona Bicicletas</t>
    </r>
  </si>
  <si>
    <r>
      <rPr>
        <sz val="6.5"/>
        <rFont val="Arial MT"/>
        <family val="2"/>
      </rPr>
      <t>Suminsitro e instalacion tacha Reflectiva</t>
    </r>
  </si>
  <si>
    <r>
      <rPr>
        <sz val="6.5"/>
        <rFont val="Arial MT"/>
        <family val="2"/>
      </rPr>
      <t>UND.</t>
    </r>
  </si>
  <si>
    <r>
      <rPr>
        <sz val="6.5"/>
        <rFont val="Arial MT"/>
        <family val="2"/>
      </rPr>
      <t>Resina termoplástica</t>
    </r>
  </si>
  <si>
    <r>
      <rPr>
        <sz val="6.5"/>
        <rFont val="Arial MT"/>
        <family val="2"/>
      </rPr>
      <t>Hito Delineador O Señalizador Tubular Flexible 74cm</t>
    </r>
  </si>
  <si>
    <r>
      <rPr>
        <sz val="6.5"/>
        <rFont val="Arial MT"/>
        <family val="2"/>
      </rPr>
      <t>Suministro e Instalacion de resalto plastico de alta resistencia (0,5x0,30m)</t>
    </r>
  </si>
  <si>
    <r>
      <rPr>
        <sz val="6.5"/>
        <rFont val="Arial MT"/>
        <family val="2"/>
      </rPr>
      <t>Resina termo plastica pegante epoxico</t>
    </r>
  </si>
  <si>
    <r>
      <rPr>
        <sz val="6.5"/>
        <rFont val="Arial MT"/>
        <family val="2"/>
      </rPr>
      <t>Gl</t>
    </r>
  </si>
  <si>
    <r>
      <rPr>
        <sz val="6.5"/>
        <rFont val="Arial MT"/>
        <family val="2"/>
      </rPr>
      <t>Resalto Plastico alta resistencia 0,50 x 0,30</t>
    </r>
  </si>
  <si>
    <r>
      <rPr>
        <sz val="6.5"/>
        <rFont val="Arial MT"/>
        <family val="2"/>
      </rPr>
      <t>Poste en angulo de 2*2*1/4 de 3,5m para señal</t>
    </r>
  </si>
  <si>
    <r>
      <rPr>
        <sz val="6.5"/>
        <rFont val="Arial MT"/>
        <family val="2"/>
      </rPr>
      <t>Señal (grupo 1). Tablero en lámina galvanizada de 75cm*75cm, calibre 16, reflectivo tipo</t>
    </r>
  </si>
  <si>
    <r>
      <rPr>
        <sz val="6.5"/>
        <rFont val="Arial MT"/>
        <family val="2"/>
      </rPr>
      <t>Concreto Resistencia  14 (Mpa)</t>
    </r>
  </si>
  <si>
    <r>
      <rPr>
        <sz val="6.5"/>
        <rFont val="Arial MT"/>
        <family val="2"/>
      </rPr>
      <t>Suminsitro e instalacion Estoperoles plasticos</t>
    </r>
  </si>
  <si>
    <r>
      <rPr>
        <sz val="6.5"/>
        <rFont val="Arial MT"/>
        <family val="2"/>
      </rPr>
      <t>Estoperoles plasticos</t>
    </r>
  </si>
  <si>
    <r>
      <rPr>
        <sz val="6.5"/>
        <rFont val="Arial MT"/>
        <family val="2"/>
      </rPr>
      <t>Pintura de textos sobre la via con pintura Trafico</t>
    </r>
  </si>
  <si>
    <r>
      <rPr>
        <sz val="6.5"/>
        <rFont val="Arial MT"/>
        <family val="2"/>
      </rPr>
      <t>Retiro de Material Sobrante de Construccion</t>
    </r>
  </si>
  <si>
    <r>
      <rPr>
        <sz val="6.5"/>
        <rFont val="Arial MT"/>
        <family val="2"/>
      </rPr>
      <t>Volqueta  5 m3</t>
    </r>
  </si>
  <si>
    <r>
      <rPr>
        <sz val="6.5"/>
        <rFont val="Arial MT"/>
        <family val="2"/>
      </rPr>
      <t>Linea de Demarcacion vial con Pintura Trafico (Ancho 40 Cm)</t>
    </r>
  </si>
  <si>
    <r>
      <rPr>
        <sz val="6.5"/>
        <rFont val="Arial MT"/>
        <family val="2"/>
      </rPr>
      <t>Linea de Demarcacion vial con Pintura Trafico (Ancho 60 Cm)</t>
    </r>
  </si>
  <si>
    <r>
      <rPr>
        <sz val="6.5"/>
        <rFont val="Arial MT"/>
        <family val="2"/>
      </rPr>
      <t>Marca Vial con Pintura Trafico personas en trafico peatonal</t>
    </r>
  </si>
  <si>
    <r>
      <rPr>
        <sz val="6.5"/>
        <rFont val="Arial MT"/>
        <family val="2"/>
      </rPr>
      <t>Marca Vial con Pintura Trafico para textos</t>
    </r>
  </si>
  <si>
    <r>
      <rPr>
        <sz val="6.5"/>
        <rFont val="Arial MT"/>
        <family val="2"/>
      </rPr>
      <t>Pintura acabado artistico zona peatonal</t>
    </r>
  </si>
  <si>
    <r>
      <rPr>
        <sz val="6.5"/>
        <rFont val="Arial MT"/>
        <family val="2"/>
      </rPr>
      <t>Linea de Demarcacion vial con Pintura Trafico (Ancho 12 Cm - Amarillo)</t>
    </r>
  </si>
  <si>
    <r>
      <rPr>
        <sz val="6.5"/>
        <rFont val="Arial MT"/>
        <family val="2"/>
      </rPr>
      <t>Marca Vial con Pintura Trafico para demarcacion zonas peatonal en 3D</t>
    </r>
  </si>
  <si>
    <r>
      <rPr>
        <sz val="6.5"/>
        <rFont val="Arial MT"/>
        <family val="2"/>
      </rPr>
      <t>Marca Vial con Pintura Trafico Zonas peatonales</t>
    </r>
  </si>
  <si>
    <t>ADECUACION DE CRUCES VIALES COMO OBRAS COMPLEMENTARIAS DE SEGURIDAD VIAL EN EL MUNICIPIO DE SAN JOSE DE CUCUTA, DEPARTAMENOR NORTE DE SANTANDER - VIGENCIA 2021.</t>
  </si>
  <si>
    <t xml:space="preserve">ESTRUCTURA DEL PRESUPUESTO </t>
  </si>
  <si>
    <t>Nº</t>
  </si>
  <si>
    <t>ÍTEM DE PAGO</t>
  </si>
  <si>
    <t xml:space="preserve">ESPECIFICACIONES </t>
  </si>
  <si>
    <t>DESCRIPCIÓN</t>
  </si>
  <si>
    <t>UND.</t>
  </si>
  <si>
    <t>CANTIDAD</t>
  </si>
  <si>
    <t xml:space="preserve">VALOR UNITARIO </t>
  </si>
  <si>
    <t xml:space="preserve">VALOR TOTAL                                </t>
  </si>
  <si>
    <t>PARTICULAR</t>
  </si>
  <si>
    <t>% SOBRE P.O</t>
  </si>
  <si>
    <t xml:space="preserve">PRELIMINARES DE OBRA </t>
  </si>
  <si>
    <t>Esta actividad Consiste en la ubicación del area o las areas a intervenir  (Incluye materiales, mano de obra y equipos).</t>
  </si>
  <si>
    <t xml:space="preserve">Localizacion y replanteo </t>
  </si>
  <si>
    <t>M2</t>
  </si>
  <si>
    <t>Esta actividad consiste en el corte de las areas identificadas Como zonas peatonales  (Incluye Materiales, equipos y Mano de Obra)</t>
  </si>
  <si>
    <t>Corte de Pavimento en Asfalto</t>
  </si>
  <si>
    <t>ML</t>
  </si>
  <si>
    <t>Esta Actividad Consite en la Demolicion de las areas identificadas Como Pasos Peatonales (Incluye Materiales, equipos y Mano de Obra)</t>
  </si>
  <si>
    <t xml:space="preserve">Demolicion manual en Asfalto </t>
  </si>
  <si>
    <t>Subtotal</t>
  </si>
  <si>
    <t xml:space="preserve">EXCAVACIONES  </t>
  </si>
  <si>
    <t>Esta actividad consiste en la excavacion en las areas peatonales para conformar la estructura del adoquin (Incluye Materiales, equipos y Mano de Obra)</t>
  </si>
  <si>
    <t>Excavacionn Manual sin Clasificar</t>
  </si>
  <si>
    <t>M3</t>
  </si>
  <si>
    <t>Esta actividad consiste en la adecuacion del area demolida para la intalacion del elemento correspondiente (Incluye Materiales, equipos y Mano de Obra)</t>
  </si>
  <si>
    <t xml:space="preserve">Conformacion de la superficie existente </t>
  </si>
  <si>
    <t>ESTRUCTURAS</t>
  </si>
  <si>
    <t>Esta actividad consiste en la instalacion de ante piso para la instalacion de losas tactiles en el inicio de las zonas peatonales en adoquin  (Incluye Materiales, equipos y Mano de Obra)</t>
  </si>
  <si>
    <t xml:space="preserve">Antepiso e= 0,05 para instalacion losa Tactil </t>
  </si>
  <si>
    <t xml:space="preserve">Esta actividad consiste en la instalacion de losas losas tactiles en el inicio de las zonas peatonales en adoquin  (Incluye Materiales, equipos y Mano de Obra)  </t>
  </si>
  <si>
    <t xml:space="preserve">Suminsitro e Instalacion de Losa Tactil </t>
  </si>
  <si>
    <t xml:space="preserve">Esta actividad consiste en la instalacion del adoquin de acuerdo a lo establecido en la actividad y APU (Incluye Materiales, equipos y Mano de Obra) </t>
  </si>
  <si>
    <t>Adoquín en arcilla 6 cm incluye arena de soporte y sellado</t>
  </si>
  <si>
    <t>Bordillo Confinamiento en concreto (incluye refuerzo)</t>
  </si>
  <si>
    <t xml:space="preserve">ML </t>
  </si>
  <si>
    <t>DEMARCACION Y SEÑALIZACION VIAL</t>
  </si>
  <si>
    <t>Esta actividad Consisten en la demarcacion vial que se encuentra desgastaba sobre el area a intervenir  (Incluye materiales, mano de obra y equipos).</t>
  </si>
  <si>
    <t>Linea de Demarcacion vial con Pintura Trafico - plastico en frio (Ancho 12 Cm)</t>
  </si>
  <si>
    <t>Suministro e Instalacion acabado de color  (Artistico)</t>
  </si>
  <si>
    <t>Esta actividad Consisten en la demarcacion de piso de la delimitacion de la velocidad sobre el area a intervenir  (Incluye materiales, mano de obra y equipos).</t>
  </si>
  <si>
    <t>Marca Vial con Pintura Trafico para demarcacion delimitacion de Velocidad.</t>
  </si>
  <si>
    <t xml:space="preserve">Esta actividad Consisten en la demarcacion de piso en la orientaciion vehicular sobre el area a intervenir  (Incluye materiales, mano de obra y equipos). </t>
  </si>
  <si>
    <t>Marca Vial con Pintura Trafico para demarcacion felchas de orientacion Vehicular.</t>
  </si>
  <si>
    <t xml:space="preserve">Esta actividad Consisten en la demarcacion vial con Pintura Trafico para demarcacion zona Bicicletas sobre el area a intervenir  (Incluye materiales, mano de obra y equipos). </t>
  </si>
  <si>
    <t>Marca Vial con Pintura Trafico para demarcacion zona Bicicletas</t>
  </si>
  <si>
    <t xml:space="preserve">Esta actividad Consisten en la demarcacion Vial con Pintura Trafico para demarcacion zonas peatonal sobre el area a intervenir  (Incluye materiales, mano de obra y equipos). </t>
  </si>
  <si>
    <t xml:space="preserve">Marca Vial con Pintura Trafico para demarcacion zonas peatonal </t>
  </si>
  <si>
    <t xml:space="preserve">Esta actividad Consisten en el Suminsitro e instalacion tacha Reflectiva sobre el area a intervenir  (Incluye materiales, mano de obra y equipos). </t>
  </si>
  <si>
    <t>Suminsitro e instalacion tacha Reflectiva</t>
  </si>
  <si>
    <t xml:space="preserve">Esta actividad Consisten en el Suminsitro e Intalacion de Hito Delineador  o Señalizador Tubular Flexible 74cm sobre el area a intervenir  (Incluye materiales, mano de obra y equipos). </t>
  </si>
  <si>
    <t>Suminsitro e Intalacion de Hito Delineador  o Señalizador Tubular Flexible 74cm</t>
  </si>
  <si>
    <t xml:space="preserve">Esta actividad Consisten en el Suministro e Instalacion de resalto plastico de alta resistencia (0,5x0,30m)  sobre el area a intervenir  (Incluye materiales, mano de obra y equipos). </t>
  </si>
  <si>
    <t>Suministro e Instalacion de resalto plastico de alta resistencia (0,5x0,30m)</t>
  </si>
  <si>
    <t xml:space="preserve">Esta actividad Consisten en el Señal Vertical de transito Tipo 1 con lamina retroreflectiva Tipo III (75x75) cm  sobre el area a intervenir  (Incluye materiales, mano de obra y equipos). </t>
  </si>
  <si>
    <t>Señal Vertical de transito Tipo 1 con lamina retroreflectiva Tipo III (75x75) cm</t>
  </si>
  <si>
    <t xml:space="preserve">Esta actividad Consisten en el Suminsitro e instalacion estaperoles platicos para reducir la velocidad de los vehiculos sobre el area a intervenir  (Incluye materiales, mano de obra y equipos). </t>
  </si>
  <si>
    <t xml:space="preserve">Suminsitro e instalacion Estoperoles plasticos </t>
  </si>
  <si>
    <t>Pintura de textos sobre la via con pintura Trafico</t>
  </si>
  <si>
    <t>OBRAS COMPLEMENTARIAS</t>
  </si>
  <si>
    <t>Esta actividad consiste en la realizacion del retiro de material producto de demoliciones y excavaciones (Incluye materiales y mano de obra).</t>
  </si>
  <si>
    <t xml:space="preserve">Retiro de Material Sobrante de Construccion </t>
  </si>
  <si>
    <t>Esta actividad Consiste en la demolicion manual de las areas afecatadas de la calzada para la realizacion de un bacheo (Incluye materiales, mano de obra y equipos).</t>
  </si>
  <si>
    <t>Demolicion manual en Asfalto</t>
  </si>
  <si>
    <t>Esta actividad Consiste en el corte de las areas afecatadas de la calzada para la realizacion de un bacheo y zonas peatonales  (Incluye materiales, mano de obra y equipos).</t>
  </si>
  <si>
    <t>EXCAVACIONES</t>
  </si>
  <si>
    <t xml:space="preserve">Esta actividad consiste en la excavaciond e la estructura del pavimento necesaria para el bacheo y zonas peatonales sobre el area a intervenir  (Incluye materiales, mano de obra y equipos). </t>
  </si>
  <si>
    <t>Excavacion Manual sin clasificar</t>
  </si>
  <si>
    <t>Linea de Demarcacion vial con Pintura Trafico (Ancho 12 Cm)</t>
  </si>
  <si>
    <t>Linea de Demarcacion vial con Pintura Trafico (Ancho 30 Cm)</t>
  </si>
  <si>
    <t>Linea de Demarcacion vial con Pintura Trafico (Ancho 40 Cm)</t>
  </si>
  <si>
    <t>Linea de Demarcacion vial con Pintura Trafico (Ancho 60 Cm)</t>
  </si>
  <si>
    <t xml:space="preserve">Esta actividad Consisten en la demarcacion de vial exgonal de zona escolar sobre el area a intervenir  (Incluye materiales, mano de obra y equipos). </t>
  </si>
  <si>
    <t xml:space="preserve">Marca Vial con Pintura Trafico personas en trafico peatonal </t>
  </si>
  <si>
    <t>Marca Vial con Pintura Trafico para textos</t>
  </si>
  <si>
    <t xml:space="preserve">Esta actividad Consisten en la Pintura acabado artistico zona peatonal sobre el area a intervenir  (Incluye materiales, mano de obra y equipos). </t>
  </si>
  <si>
    <t>Pintura acabado artistico zona peatonal</t>
  </si>
  <si>
    <t xml:space="preserve">OBRAS VIALES </t>
  </si>
  <si>
    <t xml:space="preserve">Esta actividad consiste en el suminsitro e instalacion de la Sub base Granular para Bacheo sobre el area a intervenir  (Incluye materiales, mano de obra y equipos). </t>
  </si>
  <si>
    <t>Sub base Granular para Bacheo</t>
  </si>
  <si>
    <t xml:space="preserve">Esta actividad consiste en el suminsitro e instalacion del  Riego de Imprimacion con emeulsion Asfaltica para Bacheo sobre el area a intervenir  (Incluye materiales, mano de obra y equipos). </t>
  </si>
  <si>
    <t>Riego de Imprimacion con emeulsion Asfaltica</t>
  </si>
  <si>
    <t xml:space="preserve">Esta actividad consiste en el Suministro e Intalacion Mezcla densa en Caliente MDC 19 - para bacheo sobre el area a intervenir  (Incluye materiales, mano de obra y equipos). </t>
  </si>
  <si>
    <t xml:space="preserve">Suministro e Intalacion Mezcla densa en Caliente MDC 19 - para bacheo </t>
  </si>
  <si>
    <t>Esta actividad Consiste en la ubicación del area o las areas a intervenir las cuales son objeto de la intervencion  (Incluye materiales, mano de obra y equipos).</t>
  </si>
  <si>
    <t>Linea de Demarcacion vial con Pintura Trafico - Plastico en frio (Ancho 12 Cm)</t>
  </si>
  <si>
    <t>Linea de Demarcacion vial con Pintura Trafico (Ancho 12 Cm - Amarillo)</t>
  </si>
  <si>
    <t>Esta actividad Consisten en la demarcacion de piso de la delimitacion de la velocidad desgastaba sobre el area a intervenir  (Incluye materiales, mano de obra y equipos).</t>
  </si>
  <si>
    <t xml:space="preserve">Esta actividad Consisten en la demarcacion de piso en la orientaciion vehicular desgastaba sobre el area a intervenir  (Incluye materiales, mano de obra y equipos). </t>
  </si>
  <si>
    <t>Esta actividad Consisten en la demarcacion de piso zona peatonal  en 3D desgastaba sobre el area a intervenir  (Incluye materiales, mano de obra y equipos).</t>
  </si>
  <si>
    <t>Marca Vial con Pintura Trafico para demarcacion zonas peatonal en 3D</t>
  </si>
  <si>
    <t xml:space="preserve">Esta actividad Consisten en el construccion de un resalto en gravilla  para la reduccion de velocidad en el area a intervenir para mejorar los pasos peatonales (Incluye materiales, mano de obra y equipos). </t>
  </si>
  <si>
    <t xml:space="preserve">Contruccion Resalto en Gravilla </t>
  </si>
  <si>
    <t>Esta actividad Consisten en el Suminsitro e Intalacion de las señales de transito acorde a los planos  (Incluye materiales, mano de obra y equipos).</t>
  </si>
  <si>
    <t>Esta actividad consiste en la realizacion del aseo general en las areas afectadas por las intervenciones arquitectonicas (Incluye materiales y mano de obra).</t>
  </si>
  <si>
    <t>Esta actividad Consiste en la demolicion manual de la interseccion a cancelar para la construccion de el anden de separacion  (Incluye materiales, mano de obra y equipos).</t>
  </si>
  <si>
    <t>Esta actividad Consiste en el corte de las areas a demoler de pavimento para la construccion del anden  para la cancelacion de la interseccion (Incluye materiales, mano de obra y equipos).</t>
  </si>
  <si>
    <t xml:space="preserve">Corte de Pavimento </t>
  </si>
  <si>
    <t>Esta actividad Coniste en la demolicion de unos tramos del bordillo exetente con e objetivo de amarrar y traslapar para la contruccion del nuevo bordillo</t>
  </si>
  <si>
    <t xml:space="preserve">Demolicion de Bordillo en Concreto </t>
  </si>
  <si>
    <t xml:space="preserve">EXCAVACIONES Y RELLENOS </t>
  </si>
  <si>
    <t>Esta actividad Consiste en la Excavacion del area donde se construira los andenes (Incluye materiales, mano de obra y equipos).</t>
  </si>
  <si>
    <t>Excavacion Manual sin Clasificar</t>
  </si>
  <si>
    <t>Esta actividad Consiste en el relleno con material estable para relleno en medio de los bordilos nivelados con las zonas existentes  (Incluye materiales, mano de obra y equipos).</t>
  </si>
  <si>
    <t xml:space="preserve">Relleno para estructuras </t>
  </si>
  <si>
    <t xml:space="preserve">Esta actividad Consisten en el construccion de un resalto en platico para la reduccion de velocidad en el area a intervenir para mejorar los pasos peatonales (Incluye materiales, mano de obra y equipos). </t>
  </si>
  <si>
    <t xml:space="preserve">Esta actividad Consisten la construccionde un bordillo prefabircado (Incluye materiales, mano de obra y equipos). </t>
  </si>
  <si>
    <t xml:space="preserve">Bordillo de piezas prefabricadas de concreto; incluye la preparacion de la superficie de apoyo </t>
  </si>
  <si>
    <t>Esta actividad Consisten en el  Suministro e Intalacion del refuerzo entre la estructura prefabricada de los bordillos  (Incluye materiales, mano de obra y equipos).</t>
  </si>
  <si>
    <t>Acero de Refuerzo Fy 4200 MPa.</t>
  </si>
  <si>
    <t>Kg</t>
  </si>
  <si>
    <t>Marca Vial con Pintura Trafico para demarcacion zonas peatonal 3D</t>
  </si>
  <si>
    <t>Esta actividad Consiste en el corte de las areas afecatadas de la calzada para la realizacion de un bacheo   (Incluye materiales, mano de obra y equipos).</t>
  </si>
  <si>
    <t xml:space="preserve">Corte de Pavimento en Asfalto </t>
  </si>
  <si>
    <t xml:space="preserve">EXCAVACIONES </t>
  </si>
  <si>
    <t>Demolicion manual en Asfalto para Bacheo</t>
  </si>
  <si>
    <t>Corte de Pavimento en Asfalto para Bacheo</t>
  </si>
  <si>
    <t xml:space="preserve">Suminsitro e instalacion estoperoles reflectivos </t>
  </si>
  <si>
    <t xml:space="preserve">Esta actividad consiste en la excavaciond e la estructura del pavimento necesaria para el bacheo sobre el area a intervenir  (Incluye materiales, mano de obra y equipos). </t>
  </si>
  <si>
    <t xml:space="preserve">Marca Vial con Pintura Trafico Zonas peatonales </t>
  </si>
  <si>
    <t xml:space="preserve">Pintura  textos sobre la via </t>
  </si>
  <si>
    <t xml:space="preserve">COSTO DIRECTO OBRAS </t>
  </si>
  <si>
    <t xml:space="preserve">PLAN DE MANEJO DE TRANSITO </t>
  </si>
  <si>
    <t>PLAN DE MANEJO AMBIENTAL</t>
  </si>
  <si>
    <t>AJUSTES Y DISEÑOS</t>
  </si>
  <si>
    <t>IVA 19%(SOBRE LA UTILIDAD Y AJUSTES DISEÑO)</t>
  </si>
  <si>
    <t>VALOR TOTAL</t>
  </si>
  <si>
    <r>
      <rPr>
        <b/>
        <sz val="9"/>
        <rFont val="Arial"/>
        <family val="2"/>
      </rPr>
      <t xml:space="preserve">NOTA 1: </t>
    </r>
    <r>
      <rPr>
        <sz val="9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</si>
  <si>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</si>
  <si>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</si>
  <si>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9"/>
        <rFont val="Arial"/>
        <family val="2"/>
      </rPr>
      <t>NOTA 2</t>
    </r>
    <r>
      <rPr>
        <sz val="9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</si>
  <si>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</si>
  <si>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</si>
  <si>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9"/>
        <rFont val="Arial"/>
        <family val="2"/>
      </rPr>
      <t>NOTA 3:</t>
    </r>
    <r>
      <rPr>
        <sz val="9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</si>
  <si>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</si>
  <si>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</si>
  <si>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>UTILIDAD</t>
  </si>
  <si>
    <t>U=</t>
  </si>
  <si>
    <t>TOTAL A.I.U</t>
  </si>
  <si>
    <t>A.I.U.=</t>
  </si>
  <si>
    <t>ANALISIS DE PRECIOS UNITARIOS</t>
  </si>
  <si>
    <t>ÍTEM</t>
  </si>
  <si>
    <t>UNIDAD</t>
  </si>
  <si>
    <t>Localizacion y replanteo</t>
  </si>
  <si>
    <t>I. EQUIPO</t>
  </si>
  <si>
    <t>TIPO</t>
  </si>
  <si>
    <t>TARIFA/HORA</t>
  </si>
  <si>
    <t>RENDIMIENTO</t>
  </si>
  <si>
    <t>Vr. UNITARIO</t>
  </si>
  <si>
    <t>Herramienta menor: 5% Vr. M.O</t>
  </si>
  <si>
    <t>%</t>
  </si>
  <si>
    <t>-------------</t>
  </si>
  <si>
    <t>SUBTOTAL $</t>
  </si>
  <si>
    <t>II. MATERIALES</t>
  </si>
  <si>
    <t>PRECIO UNIT.</t>
  </si>
  <si>
    <t>Tabla pegachento 2x20x300</t>
  </si>
  <si>
    <t>und</t>
  </si>
  <si>
    <t>Puntillas 1 * 400grs</t>
  </si>
  <si>
    <t>kg</t>
  </si>
  <si>
    <t>Vara comun 4m</t>
  </si>
  <si>
    <t>III. TRANSPORTES</t>
  </si>
  <si>
    <t>MATERIAL</t>
  </si>
  <si>
    <t>VOL. o PESO</t>
  </si>
  <si>
    <t>DISTANCIA</t>
  </si>
  <si>
    <t>TARIFA</t>
  </si>
  <si>
    <t>IV. MANO DE OBRA</t>
  </si>
  <si>
    <t>TRABAJADOR</t>
  </si>
  <si>
    <t>JORNAL</t>
  </si>
  <si>
    <t>PRESTACIONES</t>
  </si>
  <si>
    <t>JORNAL TOTAL</t>
  </si>
  <si>
    <t>1 Topografo</t>
  </si>
  <si>
    <t>2 Cadeneros</t>
  </si>
  <si>
    <t>TOTAL COSTO DIRECTO $</t>
  </si>
  <si>
    <t>V. COSTOS INDIRECTOS</t>
  </si>
  <si>
    <t>ADMINISTRACION</t>
  </si>
  <si>
    <t>IMPREVISTOS</t>
  </si>
  <si>
    <t>PRECIO UNITARIO TOTAL APROCIMADO AL PESO  $</t>
  </si>
  <si>
    <r>
      <t>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 xml:space="preserve"> o Ton/Km</t>
    </r>
  </si>
  <si>
    <t>Cortadora de Asfalto</t>
  </si>
  <si>
    <t>Dia</t>
  </si>
  <si>
    <t>Disco Diamamntado</t>
  </si>
  <si>
    <t>Und</t>
  </si>
  <si>
    <t>2 Ayudante de contruccion</t>
  </si>
  <si>
    <t>1 Oficial de Contruccion</t>
  </si>
  <si>
    <t>Hm</t>
  </si>
  <si>
    <r>
      <rPr>
        <sz val="8"/>
        <rFont val="Arial MT"/>
        <family val="2"/>
      </rPr>
      <t>Excavacionn Manual sin Clasificar</t>
    </r>
  </si>
  <si>
    <r>
      <rPr>
        <sz val="8"/>
        <rFont val="Arial MT"/>
        <family val="2"/>
      </rPr>
      <t>M3</t>
    </r>
  </si>
  <si>
    <r>
      <rPr>
        <sz val="8"/>
        <rFont val="Arial MT"/>
        <family val="2"/>
      </rPr>
      <t>Herramienta menor: 10% Vr. M.O</t>
    </r>
  </si>
  <si>
    <r>
      <rPr>
        <sz val="8"/>
        <rFont val="Arial MT"/>
        <family val="2"/>
      </rPr>
      <t>%</t>
    </r>
  </si>
  <si>
    <r>
      <rPr>
        <sz val="8"/>
        <rFont val="Arial MT"/>
        <family val="2"/>
      </rPr>
      <t>-------------</t>
    </r>
  </si>
  <si>
    <r>
      <rPr>
        <sz val="8"/>
        <rFont val="Arial MT"/>
        <family val="2"/>
      </rPr>
      <t>1 Ayudante de contruccion</t>
    </r>
  </si>
  <si>
    <r>
      <rPr>
        <sz val="8"/>
        <rFont val="Arial MT"/>
        <family val="2"/>
      </rPr>
      <t>ADMINISTRACION</t>
    </r>
  </si>
  <si>
    <r>
      <rPr>
        <sz val="8"/>
        <rFont val="Arial MT"/>
        <family val="2"/>
      </rPr>
      <t>IMPREVISTOS</t>
    </r>
  </si>
  <si>
    <r>
      <rPr>
        <sz val="8"/>
        <rFont val="Arial MT"/>
        <family val="2"/>
      </rPr>
      <t>UTILIDAD</t>
    </r>
  </si>
  <si>
    <r>
      <rPr>
        <sz val="8"/>
        <rFont val="Arial MT"/>
        <family val="2"/>
      </rPr>
      <t>SUBTOTAL $</t>
    </r>
  </si>
  <si>
    <r>
      <rPr>
        <sz val="8"/>
        <rFont val="Arial MT"/>
        <family val="2"/>
      </rPr>
      <t>Conformacion de la superficie existente</t>
    </r>
  </si>
  <si>
    <r>
      <rPr>
        <sz val="8"/>
        <rFont val="Arial MT"/>
        <family val="2"/>
      </rPr>
      <t>Hm</t>
    </r>
  </si>
  <si>
    <r>
      <rPr>
        <sz val="8"/>
        <rFont val="Arial MT"/>
        <family val="2"/>
      </rPr>
      <t>Carrotanque de agua</t>
    </r>
  </si>
  <si>
    <r>
      <rPr>
        <sz val="8"/>
        <rFont val="Arial MT"/>
        <family val="2"/>
      </rPr>
      <t>Dm</t>
    </r>
  </si>
  <si>
    <r>
      <rPr>
        <sz val="8"/>
        <rFont val="Arial MT"/>
        <family val="2"/>
      </rPr>
      <t>Compactador de llantas</t>
    </r>
  </si>
  <si>
    <r>
      <rPr>
        <sz val="8"/>
        <rFont val="Arial MT"/>
        <family val="2"/>
      </rPr>
      <t>Agua</t>
    </r>
  </si>
  <si>
    <r>
      <rPr>
        <sz val="8"/>
        <rFont val="Arial MT"/>
        <family val="2"/>
      </rPr>
      <t>lts</t>
    </r>
  </si>
  <si>
    <r>
      <rPr>
        <sz val="8"/>
        <rFont val="Arial MT"/>
        <family val="2"/>
      </rPr>
      <t>Antepiso e= 0,05 para instalacion losa Tactil</t>
    </r>
  </si>
  <si>
    <r>
      <rPr>
        <sz val="8"/>
        <rFont val="Arial MT"/>
        <family val="2"/>
      </rPr>
      <t>M2</t>
    </r>
  </si>
  <si>
    <r>
      <rPr>
        <sz val="8"/>
        <rFont val="Arial MT"/>
        <family val="2"/>
      </rPr>
      <t>Concreto normal 17.5 MPa TM 1"</t>
    </r>
  </si>
  <si>
    <r>
      <rPr>
        <sz val="8"/>
        <rFont val="Arial MT"/>
        <family val="2"/>
      </rPr>
      <t>m3</t>
    </r>
  </si>
  <si>
    <r>
      <rPr>
        <sz val="8"/>
        <rFont val="Arial MT"/>
        <family val="2"/>
      </rPr>
      <t>4 Ayudante de contruccion</t>
    </r>
  </si>
  <si>
    <r>
      <rPr>
        <sz val="8"/>
        <rFont val="Arial MT"/>
        <family val="2"/>
      </rPr>
      <t>1 Oficial de Construccion</t>
    </r>
  </si>
  <si>
    <t>Suminsitro e Instalacion de Losa Tactil</t>
  </si>
  <si>
    <t>Herramienta menor: 10% Vr. M.O</t>
  </si>
  <si>
    <t>Piso Loseta Toperol En Mortero Amarilla 30x30cm</t>
  </si>
  <si>
    <t>m2</t>
  </si>
  <si>
    <t>Cemento gris</t>
  </si>
  <si>
    <t>Mortero 17.5 MPa 1:4</t>
  </si>
  <si>
    <t>m3</t>
  </si>
  <si>
    <t>1 Ayudante de contruccion</t>
  </si>
  <si>
    <t>1 Oficial de Construccion</t>
  </si>
  <si>
    <r>
      <rPr>
        <sz val="8"/>
        <rFont val="Arial MT"/>
        <family val="2"/>
      </rPr>
      <t>Concreto de 21,0 Mpa Mezclado en Obra</t>
    </r>
  </si>
  <si>
    <r>
      <rPr>
        <sz val="8"/>
        <rFont val="Arial MT"/>
        <family val="2"/>
      </rPr>
      <t>Acero de refuerzo</t>
    </r>
  </si>
  <si>
    <r>
      <rPr>
        <sz val="8"/>
        <rFont val="Arial MT"/>
        <family val="2"/>
      </rPr>
      <t>Kg</t>
    </r>
  </si>
  <si>
    <r>
      <rPr>
        <sz val="8"/>
        <rFont val="Arial MT"/>
        <family val="2"/>
      </rPr>
      <t>Linea de Demarcacion vial con Pintura Trafico - plastico en frio (Ancho 12 Cm)</t>
    </r>
  </si>
  <si>
    <r>
      <rPr>
        <sz val="8"/>
        <rFont val="Arial MT"/>
        <family val="2"/>
      </rPr>
      <t>ML</t>
    </r>
  </si>
  <si>
    <r>
      <rPr>
        <sz val="8"/>
        <rFont val="Arial MT"/>
        <family val="2"/>
      </rPr>
      <t>Camioneta D-300</t>
    </r>
  </si>
  <si>
    <r>
      <rPr>
        <sz val="8"/>
        <rFont val="Arial MT"/>
        <family val="2"/>
      </rPr>
      <t>Vehiculo  delineador</t>
    </r>
  </si>
  <si>
    <r>
      <rPr>
        <sz val="8"/>
        <rFont val="Arial MT"/>
        <family val="2"/>
      </rPr>
      <t>Pintura Acrilica trafico - platico en frio</t>
    </r>
  </si>
  <si>
    <r>
      <rPr>
        <sz val="8"/>
        <rFont val="Arial MT"/>
        <family val="2"/>
      </rPr>
      <t>gal</t>
    </r>
  </si>
  <si>
    <r>
      <rPr>
        <sz val="8"/>
        <rFont val="Arial MT"/>
        <family val="2"/>
      </rPr>
      <t>1 Oficial de Contruccion</t>
    </r>
  </si>
  <si>
    <t>Bandeja vibrante de guiado manual, de 170 kg, anchura de trabajo 50 cm, re</t>
  </si>
  <si>
    <t>hm</t>
  </si>
  <si>
    <t>Adoquin en gres 20X10X6</t>
  </si>
  <si>
    <t>Arena lavada</t>
  </si>
  <si>
    <t>Arena fina en sacos</t>
  </si>
  <si>
    <r>
      <rPr>
        <sz val="8"/>
        <rFont val="Arial MT"/>
        <family val="2"/>
      </rPr>
      <t>Bordillo Confinamiento en concreto (incluye refuerzo)</t>
    </r>
  </si>
  <si>
    <r>
      <rPr>
        <sz val="8"/>
        <rFont val="Arial MT"/>
        <family val="2"/>
      </rPr>
      <t>Vibrador (Gas/Elec)</t>
    </r>
  </si>
  <si>
    <r>
      <rPr>
        <sz val="8"/>
        <rFont val="Arial MT"/>
        <family val="2"/>
      </rPr>
      <t>Formaleta metalica sadineles</t>
    </r>
  </si>
  <si>
    <r>
      <rPr>
        <sz val="8"/>
        <rFont val="Arial MT"/>
        <family val="2"/>
      </rPr>
      <t>Du</t>
    </r>
  </si>
  <si>
    <t>VOL. o</t>
  </si>
  <si>
    <r>
      <rPr>
        <sz val="8"/>
        <rFont val="Arial MT"/>
        <family val="2"/>
      </rPr>
      <t>Suministro e Instalacion acabado de color  (Artistico)</t>
    </r>
  </si>
  <si>
    <r>
      <rPr>
        <sz val="8"/>
        <rFont val="Arial MT"/>
        <family val="2"/>
      </rPr>
      <t>Esferas Reflectivas</t>
    </r>
  </si>
  <si>
    <r>
      <rPr>
        <sz val="8"/>
        <rFont val="Arial MT"/>
        <family val="2"/>
      </rPr>
      <t>Pintura Acrilica Pura para trafico</t>
    </r>
  </si>
  <si>
    <t>APU 1.1</t>
  </si>
  <si>
    <t xml:space="preserve">APU 1,2 </t>
  </si>
  <si>
    <t>APU 1,3</t>
  </si>
  <si>
    <t>APU 1.3</t>
  </si>
  <si>
    <t>APU 2,1</t>
  </si>
  <si>
    <t xml:space="preserve">APU 2,1 </t>
  </si>
  <si>
    <t xml:space="preserve">APU 2,2 </t>
  </si>
  <si>
    <t>APU 3,1</t>
  </si>
  <si>
    <t>APU 3,2</t>
  </si>
  <si>
    <t>APU 3,3</t>
  </si>
  <si>
    <t>APU 3,4</t>
  </si>
  <si>
    <t>APU 4,1</t>
  </si>
  <si>
    <t>APU 4,2</t>
  </si>
  <si>
    <t>APU 4,3</t>
  </si>
  <si>
    <t>APU 4,4</t>
  </si>
  <si>
    <t>APU 4,,4</t>
  </si>
  <si>
    <t>APU 4,5</t>
  </si>
  <si>
    <t>Marca Vial con Pintura Trafico para demarcacion zonas peatonal</t>
  </si>
  <si>
    <t>APU 4,6</t>
  </si>
  <si>
    <t>APU 4,7</t>
  </si>
  <si>
    <t>APU 4,8</t>
  </si>
  <si>
    <t>APU 4,9</t>
  </si>
  <si>
    <t>APU 4,10</t>
  </si>
  <si>
    <t>APU 4,11</t>
  </si>
  <si>
    <t>APU  4,12</t>
  </si>
  <si>
    <t xml:space="preserve">APU 5,1 </t>
  </si>
  <si>
    <t>APU 4,13</t>
  </si>
  <si>
    <t>APU 4,14</t>
  </si>
  <si>
    <t>APU 4,24</t>
  </si>
  <si>
    <t>APU 415</t>
  </si>
  <si>
    <t>APU 4,15</t>
  </si>
  <si>
    <t>APU 4,16</t>
  </si>
  <si>
    <t>APU 4,17</t>
  </si>
  <si>
    <t>APU 4,18</t>
  </si>
  <si>
    <t>APU 3,6</t>
  </si>
  <si>
    <t>APU 3,7</t>
  </si>
  <si>
    <t>APU 3,8</t>
  </si>
  <si>
    <t>APU 4,19</t>
  </si>
  <si>
    <t>APU 4,20</t>
  </si>
  <si>
    <t>APU 1,4</t>
  </si>
  <si>
    <t>APU 3,5</t>
  </si>
  <si>
    <t>APU 3,9</t>
  </si>
  <si>
    <t>APU 3,10</t>
  </si>
  <si>
    <t>APU 4,21</t>
  </si>
  <si>
    <t>APU 4,22</t>
  </si>
  <si>
    <t>APU 4,23</t>
  </si>
  <si>
    <t>PRECIOS UTILIZADOS</t>
  </si>
  <si>
    <t>Demolicion de Bordillo en Concreto</t>
  </si>
  <si>
    <r>
      <rPr>
        <b/>
        <sz val="8"/>
        <rFont val="Arial"/>
        <family val="2"/>
      </rPr>
      <t>VOL. o
PESO</t>
    </r>
  </si>
  <si>
    <t>Relleno para estructuras</t>
  </si>
  <si>
    <t>Vibrocompactador Rana</t>
  </si>
  <si>
    <t>Dm</t>
  </si>
  <si>
    <t>Arena Para rellenos de estructuras</t>
  </si>
  <si>
    <t>4 Ayudante de contruccion</t>
  </si>
  <si>
    <t>Vibrocompatador, potencia 153 HP, peso 10 Ton.</t>
  </si>
  <si>
    <t>Material de Sub Base CBR=40%</t>
  </si>
  <si>
    <t>Agua</t>
  </si>
  <si>
    <t>Lts</t>
  </si>
  <si>
    <t>Carrotanque Irrigador de asfalto, 1000 GALONES DE CAPACIDAD</t>
  </si>
  <si>
    <t>Compresor (barrido y soplado)</t>
  </si>
  <si>
    <t>Emulsión CRL-1</t>
  </si>
  <si>
    <t>Suministro e Intalacion Mezcla densa en Caliente MDC 19 - para bacheo</t>
  </si>
  <si>
    <t>Compactador neumático de Potencia 70 HP, peso de 13 ton</t>
  </si>
  <si>
    <t>Compactador de Rodillo POTENCIA: 99HP, PESO: 8 ton</t>
  </si>
  <si>
    <t>Agregado Petreo para Triturar (Crudo)</t>
  </si>
  <si>
    <t>lts</t>
  </si>
  <si>
    <t>Bordillo de piezas prefabricadas de concreto; incluye la preparacion de la superficie de apoyo</t>
  </si>
  <si>
    <t>Mortero 1:3 Para Anillos</t>
  </si>
  <si>
    <t>Bordillo Prefabricado En Concreto Ref.A85 Ntc-4109, 0,20 X 0,35 X 0.80 M</t>
  </si>
  <si>
    <t>Acero PDR-60</t>
  </si>
  <si>
    <t>Alambre Negro Para Amarre</t>
  </si>
  <si>
    <t>Vehiculo  delineador</t>
  </si>
  <si>
    <t>Pintura Acrilica Pura para trafico</t>
  </si>
  <si>
    <t>gal</t>
  </si>
  <si>
    <t>5 Ayudante de contruccion</t>
  </si>
  <si>
    <t>Poste en angulo de 2*2*1/4 de 3,5m para señal</t>
  </si>
  <si>
    <t>Concreto Resistencia  14 (Mpa)</t>
  </si>
  <si>
    <t>,</t>
  </si>
  <si>
    <t>DATOS ESPECÍFICOS</t>
  </si>
  <si>
    <t>Contruccion Resalto en Gravilla</t>
  </si>
  <si>
    <t>Pulidora</t>
  </si>
  <si>
    <t>Granito Blanco</t>
  </si>
  <si>
    <t>Marmolina Blanca</t>
  </si>
  <si>
    <t>Cemento Gris</t>
  </si>
  <si>
    <t>Cemento Blanco tipo 3</t>
  </si>
  <si>
    <t xml:space="preserve">Tacha reflectiva </t>
  </si>
  <si>
    <t>Transporte de materiales</t>
  </si>
  <si>
    <t>Para crear APU nuevos: Materials que fueron retirados de los APUS</t>
  </si>
  <si>
    <t>Emulsión CRL</t>
  </si>
  <si>
    <t>Mezcla asfaltica MDC 19</t>
  </si>
  <si>
    <t xml:space="preserve">IMPRIMANTE </t>
  </si>
  <si>
    <t>GL</t>
  </si>
  <si>
    <t xml:space="preserve">Martillo demoledor </t>
  </si>
  <si>
    <t xml:space="preserve">martillo demoledor </t>
  </si>
  <si>
    <t xml:space="preserve">Equipo estacion </t>
  </si>
  <si>
    <t>De</t>
  </si>
  <si>
    <t>HÉCTOR ENRIQUE MALDONADO BARRIOS</t>
  </si>
  <si>
    <t>Representante Legal</t>
  </si>
  <si>
    <t>CONSORCIO URBANO MOTILONES</t>
  </si>
  <si>
    <t xml:space="preserve">Contratista </t>
  </si>
  <si>
    <t>CRUCES VIALES: CALLE 10, AVENIDA 4, CALLE 13, AVENIDA 0 Y CALLE 11, SAN JOSE DE CUCUTA, DEPARTAMENTO DE NORTE DE SANTANDER.</t>
  </si>
  <si>
    <t>PROYECTO DE MOVILIDAD URBANA AVENIDA LIBERTADORES CALLE 15 - SAN JOSE DE CUCUTA, DEPARTAMENTO DE NORTE DE SANTANDER.</t>
  </si>
  <si>
    <t xml:space="preserve">PROYECTO DE MOVILIDAD URBANA INTERSECCIÓN ANILLO VIAL, ENTRADA A LA FORTALEZA, SAN JOSE DE CUCUTA - NORTE DE SANTANDER
</t>
  </si>
  <si>
    <t>PROYECTO DE MOVILIDAD URBANA INTERSECCIÓN RETORNO IGLESIA LA CANDELARIA, AV 7 SEVILLA, MUNICIPIO DE SAN JOSE DE CUCUTA – NORTE DE SANTANDER</t>
  </si>
  <si>
    <t>PROYECTO DE MOVILIDAD URBANA
INTERSECCIÓN SILLA COJA, DEL MUNICIPIO DE SAN JOSE DE CUCUTA – NORTE DE SANTANDER</t>
  </si>
  <si>
    <t>PROYECTO DE MOVILIDAD URBANA ZONA PARQUE NACIONAL - SAN JOSE DE CUCUTA, NORTE DE SANTANDER.</t>
  </si>
  <si>
    <t>PROYECTO DE MOVILIDAD URBANA COLEGIO NUESTRA SEÑORA DE FATIMA - SAN JOSE DE CUCUTA, NORTE DE SANTANDER.</t>
  </si>
  <si>
    <t>PROYECTO DE MOVILIDAD URBANA COLEGIO SANTO ANGEL DE LA GUARDA FINCA LA RINCONADA BARRIO LA RINCONADA  - SAN JOSE DE CUCUTA, NORTE DE SANTANDER.</t>
  </si>
  <si>
    <t>PROYECTO DE MOVILIDAD COLEGIO NACIONAL DE COEMRCIO - SAN JOSE DE CUCUTA, NORTE DE SANTANDER.</t>
  </si>
  <si>
    <t xml:space="preserve">Concreto de 21,0 Mpa </t>
  </si>
  <si>
    <t>Sub Base Plasticidad máxima 9%</t>
  </si>
  <si>
    <t xml:space="preserve">Bordillo Prefabricado En Concreto </t>
  </si>
  <si>
    <t>Acero de refuerzo</t>
  </si>
  <si>
    <t>Señal (grupo 1). Tablero en lámina galvanizada de 75cm*75cm,  reflectivo tipo</t>
  </si>
  <si>
    <t>Suminsitro e instalacion estoperoles reflectivos</t>
  </si>
  <si>
    <r>
      <t xml:space="preserve">Estoperoles </t>
    </r>
    <r>
      <rPr>
        <sz val="6.5"/>
        <rFont val="Arial MT"/>
      </rPr>
      <t xml:space="preserve"> reflectivos</t>
    </r>
  </si>
  <si>
    <t>APU 4,25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</si>
</sst>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-&quot;$&quot;\ * #,##0.00_-;\-&quot;$&quot;\ * #,##0.00_-;_-&quot;$&quot;\ * &quot;-&quot;??_-;_-@_-"/>
    <numFmt numFmtId="164" formatCode="&quot;$&quot;\ #,##0.00_);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0.0"/>
    <numFmt numFmtId="168" formatCode="0.0000"/>
    <numFmt numFmtId="169" formatCode="0.000"/>
    <numFmt numFmtId="170" formatCode="0.00000"/>
    <numFmt numFmtId="171" formatCode="_ &quot;$&quot;\ * #,##0_ ;_ &quot;$&quot;\ * \-#,##0_ ;_ &quot;$&quot;\ * &quot;-&quot;_ ;_ @_ "/>
    <numFmt numFmtId="172" formatCode="&quot;$&quot;\ #,##0.00;[Red]&quot;$&quot;\ \-#,##0.00"/>
    <numFmt numFmtId="173" formatCode="&quot;$&quot;\ #,##0.00"/>
    <numFmt numFmtId="174" formatCode="_-[$$-240A]* #,##0.00_-;\-[$$-240A]* #,##0.00_-;_-[$$-240A]* &quot;-&quot;??_-;_-@_-"/>
    <numFmt numFmtId="175" formatCode="_-[$$-240A]\ * #,##0.00_-;\-[$$-240A]\ * #,##0.00_-;_-[$$-240A]\ * &quot;-&quot;??_-;_-@_-"/>
    <numFmt numFmtId="176" formatCode="0.00000000000%"/>
    <numFmt numFmtId="177" formatCode="0#.00\ \L\t"/>
    <numFmt numFmtId="178" formatCode="_-[$$-240A]\ * #,##0.00_ ;_-[$$-240A]\ * \-#,##0.00\ ;_-[$$-240A]\ * &quot;-&quot;??_ ;_-@_ "/>
    <numFmt numFmtId="179" formatCode="_-&quot;$&quot;\ * #,##0_-;\-&quot;$&quot;\ * #,##0_-;_-&quot;$&quot;\ * &quot;-&quot;??_-;_-@_-"/>
    <numFmt numFmtId="180" formatCode="_(* #,##0_);_(* \(#,##0\);_(* &quot;-&quot;??_);_(@_)"/>
    <numFmt numFmtId="181" formatCode="0.000000"/>
    <numFmt numFmtId="182" formatCode="0.00000000"/>
    <numFmt numFmtId="183" formatCode="&quot;$&quot;#,##0"/>
  </numFmts>
  <fonts count="46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6.5"/>
      <name val="Arial"/>
      <family val="2"/>
    </font>
    <font>
      <sz val="6.5"/>
      <name val="Arial MT"/>
    </font>
    <font>
      <sz val="6.5"/>
      <color rgb="FF000000"/>
      <name val="Arial MT"/>
      <family val="2"/>
    </font>
    <font>
      <b/>
      <sz val="6.5"/>
      <color rgb="FF000000"/>
      <name val="Arial"/>
      <family val="2"/>
    </font>
    <font>
      <sz val="6.5"/>
      <name val="Arial MT"/>
      <family val="2"/>
    </font>
    <font>
      <b/>
      <vertAlign val="superscript"/>
      <sz val="6.5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6"/>
      <name val="Arial Narrow"/>
      <family val="2"/>
    </font>
    <font>
      <b/>
      <sz val="8"/>
      <name val="Arial Narrow"/>
      <family val="2"/>
    </font>
    <font>
      <sz val="10"/>
      <color theme="1"/>
      <name val="Arial"/>
      <family val="2"/>
    </font>
    <font>
      <b/>
      <sz val="7"/>
      <name val="Arial Narrow"/>
      <family val="2"/>
    </font>
    <font>
      <b/>
      <sz val="5"/>
      <name val="Arial Narrow"/>
      <family val="2"/>
    </font>
    <font>
      <sz val="5"/>
      <name val="Arial Narrow"/>
      <family val="2"/>
    </font>
    <font>
      <sz val="8"/>
      <name val="Arial Narrow"/>
      <family val="2"/>
    </font>
    <font>
      <sz val="10"/>
      <color theme="1"/>
      <name val="Arial Narrow"/>
      <family val="2"/>
    </font>
    <font>
      <sz val="10"/>
      <color rgb="FFFFFF00"/>
      <name val="Arial"/>
      <family val="2"/>
    </font>
    <font>
      <sz val="8"/>
      <color theme="1"/>
      <name val="Arial"/>
      <family val="2"/>
    </font>
    <font>
      <sz val="5"/>
      <color theme="1"/>
      <name val="Arial"/>
      <family val="2"/>
    </font>
    <font>
      <b/>
      <sz val="5"/>
      <color theme="1"/>
      <name val="Arial"/>
      <family val="2"/>
    </font>
    <font>
      <sz val="12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5"/>
      <color theme="1"/>
      <name val="Arial Narrow"/>
      <family val="2"/>
    </font>
    <font>
      <b/>
      <sz val="5"/>
      <color theme="1"/>
      <name val="Arial Narrow"/>
      <family val="2"/>
    </font>
    <font>
      <b/>
      <sz val="8"/>
      <color theme="1"/>
      <name val="Arial Narrow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b/>
      <sz val="8"/>
      <color rgb="FF000000"/>
      <name val="Arial"/>
      <family val="2"/>
    </font>
    <font>
      <sz val="8"/>
      <color rgb="FF000000"/>
      <name val="Times New Roman"/>
      <family val="1"/>
    </font>
    <font>
      <sz val="8"/>
      <color rgb="FF000000"/>
      <name val="Arial MT"/>
      <family val="2"/>
    </font>
    <font>
      <sz val="8"/>
      <name val="Arial MT"/>
    </font>
    <font>
      <sz val="8"/>
      <name val="Arial MT"/>
      <family val="2"/>
    </font>
    <font>
      <b/>
      <sz val="8"/>
      <color rgb="FF000000"/>
      <name val="Arial MT"/>
    </font>
    <font>
      <sz val="10"/>
      <color rgb="FF000000"/>
      <name val="Times New Roman"/>
      <family val="1"/>
    </font>
    <font>
      <sz val="8"/>
      <color rgb="FF000000"/>
      <name val="Arial MT"/>
    </font>
    <font>
      <sz val="8"/>
      <name val="Times New Roman"/>
      <family val="1"/>
    </font>
    <font>
      <sz val="12"/>
      <color rgb="FF000000"/>
      <name val="Arial"/>
      <family val="2"/>
    </font>
    <font>
      <b/>
      <sz val="10"/>
      <color rgb="FF000000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0000"/>
        <bgColor indexed="64"/>
      </patternFill>
    </fill>
  </fills>
  <borders count="7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rgb="FF000000"/>
      </right>
      <top style="thin">
        <color rgb="FFFFFFFF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44" fontId="8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9" fontId="1" fillId="0" borderId="0" applyFont="0" applyFill="0" applyBorder="0" applyAlignment="0" applyProtection="0"/>
    <xf numFmtId="177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8" fillId="0" borderId="0"/>
  </cellStyleXfs>
  <cellXfs count="1094">
    <xf numFmtId="0" fontId="0" fillId="0" borderId="0" xfId="0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wrapText="1"/>
    </xf>
    <xf numFmtId="167" fontId="4" fillId="0" borderId="1" xfId="0" applyNumberFormat="1" applyFont="1" applyFill="1" applyBorder="1" applyAlignment="1">
      <alignment horizontal="right" vertical="top" indent="3" shrinkToFit="1"/>
    </xf>
    <xf numFmtId="2" fontId="4" fillId="0" borderId="1" xfId="0" applyNumberFormat="1" applyFont="1" applyFill="1" applyBorder="1" applyAlignment="1">
      <alignment horizontal="right" vertical="top" shrinkToFit="1"/>
    </xf>
    <xf numFmtId="2" fontId="4" fillId="0" borderId="1" xfId="0" applyNumberFormat="1" applyFont="1" applyFill="1" applyBorder="1" applyAlignment="1">
      <alignment horizontal="center" vertical="top" shrinkToFit="1"/>
    </xf>
    <xf numFmtId="10" fontId="4" fillId="0" borderId="1" xfId="0" applyNumberFormat="1" applyFont="1" applyFill="1" applyBorder="1" applyAlignment="1">
      <alignment horizontal="left" vertical="top" indent="3" shrinkToFit="1"/>
    </xf>
    <xf numFmtId="10" fontId="4" fillId="0" borderId="1" xfId="0" applyNumberFormat="1" applyFont="1" applyFill="1" applyBorder="1" applyAlignment="1">
      <alignment horizontal="center" vertical="top" shrinkToFit="1"/>
    </xf>
    <xf numFmtId="2" fontId="4" fillId="0" borderId="1" xfId="0" applyNumberFormat="1" applyFont="1" applyFill="1" applyBorder="1" applyAlignment="1">
      <alignment horizontal="left" vertical="top" indent="2" shrinkToFit="1"/>
    </xf>
    <xf numFmtId="4" fontId="4" fillId="0" borderId="1" xfId="0" applyNumberFormat="1" applyFont="1" applyFill="1" applyBorder="1" applyAlignment="1">
      <alignment horizontal="right" vertical="top" shrinkToFit="1"/>
    </xf>
    <xf numFmtId="2" fontId="4" fillId="0" borderId="1" xfId="0" applyNumberFormat="1" applyFont="1" applyFill="1" applyBorder="1" applyAlignment="1">
      <alignment horizontal="left" vertical="top" indent="3" shrinkToFit="1"/>
    </xf>
    <xf numFmtId="2" fontId="4" fillId="0" borderId="1" xfId="0" applyNumberFormat="1" applyFont="1" applyFill="1" applyBorder="1" applyAlignment="1">
      <alignment horizontal="right" vertical="top" indent="2" shrinkToFit="1"/>
    </xf>
    <xf numFmtId="0" fontId="8" fillId="0" borderId="0" xfId="0" applyFont="1" applyFill="1" applyBorder="1" applyAlignment="1">
      <alignment horizontal="left" vertical="top"/>
    </xf>
    <xf numFmtId="0" fontId="11" fillId="0" borderId="0" xfId="2" applyFont="1" applyAlignment="1">
      <alignment vertical="center" wrapText="1"/>
    </xf>
    <xf numFmtId="0" fontId="12" fillId="0" borderId="0" xfId="2" applyFont="1"/>
    <xf numFmtId="0" fontId="11" fillId="0" borderId="0" xfId="2" applyFont="1" applyAlignment="1">
      <alignment horizontal="left" vertical="center" wrapText="1"/>
    </xf>
    <xf numFmtId="0" fontId="14" fillId="0" borderId="29" xfId="4" applyFont="1" applyBorder="1" applyAlignment="1">
      <alignment horizontal="center" vertical="center" wrapText="1"/>
    </xf>
    <xf numFmtId="0" fontId="11" fillId="4" borderId="0" xfId="3" applyFont="1" applyFill="1" applyAlignment="1">
      <alignment horizontal="left" vertical="center"/>
    </xf>
    <xf numFmtId="0" fontId="14" fillId="0" borderId="32" xfId="4" applyFont="1" applyBorder="1" applyAlignment="1">
      <alignment horizontal="center" vertical="center" wrapText="1"/>
    </xf>
    <xf numFmtId="4" fontId="11" fillId="3" borderId="0" xfId="3" applyNumberFormat="1" applyFont="1" applyFill="1" applyAlignment="1">
      <alignment horizontal="center" vertical="center" wrapText="1"/>
    </xf>
    <xf numFmtId="10" fontId="12" fillId="0" borderId="0" xfId="2" applyNumberFormat="1" applyFont="1"/>
    <xf numFmtId="0" fontId="14" fillId="6" borderId="34" xfId="3" applyFont="1" applyFill="1" applyBorder="1" applyAlignment="1">
      <alignment horizontal="center" vertical="center"/>
    </xf>
    <xf numFmtId="0" fontId="14" fillId="6" borderId="35" xfId="3" applyFont="1" applyFill="1" applyBorder="1" applyAlignment="1">
      <alignment vertical="center"/>
    </xf>
    <xf numFmtId="0" fontId="14" fillId="6" borderId="35" xfId="3" applyFont="1" applyFill="1" applyBorder="1" applyAlignment="1">
      <alignment horizontal="center" vertical="center"/>
    </xf>
    <xf numFmtId="0" fontId="14" fillId="6" borderId="36" xfId="3" applyFont="1" applyFill="1" applyBorder="1" applyAlignment="1">
      <alignment vertical="center"/>
    </xf>
    <xf numFmtId="0" fontId="11" fillId="7" borderId="0" xfId="3" applyFont="1" applyFill="1" applyAlignment="1">
      <alignment vertical="center"/>
    </xf>
    <xf numFmtId="4" fontId="15" fillId="0" borderId="38" xfId="5" applyNumberFormat="1" applyFont="1" applyBorder="1" applyAlignment="1">
      <alignment horizontal="center" vertical="center" wrapText="1"/>
    </xf>
    <xf numFmtId="164" fontId="16" fillId="0" borderId="0" xfId="6" applyNumberFormat="1" applyFont="1" applyBorder="1" applyAlignment="1">
      <alignment horizontal="right" vertical="center" wrapText="1"/>
    </xf>
    <xf numFmtId="4" fontId="12" fillId="0" borderId="0" xfId="2" applyNumberFormat="1" applyFont="1" applyAlignment="1">
      <alignment horizontal="center" vertical="center"/>
    </xf>
    <xf numFmtId="0" fontId="15" fillId="0" borderId="40" xfId="3" applyFont="1" applyBorder="1" applyAlignment="1">
      <alignment horizontal="center" vertical="center"/>
    </xf>
    <xf numFmtId="0" fontId="15" fillId="0" borderId="41" xfId="4" applyFont="1" applyBorder="1" applyAlignment="1">
      <alignment horizontal="center" vertical="center" wrapText="1"/>
    </xf>
    <xf numFmtId="0" fontId="15" fillId="0" borderId="41" xfId="4" applyFont="1" applyBorder="1" applyAlignment="1">
      <alignment horizontal="left" vertical="center" wrapText="1"/>
    </xf>
    <xf numFmtId="0" fontId="15" fillId="0" borderId="41" xfId="4" applyFont="1" applyBorder="1" applyAlignment="1">
      <alignment horizontal="center" vertical="center"/>
    </xf>
    <xf numFmtId="173" fontId="11" fillId="0" borderId="0" xfId="5" applyNumberFormat="1" applyFont="1" applyBorder="1" applyAlignment="1">
      <alignment horizontal="right" vertical="center"/>
    </xf>
    <xf numFmtId="173" fontId="14" fillId="0" borderId="42" xfId="5" applyNumberFormat="1" applyFont="1" applyBorder="1" applyAlignment="1">
      <alignment horizontal="right" vertical="center"/>
    </xf>
    <xf numFmtId="164" fontId="15" fillId="0" borderId="42" xfId="6" applyNumberFormat="1" applyFont="1" applyBorder="1" applyAlignment="1">
      <alignment horizontal="right" vertical="center" wrapText="1"/>
    </xf>
    <xf numFmtId="173" fontId="17" fillId="0" borderId="0" xfId="2" applyNumberFormat="1" applyFont="1"/>
    <xf numFmtId="0" fontId="11" fillId="2" borderId="34" xfId="3" applyFont="1" applyFill="1" applyBorder="1" applyAlignment="1">
      <alignment horizontal="center" vertical="center"/>
    </xf>
    <xf numFmtId="0" fontId="11" fillId="2" borderId="35" xfId="3" applyFont="1" applyFill="1" applyBorder="1" applyAlignment="1">
      <alignment vertical="center"/>
    </xf>
    <xf numFmtId="0" fontId="11" fillId="2" borderId="35" xfId="3" applyFont="1" applyFill="1" applyBorder="1" applyAlignment="1">
      <alignment horizontal="center" vertical="center"/>
    </xf>
    <xf numFmtId="0" fontId="11" fillId="2" borderId="36" xfId="3" applyFont="1" applyFill="1" applyBorder="1" applyAlignment="1">
      <alignment vertical="center"/>
    </xf>
    <xf numFmtId="0" fontId="14" fillId="2" borderId="34" xfId="3" applyFont="1" applyFill="1" applyBorder="1" applyAlignment="1">
      <alignment horizontal="center" vertical="center"/>
    </xf>
    <xf numFmtId="0" fontId="14" fillId="2" borderId="35" xfId="3" applyFont="1" applyFill="1" applyBorder="1" applyAlignment="1">
      <alignment vertical="center"/>
    </xf>
    <xf numFmtId="0" fontId="14" fillId="2" borderId="35" xfId="3" applyFont="1" applyFill="1" applyBorder="1" applyAlignment="1">
      <alignment horizontal="center" vertical="center"/>
    </xf>
    <xf numFmtId="0" fontId="14" fillId="2" borderId="36" xfId="3" applyFont="1" applyFill="1" applyBorder="1" applyAlignment="1">
      <alignment vertical="center"/>
    </xf>
    <xf numFmtId="0" fontId="14" fillId="7" borderId="34" xfId="3" applyFont="1" applyFill="1" applyBorder="1" applyAlignment="1">
      <alignment horizontal="center" vertical="center"/>
    </xf>
    <xf numFmtId="0" fontId="14" fillId="7" borderId="35" xfId="3" applyFont="1" applyFill="1" applyBorder="1" applyAlignment="1">
      <alignment vertical="center"/>
    </xf>
    <xf numFmtId="0" fontId="14" fillId="7" borderId="35" xfId="3" applyFont="1" applyFill="1" applyBorder="1" applyAlignment="1">
      <alignment horizontal="center" vertical="center"/>
    </xf>
    <xf numFmtId="0" fontId="14" fillId="7" borderId="36" xfId="3" applyFont="1" applyFill="1" applyBorder="1" applyAlignment="1">
      <alignment vertical="center"/>
    </xf>
    <xf numFmtId="44" fontId="18" fillId="0" borderId="0" xfId="7" applyFont="1" applyAlignment="1">
      <alignment horizontal="center" vertical="center"/>
    </xf>
    <xf numFmtId="173" fontId="14" fillId="0" borderId="36" xfId="5" applyNumberFormat="1" applyFont="1" applyBorder="1" applyAlignment="1">
      <alignment horizontal="right" vertical="center"/>
    </xf>
    <xf numFmtId="44" fontId="12" fillId="0" borderId="0" xfId="2" applyNumberFormat="1" applyFont="1"/>
    <xf numFmtId="174" fontId="14" fillId="0" borderId="42" xfId="3" applyNumberFormat="1" applyFont="1" applyBorder="1" applyAlignment="1">
      <alignment vertical="center"/>
    </xf>
    <xf numFmtId="174" fontId="12" fillId="0" borderId="0" xfId="2" applyNumberFormat="1" applyFont="1"/>
    <xf numFmtId="49" fontId="14" fillId="0" borderId="0" xfId="8" applyNumberFormat="1" applyFont="1" applyAlignment="1">
      <alignment horizontal="right" vertical="center"/>
    </xf>
    <xf numFmtId="49" fontId="14" fillId="0" borderId="0" xfId="8" applyNumberFormat="1" applyFont="1" applyAlignment="1">
      <alignment horizontal="center" vertical="center"/>
    </xf>
    <xf numFmtId="174" fontId="14" fillId="0" borderId="25" xfId="8" applyNumberFormat="1" applyFont="1" applyBorder="1" applyAlignment="1">
      <alignment vertical="center"/>
    </xf>
    <xf numFmtId="175" fontId="12" fillId="0" borderId="0" xfId="2" applyNumberFormat="1" applyFont="1"/>
    <xf numFmtId="173" fontId="19" fillId="0" borderId="0" xfId="2" applyNumberFormat="1" applyFont="1"/>
    <xf numFmtId="0" fontId="11" fillId="0" borderId="35" xfId="3" applyFont="1" applyBorder="1" applyAlignment="1">
      <alignment horizontal="right" vertical="center"/>
    </xf>
    <xf numFmtId="174" fontId="14" fillId="0" borderId="36" xfId="3" applyNumberFormat="1" applyFont="1" applyBorder="1" applyAlignment="1">
      <alignment vertical="center"/>
    </xf>
    <xf numFmtId="0" fontId="11" fillId="0" borderId="0" xfId="3" applyFont="1" applyAlignment="1">
      <alignment horizontal="right" vertical="center"/>
    </xf>
    <xf numFmtId="174" fontId="14" fillId="0" borderId="25" xfId="3" applyNumberFormat="1" applyFont="1" applyBorder="1" applyAlignment="1">
      <alignment vertical="center"/>
    </xf>
    <xf numFmtId="0" fontId="21" fillId="0" borderId="0" xfId="2" applyFont="1"/>
    <xf numFmtId="0" fontId="20" fillId="0" borderId="0" xfId="2" applyFont="1"/>
    <xf numFmtId="174" fontId="20" fillId="0" borderId="25" xfId="2" applyNumberFormat="1" applyFont="1" applyBorder="1"/>
    <xf numFmtId="174" fontId="14" fillId="0" borderId="39" xfId="3" applyNumberFormat="1" applyFont="1" applyBorder="1" applyAlignment="1">
      <alignment vertical="center"/>
    </xf>
    <xf numFmtId="176" fontId="11" fillId="0" borderId="0" xfId="5" applyNumberFormat="1" applyFont="1" applyBorder="1" applyAlignment="1">
      <alignment horizontal="right" vertical="center"/>
    </xf>
    <xf numFmtId="176" fontId="12" fillId="0" borderId="0" xfId="10" applyNumberFormat="1" applyFont="1"/>
    <xf numFmtId="0" fontId="11" fillId="3" borderId="0" xfId="9" applyFont="1" applyFill="1" applyAlignment="1">
      <alignment horizontal="center" vertical="center"/>
    </xf>
    <xf numFmtId="174" fontId="14" fillId="0" borderId="0" xfId="3" applyNumberFormat="1" applyFont="1" applyAlignment="1">
      <alignment vertical="center"/>
    </xf>
    <xf numFmtId="10" fontId="11" fillId="0" borderId="0" xfId="5" applyNumberFormat="1" applyFont="1" applyBorder="1" applyAlignment="1">
      <alignment horizontal="right" vertical="center"/>
    </xf>
    <xf numFmtId="0" fontId="22" fillId="0" borderId="45" xfId="9" applyFont="1" applyBorder="1"/>
    <xf numFmtId="0" fontId="23" fillId="0" borderId="46" xfId="3" applyFont="1" applyBorder="1" applyAlignment="1">
      <alignment vertical="center"/>
    </xf>
    <xf numFmtId="178" fontId="26" fillId="8" borderId="52" xfId="11" applyNumberFormat="1" applyFont="1" applyFill="1" applyBorder="1" applyAlignment="1">
      <alignment horizontal="center" vertical="center"/>
    </xf>
    <xf numFmtId="9" fontId="25" fillId="2" borderId="53" xfId="12" applyFont="1" applyFill="1" applyBorder="1" applyAlignment="1">
      <alignment horizontal="center" vertical="center"/>
    </xf>
    <xf numFmtId="0" fontId="25" fillId="0" borderId="54" xfId="2" applyFont="1" applyBorder="1" applyAlignment="1">
      <alignment vertical="center" wrapText="1"/>
    </xf>
    <xf numFmtId="0" fontId="25" fillId="0" borderId="55" xfId="2" applyFont="1" applyBorder="1" applyAlignment="1">
      <alignment vertical="center" wrapText="1"/>
    </xf>
    <xf numFmtId="0" fontId="22" fillId="0" borderId="45" xfId="2" applyFont="1" applyBorder="1"/>
    <xf numFmtId="0" fontId="25" fillId="0" borderId="24" xfId="2" applyFont="1" applyBorder="1" applyAlignment="1">
      <alignment vertical="center" wrapText="1"/>
    </xf>
    <xf numFmtId="0" fontId="25" fillId="0" borderId="18" xfId="2" applyFont="1" applyBorder="1" applyAlignment="1">
      <alignment vertical="center" wrapText="1"/>
    </xf>
    <xf numFmtId="0" fontId="24" fillId="0" borderId="26" xfId="2" applyFont="1" applyBorder="1" applyAlignment="1">
      <alignment vertical="center" wrapText="1"/>
    </xf>
    <xf numFmtId="0" fontId="24" fillId="0" borderId="20" xfId="2" applyFont="1" applyBorder="1" applyAlignment="1">
      <alignment vertical="center" wrapText="1"/>
    </xf>
    <xf numFmtId="0" fontId="28" fillId="0" borderId="0" xfId="2" applyFont="1"/>
    <xf numFmtId="0" fontId="29" fillId="0" borderId="0" xfId="2" applyFont="1"/>
    <xf numFmtId="0" fontId="28" fillId="0" borderId="0" xfId="2" applyFont="1" applyAlignment="1">
      <alignment horizontal="center"/>
    </xf>
    <xf numFmtId="175" fontId="28" fillId="0" borderId="0" xfId="2" applyNumberFormat="1" applyFont="1"/>
    <xf numFmtId="0" fontId="19" fillId="0" borderId="0" xfId="2" applyFont="1"/>
    <xf numFmtId="174" fontId="28" fillId="0" borderId="0" xfId="2" applyNumberFormat="1" applyFont="1"/>
    <xf numFmtId="175" fontId="29" fillId="0" borderId="0" xfId="2" applyNumberFormat="1" applyFont="1"/>
    <xf numFmtId="175" fontId="17" fillId="0" borderId="0" xfId="2" applyNumberFormat="1" applyFont="1"/>
    <xf numFmtId="175" fontId="30" fillId="0" borderId="0" xfId="2" applyNumberFormat="1" applyFont="1" applyAlignment="1">
      <alignment horizontal="left"/>
    </xf>
    <xf numFmtId="174" fontId="17" fillId="0" borderId="0" xfId="2" applyNumberFormat="1" applyFont="1"/>
    <xf numFmtId="0" fontId="17" fillId="0" borderId="0" xfId="2" applyFont="1"/>
    <xf numFmtId="0" fontId="30" fillId="0" borderId="0" xfId="2" applyFont="1" applyAlignment="1">
      <alignment horizontal="center"/>
    </xf>
    <xf numFmtId="3" fontId="0" fillId="0" borderId="0" xfId="0" applyNumberFormat="1" applyFill="1" applyBorder="1" applyAlignment="1">
      <alignment horizontal="left" vertical="top"/>
    </xf>
    <xf numFmtId="44" fontId="0" fillId="0" borderId="0" xfId="1" applyFont="1" applyFill="1" applyBorder="1" applyAlignment="1">
      <alignment horizontal="left" vertical="top"/>
    </xf>
    <xf numFmtId="0" fontId="32" fillId="0" borderId="0" xfId="0" applyFont="1" applyFill="1" applyBorder="1" applyAlignment="1">
      <alignment horizontal="left" vertical="top"/>
    </xf>
    <xf numFmtId="44" fontId="32" fillId="0" borderId="0" xfId="1" applyNumberFormat="1" applyFont="1" applyFill="1" applyBorder="1" applyAlignment="1">
      <alignment horizontal="left" vertical="top"/>
    </xf>
    <xf numFmtId="0" fontId="33" fillId="0" borderId="10" xfId="0" applyFont="1" applyFill="1" applyBorder="1" applyAlignment="1">
      <alignment horizontal="center" vertical="center" wrapText="1"/>
    </xf>
    <xf numFmtId="44" fontId="33" fillId="0" borderId="11" xfId="1" applyNumberFormat="1" applyFont="1" applyFill="1" applyBorder="1" applyAlignment="1">
      <alignment horizontal="center" vertical="center" wrapText="1"/>
    </xf>
    <xf numFmtId="167" fontId="32" fillId="0" borderId="1" xfId="0" applyNumberFormat="1" applyFont="1" applyFill="1" applyBorder="1" applyAlignment="1">
      <alignment horizontal="right" vertical="top" indent="3" shrinkToFit="1"/>
    </xf>
    <xf numFmtId="0" fontId="27" fillId="0" borderId="1" xfId="0" applyFont="1" applyFill="1" applyBorder="1" applyAlignment="1">
      <alignment horizontal="center" vertical="top" wrapText="1"/>
    </xf>
    <xf numFmtId="2" fontId="32" fillId="0" borderId="1" xfId="0" applyNumberFormat="1" applyFont="1" applyFill="1" applyBorder="1" applyAlignment="1">
      <alignment horizontal="left" vertical="top" indent="6" shrinkToFit="1"/>
    </xf>
    <xf numFmtId="44" fontId="32" fillId="0" borderId="1" xfId="1" applyNumberFormat="1" applyFont="1" applyFill="1" applyBorder="1" applyAlignment="1">
      <alignment horizontal="right" vertical="top" shrinkToFit="1"/>
    </xf>
    <xf numFmtId="0" fontId="32" fillId="0" borderId="1" xfId="0" applyFont="1" applyFill="1" applyBorder="1" applyAlignment="1">
      <alignment horizontal="left" wrapText="1"/>
    </xf>
    <xf numFmtId="44" fontId="32" fillId="0" borderId="1" xfId="1" applyNumberFormat="1" applyFont="1" applyFill="1" applyBorder="1" applyAlignment="1">
      <alignment horizontal="left" wrapText="1"/>
    </xf>
    <xf numFmtId="2" fontId="32" fillId="0" borderId="1" xfId="0" applyNumberFormat="1" applyFont="1" applyFill="1" applyBorder="1" applyAlignment="1">
      <alignment horizontal="center" vertical="top" shrinkToFit="1"/>
    </xf>
    <xf numFmtId="44" fontId="32" fillId="0" borderId="1" xfId="1" applyFont="1" applyFill="1" applyBorder="1" applyAlignment="1">
      <alignment horizontal="center" vertical="top" shrinkToFit="1"/>
    </xf>
    <xf numFmtId="44" fontId="32" fillId="0" borderId="1" xfId="1" applyFont="1" applyFill="1" applyBorder="1" applyAlignment="1">
      <alignment horizontal="left" vertical="top" indent="2" shrinkToFit="1"/>
    </xf>
    <xf numFmtId="10" fontId="32" fillId="0" borderId="1" xfId="0" applyNumberFormat="1" applyFont="1" applyFill="1" applyBorder="1" applyAlignment="1">
      <alignment horizontal="left" vertical="top" indent="3" shrinkToFit="1"/>
    </xf>
    <xf numFmtId="10" fontId="32" fillId="0" borderId="1" xfId="0" applyNumberFormat="1" applyFont="1" applyFill="1" applyBorder="1" applyAlignment="1">
      <alignment horizontal="center" vertical="top" shrinkToFit="1"/>
    </xf>
    <xf numFmtId="44" fontId="32" fillId="0" borderId="1" xfId="1" applyFont="1" applyFill="1" applyBorder="1" applyAlignment="1">
      <alignment horizontal="right" vertical="top" shrinkToFit="1"/>
    </xf>
    <xf numFmtId="2" fontId="32" fillId="0" borderId="1" xfId="1" applyNumberFormat="1" applyFont="1" applyFill="1" applyBorder="1" applyAlignment="1">
      <alignment horizontal="left" vertical="top" indent="2" shrinkToFit="1"/>
    </xf>
    <xf numFmtId="4" fontId="32" fillId="0" borderId="1" xfId="0" applyNumberFormat="1" applyFont="1" applyFill="1" applyBorder="1" applyAlignment="1">
      <alignment horizontal="right" vertical="top" shrinkToFit="1"/>
    </xf>
    <xf numFmtId="44" fontId="32" fillId="0" borderId="1" xfId="1" applyFont="1" applyFill="1" applyBorder="1" applyAlignment="1">
      <alignment horizontal="left" wrapText="1"/>
    </xf>
    <xf numFmtId="44" fontId="27" fillId="0" borderId="1" xfId="1" applyFont="1" applyFill="1" applyBorder="1" applyAlignment="1">
      <alignment horizontal="right" vertical="top" wrapText="1" indent="1"/>
    </xf>
    <xf numFmtId="44" fontId="32" fillId="0" borderId="0" xfId="1" applyFont="1" applyFill="1" applyBorder="1" applyAlignment="1">
      <alignment horizontal="left" vertical="top"/>
    </xf>
    <xf numFmtId="44" fontId="0" fillId="0" borderId="0" xfId="0" applyNumberFormat="1" applyFill="1" applyBorder="1" applyAlignment="1">
      <alignment horizontal="left" vertical="top"/>
    </xf>
    <xf numFmtId="179" fontId="14" fillId="6" borderId="35" xfId="1" applyNumberFormat="1" applyFont="1" applyFill="1" applyBorder="1" applyAlignment="1">
      <alignment vertical="center"/>
    </xf>
    <xf numFmtId="179" fontId="15" fillId="10" borderId="38" xfId="1" applyNumberFormat="1" applyFont="1" applyFill="1" applyBorder="1" applyAlignment="1">
      <alignment horizontal="center" vertical="center" wrapText="1"/>
    </xf>
    <xf numFmtId="179" fontId="15" fillId="0" borderId="38" xfId="1" applyNumberFormat="1" applyFont="1" applyBorder="1" applyAlignment="1">
      <alignment horizontal="center" vertical="center" wrapText="1"/>
    </xf>
    <xf numFmtId="179" fontId="11" fillId="2" borderId="35" xfId="1" applyNumberFormat="1" applyFont="1" applyFill="1" applyBorder="1" applyAlignment="1">
      <alignment vertical="center"/>
    </xf>
    <xf numFmtId="179" fontId="14" fillId="2" borderId="35" xfId="1" applyNumberFormat="1" applyFont="1" applyFill="1" applyBorder="1" applyAlignment="1">
      <alignment vertical="center"/>
    </xf>
    <xf numFmtId="179" fontId="14" fillId="7" borderId="35" xfId="1" applyNumberFormat="1" applyFont="1" applyFill="1" applyBorder="1" applyAlignment="1">
      <alignment vertical="center"/>
    </xf>
    <xf numFmtId="179" fontId="14" fillId="0" borderId="35" xfId="1" applyNumberFormat="1" applyFont="1" applyBorder="1" applyAlignment="1">
      <alignment horizontal="left" vertical="center"/>
    </xf>
    <xf numFmtId="179" fontId="14" fillId="0" borderId="0" xfId="1" applyNumberFormat="1" applyFont="1" applyAlignment="1">
      <alignment horizontal="right" vertical="center"/>
    </xf>
    <xf numFmtId="179" fontId="11" fillId="0" borderId="35" xfId="1" applyNumberFormat="1" applyFont="1" applyBorder="1" applyAlignment="1">
      <alignment horizontal="right" vertical="center"/>
    </xf>
    <xf numFmtId="179" fontId="11" fillId="0" borderId="0" xfId="1" applyNumberFormat="1" applyFont="1" applyAlignment="1">
      <alignment horizontal="right" vertical="center"/>
    </xf>
    <xf numFmtId="179" fontId="20" fillId="0" borderId="0" xfId="1" applyNumberFormat="1" applyFont="1"/>
    <xf numFmtId="179" fontId="11" fillId="3" borderId="0" xfId="1" applyNumberFormat="1" applyFont="1" applyFill="1" applyAlignment="1">
      <alignment horizontal="center" vertical="center"/>
    </xf>
    <xf numFmtId="179" fontId="26" fillId="8" borderId="19" xfId="1" applyNumberFormat="1" applyFont="1" applyFill="1" applyBorder="1" applyAlignment="1">
      <alignment horizontal="center" vertical="center"/>
    </xf>
    <xf numFmtId="179" fontId="28" fillId="0" borderId="0" xfId="1" applyNumberFormat="1" applyFont="1"/>
    <xf numFmtId="167" fontId="37" fillId="0" borderId="1" xfId="0" applyNumberFormat="1" applyFont="1" applyFill="1" applyBorder="1" applyAlignment="1">
      <alignment horizontal="right" vertical="top" indent="3" shrinkToFit="1"/>
    </xf>
    <xf numFmtId="0" fontId="38" fillId="0" borderId="1" xfId="0" applyFont="1" applyFill="1" applyBorder="1" applyAlignment="1">
      <alignment horizontal="center" vertical="top" wrapText="1"/>
    </xf>
    <xf numFmtId="4" fontId="37" fillId="0" borderId="1" xfId="0" applyNumberFormat="1" applyFont="1" applyFill="1" applyBorder="1" applyAlignment="1">
      <alignment horizontal="left" vertical="top" indent="4" shrinkToFit="1"/>
    </xf>
    <xf numFmtId="0" fontId="36" fillId="0" borderId="1" xfId="0" applyFont="1" applyFill="1" applyBorder="1" applyAlignment="1">
      <alignment horizontal="left" wrapText="1"/>
    </xf>
    <xf numFmtId="10" fontId="37" fillId="0" borderId="1" xfId="0" applyNumberFormat="1" applyFont="1" applyFill="1" applyBorder="1" applyAlignment="1">
      <alignment horizontal="left" vertical="top" indent="3" shrinkToFit="1"/>
    </xf>
    <xf numFmtId="10" fontId="37" fillId="0" borderId="1" xfId="0" applyNumberFormat="1" applyFont="1" applyFill="1" applyBorder="1" applyAlignment="1">
      <alignment horizontal="center" vertical="top" shrinkToFit="1"/>
    </xf>
    <xf numFmtId="0" fontId="36" fillId="0" borderId="0" xfId="0" applyFont="1" applyFill="1" applyBorder="1" applyAlignment="1">
      <alignment horizontal="left" vertical="top"/>
    </xf>
    <xf numFmtId="44" fontId="37" fillId="0" borderId="1" xfId="1" applyFont="1" applyFill="1" applyBorder="1" applyAlignment="1">
      <alignment horizontal="center" vertical="top" shrinkToFit="1"/>
    </xf>
    <xf numFmtId="44" fontId="37" fillId="0" borderId="1" xfId="1" applyFont="1" applyFill="1" applyBorder="1" applyAlignment="1">
      <alignment horizontal="right" vertical="top" shrinkToFit="1"/>
    </xf>
    <xf numFmtId="44" fontId="36" fillId="0" borderId="1" xfId="1" applyFont="1" applyFill="1" applyBorder="1" applyAlignment="1">
      <alignment horizontal="left" wrapText="1"/>
    </xf>
    <xf numFmtId="44" fontId="38" fillId="0" borderId="1" xfId="1" applyFont="1" applyFill="1" applyBorder="1" applyAlignment="1">
      <alignment horizontal="right" vertical="top" wrapText="1" indent="1"/>
    </xf>
    <xf numFmtId="44" fontId="36" fillId="0" borderId="0" xfId="1" applyFont="1" applyFill="1" applyBorder="1" applyAlignment="1">
      <alignment horizontal="left" vertical="top"/>
    </xf>
    <xf numFmtId="2" fontId="37" fillId="0" borderId="1" xfId="1" applyNumberFormat="1" applyFont="1" applyFill="1" applyBorder="1" applyAlignment="1">
      <alignment horizontal="center" vertical="top" shrinkToFit="1"/>
    </xf>
    <xf numFmtId="44" fontId="37" fillId="0" borderId="1" xfId="1" applyFont="1" applyFill="1" applyBorder="1" applyAlignment="1">
      <alignment horizontal="left" vertical="top" indent="2" shrinkToFit="1"/>
    </xf>
    <xf numFmtId="4" fontId="0" fillId="0" borderId="0" xfId="0" applyNumberFormat="1" applyFill="1" applyBorder="1" applyAlignment="1">
      <alignment horizontal="left" vertical="top"/>
    </xf>
    <xf numFmtId="2" fontId="37" fillId="0" borderId="1" xfId="1" applyNumberFormat="1" applyFont="1" applyFill="1" applyBorder="1" applyAlignment="1">
      <alignment horizontal="left" vertical="top" indent="2" shrinkToFit="1"/>
    </xf>
    <xf numFmtId="2" fontId="37" fillId="0" borderId="1" xfId="0" applyNumberFormat="1" applyFont="1" applyFill="1" applyBorder="1" applyAlignment="1">
      <alignment horizontal="right" vertical="top" shrinkToFit="1"/>
    </xf>
    <xf numFmtId="2" fontId="32" fillId="0" borderId="1" xfId="1" applyNumberFormat="1" applyFont="1" applyFill="1" applyBorder="1" applyAlignment="1">
      <alignment horizontal="center" vertical="top" shrinkToFit="1"/>
    </xf>
    <xf numFmtId="4" fontId="32" fillId="0" borderId="1" xfId="0" applyNumberFormat="1" applyFont="1" applyFill="1" applyBorder="1" applyAlignment="1">
      <alignment horizontal="left" vertical="top" indent="4" shrinkToFit="1"/>
    </xf>
    <xf numFmtId="44" fontId="4" fillId="0" borderId="1" xfId="1" applyFont="1" applyFill="1" applyBorder="1" applyAlignment="1">
      <alignment horizontal="left" vertical="top" indent="2" shrinkToFit="1"/>
    </xf>
    <xf numFmtId="44" fontId="4" fillId="0" borderId="1" xfId="1" applyFont="1" applyFill="1" applyBorder="1" applyAlignment="1">
      <alignment horizontal="right" vertical="top" shrinkToFit="1"/>
    </xf>
    <xf numFmtId="44" fontId="0" fillId="0" borderId="1" xfId="1" applyFont="1" applyFill="1" applyBorder="1" applyAlignment="1">
      <alignment horizontal="left" wrapText="1"/>
    </xf>
    <xf numFmtId="44" fontId="3" fillId="0" borderId="1" xfId="1" applyFont="1" applyFill="1" applyBorder="1" applyAlignment="1">
      <alignment horizontal="right" vertical="top" wrapText="1" indent="1"/>
    </xf>
    <xf numFmtId="44" fontId="4" fillId="0" borderId="1" xfId="1" applyFont="1" applyFill="1" applyBorder="1" applyAlignment="1">
      <alignment horizontal="center" vertical="top" shrinkToFit="1"/>
    </xf>
    <xf numFmtId="2" fontId="4" fillId="0" borderId="1" xfId="1" applyNumberFormat="1" applyFont="1" applyFill="1" applyBorder="1" applyAlignment="1">
      <alignment horizontal="center" vertical="top" shrinkToFit="1"/>
    </xf>
    <xf numFmtId="2" fontId="37" fillId="0" borderId="1" xfId="0" applyNumberFormat="1" applyFont="1" applyFill="1" applyBorder="1" applyAlignment="1">
      <alignment horizontal="center" vertical="top" shrinkToFit="1"/>
    </xf>
    <xf numFmtId="2" fontId="4" fillId="0" borderId="1" xfId="1" applyNumberFormat="1" applyFont="1" applyFill="1" applyBorder="1" applyAlignment="1">
      <alignment horizontal="left" vertical="top" indent="2" shrinkToFit="1"/>
    </xf>
    <xf numFmtId="4" fontId="37" fillId="0" borderId="1" xfId="0" applyNumberFormat="1" applyFont="1" applyFill="1" applyBorder="1" applyAlignment="1">
      <alignment horizontal="right" vertical="top" shrinkToFit="1"/>
    </xf>
    <xf numFmtId="168" fontId="37" fillId="0" borderId="1" xfId="0" applyNumberFormat="1" applyFont="1" applyFill="1" applyBorder="1" applyAlignment="1">
      <alignment horizontal="center" vertical="top" shrinkToFit="1"/>
    </xf>
    <xf numFmtId="1" fontId="32" fillId="0" borderId="1" xfId="0" applyNumberFormat="1" applyFont="1" applyFill="1" applyBorder="1" applyAlignment="1">
      <alignment horizontal="center" vertical="top" shrinkToFit="1"/>
    </xf>
    <xf numFmtId="2" fontId="37" fillId="0" borderId="1" xfId="1" applyNumberFormat="1" applyFont="1" applyFill="1" applyBorder="1" applyAlignment="1">
      <alignment horizontal="center" vertical="center" shrinkToFit="1"/>
    </xf>
    <xf numFmtId="0" fontId="33" fillId="0" borderId="9" xfId="0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169" fontId="37" fillId="0" borderId="1" xfId="0" applyNumberFormat="1" applyFont="1" applyFill="1" applyBorder="1" applyAlignment="1">
      <alignment horizontal="center" vertical="top" shrinkToFit="1"/>
    </xf>
    <xf numFmtId="0" fontId="14" fillId="0" borderId="35" xfId="3" applyFont="1" applyBorder="1" applyAlignment="1">
      <alignment horizontal="left" vertical="center"/>
    </xf>
    <xf numFmtId="0" fontId="14" fillId="11" borderId="38" xfId="4" applyFont="1" applyFill="1" applyBorder="1" applyAlignment="1">
      <alignment horizontal="center" vertical="center"/>
    </xf>
    <xf numFmtId="0" fontId="15" fillId="11" borderId="38" xfId="4" applyFont="1" applyFill="1" applyBorder="1" applyAlignment="1">
      <alignment horizontal="center" vertical="center" wrapText="1"/>
    </xf>
    <xf numFmtId="0" fontId="15" fillId="11" borderId="38" xfId="4" applyFont="1" applyFill="1" applyBorder="1" applyAlignment="1">
      <alignment horizontal="left" vertical="center" wrapText="1"/>
    </xf>
    <xf numFmtId="0" fontId="15" fillId="11" borderId="38" xfId="4" applyFont="1" applyFill="1" applyBorder="1" applyAlignment="1">
      <alignment horizontal="center" vertical="center"/>
    </xf>
    <xf numFmtId="4" fontId="15" fillId="11" borderId="38" xfId="5" applyNumberFormat="1" applyFont="1" applyFill="1" applyBorder="1" applyAlignment="1">
      <alignment horizontal="center" vertical="center" wrapText="1"/>
    </xf>
    <xf numFmtId="179" fontId="15" fillId="11" borderId="38" xfId="1" applyNumberFormat="1" applyFont="1" applyFill="1" applyBorder="1" applyAlignment="1">
      <alignment horizontal="center" vertical="center" wrapText="1"/>
    </xf>
    <xf numFmtId="164" fontId="15" fillId="11" borderId="39" xfId="6" applyNumberFormat="1" applyFont="1" applyFill="1" applyBorder="1" applyAlignment="1">
      <alignment horizontal="right" vertical="center" wrapText="1"/>
    </xf>
    <xf numFmtId="0" fontId="33" fillId="0" borderId="1" xfId="0" applyFont="1" applyFill="1" applyBorder="1" applyAlignment="1">
      <alignment horizontal="center" vertical="top" wrapText="1"/>
    </xf>
    <xf numFmtId="0" fontId="33" fillId="0" borderId="1" xfId="0" applyFont="1" applyFill="1" applyBorder="1" applyAlignment="1">
      <alignment horizontal="left" vertical="top" wrapText="1" indent="1"/>
    </xf>
    <xf numFmtId="0" fontId="33" fillId="0" borderId="1" xfId="0" applyFont="1" applyFill="1" applyBorder="1" applyAlignment="1">
      <alignment horizontal="left" vertical="top" wrapText="1" indent="2"/>
    </xf>
    <xf numFmtId="44" fontId="33" fillId="0" borderId="1" xfId="1" applyNumberFormat="1" applyFont="1" applyFill="1" applyBorder="1" applyAlignment="1">
      <alignment horizontal="left" vertical="top" wrapText="1" indent="1"/>
    </xf>
    <xf numFmtId="44" fontId="32" fillId="0" borderId="1" xfId="1" applyNumberFormat="1" applyFont="1" applyFill="1" applyBorder="1" applyAlignment="1">
      <alignment horizontal="right" vertical="top" indent="1" shrinkToFit="1"/>
    </xf>
    <xf numFmtId="0" fontId="33" fillId="2" borderId="1" xfId="0" applyFont="1" applyFill="1" applyBorder="1" applyAlignment="1">
      <alignment horizontal="right" vertical="top" wrapText="1" indent="2"/>
    </xf>
    <xf numFmtId="44" fontId="33" fillId="2" borderId="1" xfId="1" applyNumberFormat="1" applyFont="1" applyFill="1" applyBorder="1" applyAlignment="1">
      <alignment horizontal="left" vertical="top" wrapText="1" indent="2"/>
    </xf>
    <xf numFmtId="44" fontId="35" fillId="2" borderId="1" xfId="1" applyNumberFormat="1" applyFont="1" applyFill="1" applyBorder="1" applyAlignment="1">
      <alignment horizontal="right" vertical="top" shrinkToFit="1"/>
    </xf>
    <xf numFmtId="44" fontId="33" fillId="2" borderId="1" xfId="1" applyFont="1" applyFill="1" applyBorder="1" applyAlignment="1">
      <alignment horizontal="left" vertical="top" wrapText="1" indent="2"/>
    </xf>
    <xf numFmtId="44" fontId="32" fillId="0" borderId="1" xfId="1" applyFont="1" applyFill="1" applyBorder="1" applyAlignment="1">
      <alignment horizontal="right" vertical="top" indent="1" shrinkToFit="1"/>
    </xf>
    <xf numFmtId="44" fontId="33" fillId="0" borderId="1" xfId="1" applyFont="1" applyFill="1" applyBorder="1" applyAlignment="1">
      <alignment horizontal="left" vertical="top" wrapText="1" indent="1"/>
    </xf>
    <xf numFmtId="44" fontId="35" fillId="2" borderId="1" xfId="1" applyFont="1" applyFill="1" applyBorder="1" applyAlignment="1">
      <alignment horizontal="right" vertical="top" shrinkToFit="1"/>
    </xf>
    <xf numFmtId="0" fontId="14" fillId="10" borderId="41" xfId="4" applyFont="1" applyFill="1" applyBorder="1" applyAlignment="1">
      <alignment horizontal="center" vertical="center"/>
    </xf>
    <xf numFmtId="0" fontId="15" fillId="10" borderId="41" xfId="4" applyFont="1" applyFill="1" applyBorder="1" applyAlignment="1">
      <alignment horizontal="center" vertical="center" wrapText="1"/>
    </xf>
    <xf numFmtId="0" fontId="15" fillId="10" borderId="41" xfId="4" applyFont="1" applyFill="1" applyBorder="1" applyAlignment="1">
      <alignment horizontal="left" vertical="center" wrapText="1"/>
    </xf>
    <xf numFmtId="0" fontId="15" fillId="10" borderId="41" xfId="4" applyFont="1" applyFill="1" applyBorder="1" applyAlignment="1">
      <alignment horizontal="center" vertical="center"/>
    </xf>
    <xf numFmtId="4" fontId="15" fillId="10" borderId="38" xfId="5" applyNumberFormat="1" applyFont="1" applyFill="1" applyBorder="1" applyAlignment="1">
      <alignment horizontal="center" vertical="center" wrapText="1"/>
    </xf>
    <xf numFmtId="164" fontId="15" fillId="10" borderId="39" xfId="6" applyNumberFormat="1" applyFont="1" applyFill="1" applyBorder="1" applyAlignment="1">
      <alignment horizontal="right" vertical="center" wrapText="1"/>
    </xf>
    <xf numFmtId="0" fontId="14" fillId="10" borderId="38" xfId="4" applyFont="1" applyFill="1" applyBorder="1" applyAlignment="1">
      <alignment horizontal="center" vertical="center"/>
    </xf>
    <xf numFmtId="0" fontId="15" fillId="10" borderId="38" xfId="4" applyFont="1" applyFill="1" applyBorder="1" applyAlignment="1">
      <alignment horizontal="center" vertical="center" wrapText="1"/>
    </xf>
    <xf numFmtId="0" fontId="15" fillId="10" borderId="38" xfId="4" applyFont="1" applyFill="1" applyBorder="1" applyAlignment="1">
      <alignment horizontal="left" vertical="center" wrapText="1"/>
    </xf>
    <xf numFmtId="0" fontId="15" fillId="10" borderId="38" xfId="4" applyFont="1" applyFill="1" applyBorder="1" applyAlignment="1">
      <alignment horizontal="center" vertical="center"/>
    </xf>
    <xf numFmtId="0" fontId="14" fillId="12" borderId="38" xfId="4" applyFont="1" applyFill="1" applyBorder="1" applyAlignment="1">
      <alignment horizontal="center" vertical="center"/>
    </xf>
    <xf numFmtId="0" fontId="15" fillId="12" borderId="38" xfId="4" applyFont="1" applyFill="1" applyBorder="1" applyAlignment="1">
      <alignment horizontal="center" vertical="center" wrapText="1"/>
    </xf>
    <xf numFmtId="0" fontId="15" fillId="12" borderId="38" xfId="4" applyFont="1" applyFill="1" applyBorder="1" applyAlignment="1">
      <alignment horizontal="left" vertical="center" wrapText="1"/>
    </xf>
    <xf numFmtId="0" fontId="15" fillId="12" borderId="38" xfId="4" applyFont="1" applyFill="1" applyBorder="1" applyAlignment="1">
      <alignment horizontal="center" vertical="center"/>
    </xf>
    <xf numFmtId="4" fontId="15" fillId="12" borderId="38" xfId="5" applyNumberFormat="1" applyFont="1" applyFill="1" applyBorder="1" applyAlignment="1">
      <alignment horizontal="center" vertical="center" wrapText="1"/>
    </xf>
    <xf numFmtId="179" fontId="15" fillId="12" borderId="38" xfId="1" applyNumberFormat="1" applyFont="1" applyFill="1" applyBorder="1" applyAlignment="1">
      <alignment horizontal="center" vertical="center" wrapText="1"/>
    </xf>
    <xf numFmtId="164" fontId="15" fillId="12" borderId="39" xfId="6" applyNumberFormat="1" applyFont="1" applyFill="1" applyBorder="1" applyAlignment="1">
      <alignment horizontal="right" vertical="center" wrapText="1"/>
    </xf>
    <xf numFmtId="44" fontId="37" fillId="0" borderId="1" xfId="1" applyFont="1" applyFill="1" applyBorder="1" applyAlignment="1">
      <alignment horizontal="right" vertical="top" indent="1" shrinkToFit="1"/>
    </xf>
    <xf numFmtId="0" fontId="14" fillId="9" borderId="38" xfId="4" applyFont="1" applyFill="1" applyBorder="1" applyAlignment="1">
      <alignment horizontal="center" vertical="center"/>
    </xf>
    <xf numFmtId="0" fontId="15" fillId="9" borderId="38" xfId="4" applyFont="1" applyFill="1" applyBorder="1" applyAlignment="1">
      <alignment horizontal="center" vertical="center" wrapText="1"/>
    </xf>
    <xf numFmtId="0" fontId="15" fillId="9" borderId="38" xfId="4" applyFont="1" applyFill="1" applyBorder="1" applyAlignment="1">
      <alignment horizontal="left" vertical="center" wrapText="1"/>
    </xf>
    <xf numFmtId="0" fontId="15" fillId="9" borderId="38" xfId="4" applyFont="1" applyFill="1" applyBorder="1" applyAlignment="1">
      <alignment horizontal="center" vertical="center"/>
    </xf>
    <xf numFmtId="4" fontId="15" fillId="9" borderId="38" xfId="5" applyNumberFormat="1" applyFont="1" applyFill="1" applyBorder="1" applyAlignment="1">
      <alignment horizontal="center" vertical="center" wrapText="1"/>
    </xf>
    <xf numFmtId="179" fontId="15" fillId="9" borderId="38" xfId="1" applyNumberFormat="1" applyFont="1" applyFill="1" applyBorder="1" applyAlignment="1">
      <alignment horizontal="center" vertical="center" wrapText="1"/>
    </xf>
    <xf numFmtId="164" fontId="15" fillId="9" borderId="39" xfId="6" applyNumberFormat="1" applyFont="1" applyFill="1" applyBorder="1" applyAlignment="1">
      <alignment horizontal="right" vertical="center" wrapText="1"/>
    </xf>
    <xf numFmtId="0" fontId="14" fillId="9" borderId="41" xfId="3" applyFont="1" applyFill="1" applyBorder="1" applyAlignment="1">
      <alignment horizontal="center" vertical="center"/>
    </xf>
    <xf numFmtId="0" fontId="15" fillId="9" borderId="41" xfId="4" applyFont="1" applyFill="1" applyBorder="1" applyAlignment="1">
      <alignment horizontal="center" vertical="center" wrapText="1"/>
    </xf>
    <xf numFmtId="0" fontId="15" fillId="9" borderId="41" xfId="3" applyFont="1" applyFill="1" applyBorder="1" applyAlignment="1">
      <alignment horizontal="left" vertical="center"/>
    </xf>
    <xf numFmtId="0" fontId="15" fillId="9" borderId="41" xfId="3" applyFont="1" applyFill="1" applyBorder="1" applyAlignment="1">
      <alignment horizontal="center" vertical="center"/>
    </xf>
    <xf numFmtId="173" fontId="15" fillId="9" borderId="42" xfId="5" applyNumberFormat="1" applyFont="1" applyFill="1" applyBorder="1" applyAlignment="1">
      <alignment horizontal="right" vertical="center"/>
    </xf>
    <xf numFmtId="0" fontId="14" fillId="9" borderId="40" xfId="3" applyFont="1" applyFill="1" applyBorder="1" applyAlignment="1">
      <alignment horizontal="center" vertical="center"/>
    </xf>
    <xf numFmtId="0" fontId="14" fillId="0" borderId="34" xfId="3" applyFont="1" applyBorder="1" applyAlignment="1">
      <alignment horizontal="center" vertical="center"/>
    </xf>
    <xf numFmtId="49" fontId="14" fillId="0" borderId="24" xfId="8" applyNumberFormat="1" applyFont="1" applyBorder="1" applyAlignment="1">
      <alignment horizontal="center" vertical="center"/>
    </xf>
    <xf numFmtId="0" fontId="11" fillId="0" borderId="34" xfId="3" applyFont="1" applyBorder="1" applyAlignment="1">
      <alignment horizontal="center" vertical="center"/>
    </xf>
    <xf numFmtId="0" fontId="11" fillId="0" borderId="24" xfId="3" applyFont="1" applyBorder="1" applyAlignment="1">
      <alignment horizontal="center" vertical="center"/>
    </xf>
    <xf numFmtId="0" fontId="14" fillId="13" borderId="38" xfId="4" applyFont="1" applyFill="1" applyBorder="1" applyAlignment="1">
      <alignment horizontal="center" vertical="center"/>
    </xf>
    <xf numFmtId="0" fontId="15" fillId="13" borderId="38" xfId="4" applyFont="1" applyFill="1" applyBorder="1" applyAlignment="1">
      <alignment horizontal="center" vertical="center" wrapText="1"/>
    </xf>
    <xf numFmtId="0" fontId="15" fillId="13" borderId="38" xfId="4" applyFont="1" applyFill="1" applyBorder="1" applyAlignment="1">
      <alignment horizontal="left" vertical="center" wrapText="1"/>
    </xf>
    <xf numFmtId="0" fontId="15" fillId="13" borderId="38" xfId="4" applyFont="1" applyFill="1" applyBorder="1" applyAlignment="1">
      <alignment horizontal="center" vertical="center"/>
    </xf>
    <xf numFmtId="4" fontId="15" fillId="13" borderId="38" xfId="5" applyNumberFormat="1" applyFont="1" applyFill="1" applyBorder="1" applyAlignment="1">
      <alignment horizontal="center" vertical="center" wrapText="1"/>
    </xf>
    <xf numFmtId="179" fontId="15" fillId="13" borderId="38" xfId="1" applyNumberFormat="1" applyFont="1" applyFill="1" applyBorder="1" applyAlignment="1">
      <alignment horizontal="center" vertical="center" wrapText="1"/>
    </xf>
    <xf numFmtId="164" fontId="15" fillId="13" borderId="39" xfId="6" applyNumberFormat="1" applyFont="1" applyFill="1" applyBorder="1" applyAlignment="1">
      <alignment horizontal="right" vertical="center" wrapText="1"/>
    </xf>
    <xf numFmtId="0" fontId="33" fillId="0" borderId="1" xfId="0" applyFont="1" applyFill="1" applyBorder="1" applyAlignment="1">
      <alignment horizontal="right" vertical="top" wrapText="1" indent="1"/>
    </xf>
    <xf numFmtId="0" fontId="14" fillId="14" borderId="38" xfId="4" applyFont="1" applyFill="1" applyBorder="1" applyAlignment="1">
      <alignment horizontal="center" vertical="center"/>
    </xf>
    <xf numFmtId="0" fontId="15" fillId="14" borderId="38" xfId="4" applyFont="1" applyFill="1" applyBorder="1" applyAlignment="1">
      <alignment horizontal="center" vertical="center" wrapText="1"/>
    </xf>
    <xf numFmtId="0" fontId="15" fillId="14" borderId="38" xfId="4" applyFont="1" applyFill="1" applyBorder="1" applyAlignment="1">
      <alignment horizontal="left" vertical="center" wrapText="1"/>
    </xf>
    <xf numFmtId="0" fontId="15" fillId="14" borderId="38" xfId="4" applyFont="1" applyFill="1" applyBorder="1" applyAlignment="1">
      <alignment horizontal="center" vertical="center"/>
    </xf>
    <xf numFmtId="4" fontId="15" fillId="14" borderId="38" xfId="5" applyNumberFormat="1" applyFont="1" applyFill="1" applyBorder="1" applyAlignment="1">
      <alignment horizontal="center" vertical="center" wrapText="1"/>
    </xf>
    <xf numFmtId="179" fontId="15" fillId="14" borderId="38" xfId="1" applyNumberFormat="1" applyFont="1" applyFill="1" applyBorder="1" applyAlignment="1">
      <alignment horizontal="center" vertical="center" wrapText="1"/>
    </xf>
    <xf numFmtId="164" fontId="15" fillId="14" borderId="39" xfId="6" applyNumberFormat="1" applyFont="1" applyFill="1" applyBorder="1" applyAlignment="1">
      <alignment horizontal="right" vertical="center" wrapText="1"/>
    </xf>
    <xf numFmtId="0" fontId="14" fillId="15" borderId="38" xfId="4" applyFont="1" applyFill="1" applyBorder="1" applyAlignment="1">
      <alignment horizontal="center" vertical="center"/>
    </xf>
    <xf numFmtId="0" fontId="15" fillId="15" borderId="38" xfId="4" applyFont="1" applyFill="1" applyBorder="1" applyAlignment="1">
      <alignment horizontal="center" vertical="center" wrapText="1"/>
    </xf>
    <xf numFmtId="0" fontId="15" fillId="15" borderId="38" xfId="4" applyFont="1" applyFill="1" applyBorder="1" applyAlignment="1">
      <alignment horizontal="left" vertical="center" wrapText="1"/>
    </xf>
    <xf numFmtId="0" fontId="15" fillId="15" borderId="38" xfId="4" applyFont="1" applyFill="1" applyBorder="1" applyAlignment="1">
      <alignment horizontal="center" vertical="center"/>
    </xf>
    <xf numFmtId="4" fontId="15" fillId="15" borderId="38" xfId="5" applyNumberFormat="1" applyFont="1" applyFill="1" applyBorder="1" applyAlignment="1">
      <alignment horizontal="center" vertical="center" wrapText="1"/>
    </xf>
    <xf numFmtId="179" fontId="15" fillId="15" borderId="38" xfId="1" applyNumberFormat="1" applyFont="1" applyFill="1" applyBorder="1" applyAlignment="1">
      <alignment horizontal="center" vertical="center" wrapText="1"/>
    </xf>
    <xf numFmtId="164" fontId="15" fillId="15" borderId="39" xfId="6" applyNumberFormat="1" applyFont="1" applyFill="1" applyBorder="1" applyAlignment="1">
      <alignment horizontal="right" vertical="center" wrapText="1"/>
    </xf>
    <xf numFmtId="44" fontId="32" fillId="0" borderId="1" xfId="1" applyFont="1" applyFill="1" applyBorder="1" applyAlignment="1">
      <alignment horizontal="left" vertical="top" indent="3" shrinkToFit="1"/>
    </xf>
    <xf numFmtId="0" fontId="14" fillId="16" borderId="38" xfId="4" applyFont="1" applyFill="1" applyBorder="1" applyAlignment="1">
      <alignment horizontal="center" vertical="center"/>
    </xf>
    <xf numFmtId="0" fontId="15" fillId="16" borderId="38" xfId="4" applyFont="1" applyFill="1" applyBorder="1" applyAlignment="1">
      <alignment horizontal="center" vertical="center" wrapText="1"/>
    </xf>
    <xf numFmtId="0" fontId="15" fillId="16" borderId="38" xfId="4" applyFont="1" applyFill="1" applyBorder="1" applyAlignment="1">
      <alignment horizontal="left" vertical="center" wrapText="1"/>
    </xf>
    <xf numFmtId="0" fontId="15" fillId="16" borderId="38" xfId="4" applyFont="1" applyFill="1" applyBorder="1" applyAlignment="1">
      <alignment horizontal="center" vertical="center"/>
    </xf>
    <xf numFmtId="4" fontId="15" fillId="16" borderId="38" xfId="5" applyNumberFormat="1" applyFont="1" applyFill="1" applyBorder="1" applyAlignment="1">
      <alignment horizontal="center" vertical="center" wrapText="1"/>
    </xf>
    <xf numFmtId="179" fontId="15" fillId="16" borderId="38" xfId="1" applyNumberFormat="1" applyFont="1" applyFill="1" applyBorder="1" applyAlignment="1">
      <alignment horizontal="center" vertical="center" wrapText="1"/>
    </xf>
    <xf numFmtId="164" fontId="15" fillId="16" borderId="39" xfId="6" applyNumberFormat="1" applyFont="1" applyFill="1" applyBorder="1" applyAlignment="1">
      <alignment horizontal="right" vertical="center" wrapText="1"/>
    </xf>
    <xf numFmtId="0" fontId="14" fillId="17" borderId="38" xfId="4" applyFont="1" applyFill="1" applyBorder="1" applyAlignment="1">
      <alignment horizontal="center" vertical="center"/>
    </xf>
    <xf numFmtId="0" fontId="15" fillId="17" borderId="38" xfId="4" applyFont="1" applyFill="1" applyBorder="1" applyAlignment="1">
      <alignment horizontal="center" vertical="center" wrapText="1"/>
    </xf>
    <xf numFmtId="0" fontId="15" fillId="17" borderId="38" xfId="4" applyFont="1" applyFill="1" applyBorder="1" applyAlignment="1">
      <alignment horizontal="left" vertical="center" wrapText="1"/>
    </xf>
    <xf numFmtId="0" fontId="15" fillId="17" borderId="38" xfId="4" applyFont="1" applyFill="1" applyBorder="1" applyAlignment="1">
      <alignment horizontal="center" vertical="center"/>
    </xf>
    <xf numFmtId="4" fontId="15" fillId="17" borderId="38" xfId="5" applyNumberFormat="1" applyFont="1" applyFill="1" applyBorder="1" applyAlignment="1">
      <alignment horizontal="center" vertical="center" wrapText="1"/>
    </xf>
    <xf numFmtId="179" fontId="15" fillId="17" borderId="38" xfId="1" applyNumberFormat="1" applyFont="1" applyFill="1" applyBorder="1" applyAlignment="1">
      <alignment horizontal="center" vertical="center" wrapText="1"/>
    </xf>
    <xf numFmtId="164" fontId="15" fillId="17" borderId="39" xfId="6" applyNumberFormat="1" applyFont="1" applyFill="1" applyBorder="1" applyAlignment="1">
      <alignment horizontal="right" vertical="center" wrapText="1"/>
    </xf>
    <xf numFmtId="0" fontId="14" fillId="18" borderId="41" xfId="4" applyFont="1" applyFill="1" applyBorder="1" applyAlignment="1">
      <alignment horizontal="center" vertical="center"/>
    </xf>
    <xf numFmtId="0" fontId="15" fillId="18" borderId="41" xfId="4" applyFont="1" applyFill="1" applyBorder="1" applyAlignment="1">
      <alignment horizontal="center" vertical="center" wrapText="1"/>
    </xf>
    <xf numFmtId="0" fontId="15" fillId="18" borderId="41" xfId="4" applyFont="1" applyFill="1" applyBorder="1" applyAlignment="1">
      <alignment horizontal="left" vertical="center" wrapText="1"/>
    </xf>
    <xf numFmtId="0" fontId="15" fillId="18" borderId="41" xfId="4" applyFont="1" applyFill="1" applyBorder="1" applyAlignment="1">
      <alignment horizontal="center" vertical="center"/>
    </xf>
    <xf numFmtId="4" fontId="15" fillId="18" borderId="38" xfId="5" applyNumberFormat="1" applyFont="1" applyFill="1" applyBorder="1" applyAlignment="1">
      <alignment horizontal="center" vertical="center" wrapText="1"/>
    </xf>
    <xf numFmtId="179" fontId="15" fillId="18" borderId="38" xfId="1" applyNumberFormat="1" applyFont="1" applyFill="1" applyBorder="1" applyAlignment="1">
      <alignment horizontal="center" vertical="center" wrapText="1"/>
    </xf>
    <xf numFmtId="164" fontId="15" fillId="18" borderId="42" xfId="6" applyNumberFormat="1" applyFont="1" applyFill="1" applyBorder="1" applyAlignment="1">
      <alignment horizontal="right" vertical="center" wrapText="1"/>
    </xf>
    <xf numFmtId="164" fontId="15" fillId="18" borderId="39" xfId="6" applyNumberFormat="1" applyFont="1" applyFill="1" applyBorder="1" applyAlignment="1">
      <alignment horizontal="right" vertical="center" wrapText="1"/>
    </xf>
    <xf numFmtId="0" fontId="14" fillId="19" borderId="41" xfId="4" applyFont="1" applyFill="1" applyBorder="1" applyAlignment="1">
      <alignment horizontal="center" vertical="center"/>
    </xf>
    <xf numFmtId="0" fontId="15" fillId="19" borderId="41" xfId="4" applyFont="1" applyFill="1" applyBorder="1" applyAlignment="1">
      <alignment horizontal="center" vertical="center" wrapText="1"/>
    </xf>
    <xf numFmtId="0" fontId="15" fillId="19" borderId="41" xfId="4" applyFont="1" applyFill="1" applyBorder="1" applyAlignment="1">
      <alignment horizontal="left" vertical="center" wrapText="1"/>
    </xf>
    <xf numFmtId="0" fontId="15" fillId="19" borderId="41" xfId="4" applyFont="1" applyFill="1" applyBorder="1" applyAlignment="1">
      <alignment horizontal="center" vertical="center"/>
    </xf>
    <xf numFmtId="4" fontId="15" fillId="19" borderId="38" xfId="5" applyNumberFormat="1" applyFont="1" applyFill="1" applyBorder="1" applyAlignment="1">
      <alignment horizontal="center" vertical="center" wrapText="1"/>
    </xf>
    <xf numFmtId="179" fontId="15" fillId="19" borderId="38" xfId="1" applyNumberFormat="1" applyFont="1" applyFill="1" applyBorder="1" applyAlignment="1">
      <alignment horizontal="center" vertical="center" wrapText="1"/>
    </xf>
    <xf numFmtId="164" fontId="15" fillId="19" borderId="42" xfId="6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top" wrapText="1" indent="2"/>
    </xf>
    <xf numFmtId="44" fontId="2" fillId="2" borderId="1" xfId="1" applyFont="1" applyFill="1" applyBorder="1" applyAlignment="1">
      <alignment horizontal="left" vertical="top" wrapText="1" indent="2"/>
    </xf>
    <xf numFmtId="44" fontId="5" fillId="2" borderId="1" xfId="1" applyFont="1" applyFill="1" applyBorder="1" applyAlignment="1">
      <alignment horizontal="right" vertical="top" shrinkToFit="1"/>
    </xf>
    <xf numFmtId="0" fontId="2" fillId="0" borderId="1" xfId="0" applyFont="1" applyFill="1" applyBorder="1" applyAlignment="1">
      <alignment horizontal="left" vertical="top" wrapText="1" indent="1"/>
    </xf>
    <xf numFmtId="44" fontId="4" fillId="0" borderId="1" xfId="1" applyFont="1" applyFill="1" applyBorder="1" applyAlignment="1">
      <alignment horizontal="right" vertical="top" indent="1" shrinkToFit="1"/>
    </xf>
    <xf numFmtId="0" fontId="2" fillId="0" borderId="1" xfId="0" applyFont="1" applyFill="1" applyBorder="1" applyAlignment="1">
      <alignment horizontal="right" vertical="top" wrapText="1" indent="1"/>
    </xf>
    <xf numFmtId="0" fontId="2" fillId="0" borderId="1" xfId="0" applyFont="1" applyFill="1" applyBorder="1" applyAlignment="1">
      <alignment horizontal="center" vertical="top" wrapText="1"/>
    </xf>
    <xf numFmtId="44" fontId="2" fillId="0" borderId="1" xfId="1" applyFont="1" applyFill="1" applyBorder="1" applyAlignment="1">
      <alignment horizontal="left" vertical="top" wrapText="1" indent="1"/>
    </xf>
    <xf numFmtId="0" fontId="2" fillId="0" borderId="1" xfId="0" applyFont="1" applyFill="1" applyBorder="1" applyAlignment="1">
      <alignment horizontal="left" vertical="top" wrapText="1" indent="2"/>
    </xf>
    <xf numFmtId="0" fontId="14" fillId="20" borderId="41" xfId="4" applyFont="1" applyFill="1" applyBorder="1" applyAlignment="1">
      <alignment horizontal="center" vertical="center"/>
    </xf>
    <xf numFmtId="0" fontId="15" fillId="20" borderId="41" xfId="4" applyFont="1" applyFill="1" applyBorder="1" applyAlignment="1">
      <alignment horizontal="center" vertical="center" wrapText="1"/>
    </xf>
    <xf numFmtId="0" fontId="15" fillId="20" borderId="41" xfId="4" applyFont="1" applyFill="1" applyBorder="1" applyAlignment="1">
      <alignment horizontal="left" vertical="center" wrapText="1"/>
    </xf>
    <xf numFmtId="0" fontId="15" fillId="20" borderId="41" xfId="4" applyFont="1" applyFill="1" applyBorder="1" applyAlignment="1">
      <alignment horizontal="center" vertical="center"/>
    </xf>
    <xf numFmtId="4" fontId="15" fillId="20" borderId="38" xfId="5" applyNumberFormat="1" applyFont="1" applyFill="1" applyBorder="1" applyAlignment="1">
      <alignment horizontal="center" vertical="center" wrapText="1"/>
    </xf>
    <xf numFmtId="179" fontId="15" fillId="20" borderId="38" xfId="1" applyNumberFormat="1" applyFont="1" applyFill="1" applyBorder="1" applyAlignment="1">
      <alignment horizontal="center" vertical="center" wrapText="1"/>
    </xf>
    <xf numFmtId="164" fontId="15" fillId="20" borderId="42" xfId="6" applyNumberFormat="1" applyFont="1" applyFill="1" applyBorder="1" applyAlignment="1">
      <alignment horizontal="right" vertical="center" wrapText="1"/>
    </xf>
    <xf numFmtId="164" fontId="15" fillId="20" borderId="39" xfId="6" applyNumberFormat="1" applyFont="1" applyFill="1" applyBorder="1" applyAlignment="1">
      <alignment horizontal="right" vertical="center" wrapText="1"/>
    </xf>
    <xf numFmtId="0" fontId="14" fillId="21" borderId="41" xfId="4" applyFont="1" applyFill="1" applyBorder="1" applyAlignment="1">
      <alignment horizontal="center" vertical="center"/>
    </xf>
    <xf numFmtId="0" fontId="15" fillId="21" borderId="41" xfId="4" applyFont="1" applyFill="1" applyBorder="1" applyAlignment="1">
      <alignment horizontal="center" vertical="center" wrapText="1"/>
    </xf>
    <xf numFmtId="0" fontId="15" fillId="21" borderId="41" xfId="4" applyFont="1" applyFill="1" applyBorder="1" applyAlignment="1">
      <alignment horizontal="left" vertical="center" wrapText="1"/>
    </xf>
    <xf numFmtId="0" fontId="15" fillId="21" borderId="41" xfId="4" applyFont="1" applyFill="1" applyBorder="1" applyAlignment="1">
      <alignment horizontal="center" vertical="center"/>
    </xf>
    <xf numFmtId="4" fontId="15" fillId="21" borderId="38" xfId="5" applyNumberFormat="1" applyFont="1" applyFill="1" applyBorder="1" applyAlignment="1">
      <alignment horizontal="center" vertical="center" wrapText="1"/>
    </xf>
    <xf numFmtId="179" fontId="15" fillId="21" borderId="38" xfId="1" applyNumberFormat="1" applyFont="1" applyFill="1" applyBorder="1" applyAlignment="1">
      <alignment horizontal="center" vertical="center" wrapText="1"/>
    </xf>
    <xf numFmtId="164" fontId="15" fillId="21" borderId="42" xfId="6" applyNumberFormat="1" applyFont="1" applyFill="1" applyBorder="1" applyAlignment="1">
      <alignment horizontal="right" vertical="center" wrapText="1"/>
    </xf>
    <xf numFmtId="164" fontId="15" fillId="21" borderId="39" xfId="6" applyNumberFormat="1" applyFont="1" applyFill="1" applyBorder="1" applyAlignment="1">
      <alignment horizontal="right" vertical="center" wrapText="1"/>
    </xf>
    <xf numFmtId="0" fontId="14" fillId="22" borderId="41" xfId="4" applyFont="1" applyFill="1" applyBorder="1" applyAlignment="1">
      <alignment horizontal="center" vertical="center"/>
    </xf>
    <xf numFmtId="0" fontId="15" fillId="22" borderId="41" xfId="4" applyFont="1" applyFill="1" applyBorder="1" applyAlignment="1">
      <alignment horizontal="center" vertical="center" wrapText="1"/>
    </xf>
    <xf numFmtId="0" fontId="15" fillId="22" borderId="41" xfId="4" applyFont="1" applyFill="1" applyBorder="1" applyAlignment="1">
      <alignment horizontal="left" vertical="center" wrapText="1"/>
    </xf>
    <xf numFmtId="0" fontId="15" fillId="22" borderId="41" xfId="4" applyFont="1" applyFill="1" applyBorder="1" applyAlignment="1">
      <alignment horizontal="center" vertical="center"/>
    </xf>
    <xf numFmtId="4" fontId="15" fillId="22" borderId="38" xfId="5" applyNumberFormat="1" applyFont="1" applyFill="1" applyBorder="1" applyAlignment="1">
      <alignment horizontal="center" vertical="center" wrapText="1"/>
    </xf>
    <xf numFmtId="179" fontId="15" fillId="22" borderId="38" xfId="1" applyNumberFormat="1" applyFont="1" applyFill="1" applyBorder="1" applyAlignment="1">
      <alignment horizontal="center" vertical="center" wrapText="1"/>
    </xf>
    <xf numFmtId="164" fontId="15" fillId="22" borderId="42" xfId="6" applyNumberFormat="1" applyFont="1" applyFill="1" applyBorder="1" applyAlignment="1">
      <alignment horizontal="right" vertical="center" wrapText="1"/>
    </xf>
    <xf numFmtId="0" fontId="14" fillId="23" borderId="41" xfId="4" applyFont="1" applyFill="1" applyBorder="1" applyAlignment="1">
      <alignment horizontal="center" vertical="center"/>
    </xf>
    <xf numFmtId="0" fontId="15" fillId="23" borderId="41" xfId="4" applyFont="1" applyFill="1" applyBorder="1" applyAlignment="1">
      <alignment horizontal="center" vertical="center" wrapText="1"/>
    </xf>
    <xf numFmtId="0" fontId="15" fillId="23" borderId="41" xfId="4" applyFont="1" applyFill="1" applyBorder="1" applyAlignment="1">
      <alignment horizontal="left" vertical="center" wrapText="1"/>
    </xf>
    <xf numFmtId="0" fontId="15" fillId="23" borderId="41" xfId="4" applyFont="1" applyFill="1" applyBorder="1" applyAlignment="1">
      <alignment horizontal="center" vertical="center"/>
    </xf>
    <xf numFmtId="4" fontId="15" fillId="23" borderId="38" xfId="5" applyNumberFormat="1" applyFont="1" applyFill="1" applyBorder="1" applyAlignment="1">
      <alignment horizontal="center" vertical="center" wrapText="1"/>
    </xf>
    <xf numFmtId="179" fontId="15" fillId="23" borderId="38" xfId="1" applyNumberFormat="1" applyFont="1" applyFill="1" applyBorder="1" applyAlignment="1">
      <alignment horizontal="center" vertical="center" wrapText="1"/>
    </xf>
    <xf numFmtId="164" fontId="15" fillId="23" borderId="42" xfId="6" applyNumberFormat="1" applyFont="1" applyFill="1" applyBorder="1" applyAlignment="1">
      <alignment horizontal="right" vertical="center" wrapText="1"/>
    </xf>
    <xf numFmtId="0" fontId="14" fillId="24" borderId="41" xfId="4" applyFont="1" applyFill="1" applyBorder="1" applyAlignment="1">
      <alignment horizontal="center" vertical="center"/>
    </xf>
    <xf numFmtId="0" fontId="15" fillId="24" borderId="41" xfId="4" applyFont="1" applyFill="1" applyBorder="1" applyAlignment="1">
      <alignment horizontal="center" vertical="center" wrapText="1"/>
    </xf>
    <xf numFmtId="0" fontId="15" fillId="24" borderId="41" xfId="4" applyFont="1" applyFill="1" applyBorder="1" applyAlignment="1">
      <alignment horizontal="left" vertical="center" wrapText="1"/>
    </xf>
    <xf numFmtId="0" fontId="15" fillId="24" borderId="41" xfId="4" applyFont="1" applyFill="1" applyBorder="1" applyAlignment="1">
      <alignment horizontal="center" vertical="center"/>
    </xf>
    <xf numFmtId="4" fontId="15" fillId="24" borderId="38" xfId="5" applyNumberFormat="1" applyFont="1" applyFill="1" applyBorder="1" applyAlignment="1">
      <alignment horizontal="center" vertical="center" wrapText="1"/>
    </xf>
    <xf numFmtId="179" fontId="15" fillId="24" borderId="38" xfId="1" applyNumberFormat="1" applyFont="1" applyFill="1" applyBorder="1" applyAlignment="1">
      <alignment horizontal="center" vertical="center" wrapText="1"/>
    </xf>
    <xf numFmtId="164" fontId="15" fillId="24" borderId="42" xfId="6" applyNumberFormat="1" applyFont="1" applyFill="1" applyBorder="1" applyAlignment="1">
      <alignment horizontal="right" vertical="center" wrapText="1"/>
    </xf>
    <xf numFmtId="2" fontId="15" fillId="24" borderId="41" xfId="4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top"/>
    </xf>
    <xf numFmtId="44" fontId="0" fillId="2" borderId="0" xfId="1" applyFont="1" applyFill="1" applyBorder="1" applyAlignment="1">
      <alignment horizontal="left" vertical="top"/>
    </xf>
    <xf numFmtId="0" fontId="14" fillId="25" borderId="41" xfId="4" applyFont="1" applyFill="1" applyBorder="1" applyAlignment="1">
      <alignment horizontal="center" vertical="center"/>
    </xf>
    <xf numFmtId="0" fontId="15" fillId="25" borderId="41" xfId="4" applyFont="1" applyFill="1" applyBorder="1" applyAlignment="1">
      <alignment horizontal="center" vertical="center" wrapText="1"/>
    </xf>
    <xf numFmtId="0" fontId="15" fillId="25" borderId="41" xfId="4" applyFont="1" applyFill="1" applyBorder="1" applyAlignment="1">
      <alignment horizontal="left" vertical="center" wrapText="1"/>
    </xf>
    <xf numFmtId="0" fontId="15" fillId="25" borderId="41" xfId="4" applyFont="1" applyFill="1" applyBorder="1" applyAlignment="1">
      <alignment horizontal="center" vertical="center"/>
    </xf>
    <xf numFmtId="4" fontId="15" fillId="25" borderId="38" xfId="5" applyNumberFormat="1" applyFont="1" applyFill="1" applyBorder="1" applyAlignment="1">
      <alignment horizontal="center" vertical="center" wrapText="1"/>
    </xf>
    <xf numFmtId="179" fontId="15" fillId="25" borderId="38" xfId="1" applyNumberFormat="1" applyFont="1" applyFill="1" applyBorder="1" applyAlignment="1">
      <alignment horizontal="center" vertical="center" wrapText="1"/>
    </xf>
    <xf numFmtId="164" fontId="15" fillId="25" borderId="42" xfId="6" applyNumberFormat="1" applyFont="1" applyFill="1" applyBorder="1" applyAlignment="1">
      <alignment horizontal="right" vertical="center" wrapText="1"/>
    </xf>
    <xf numFmtId="167" fontId="15" fillId="25" borderId="41" xfId="4" applyNumberFormat="1" applyFont="1" applyFill="1" applyBorder="1" applyAlignment="1">
      <alignment horizontal="center" vertical="center"/>
    </xf>
    <xf numFmtId="2" fontId="14" fillId="25" borderId="41" xfId="4" applyNumberFormat="1" applyFont="1" applyFill="1" applyBorder="1" applyAlignment="1">
      <alignment horizontal="center" vertical="center"/>
    </xf>
    <xf numFmtId="0" fontId="14" fillId="26" borderId="41" xfId="4" applyFont="1" applyFill="1" applyBorder="1" applyAlignment="1">
      <alignment horizontal="center" vertical="center"/>
    </xf>
    <xf numFmtId="0" fontId="15" fillId="26" borderId="41" xfId="4" applyFont="1" applyFill="1" applyBorder="1" applyAlignment="1">
      <alignment horizontal="center" vertical="center" wrapText="1"/>
    </xf>
    <xf numFmtId="0" fontId="15" fillId="26" borderId="41" xfId="4" applyFont="1" applyFill="1" applyBorder="1" applyAlignment="1">
      <alignment horizontal="left" vertical="center" wrapText="1"/>
    </xf>
    <xf numFmtId="0" fontId="15" fillId="26" borderId="41" xfId="4" applyFont="1" applyFill="1" applyBorder="1" applyAlignment="1">
      <alignment horizontal="center" vertical="center"/>
    </xf>
    <xf numFmtId="4" fontId="15" fillId="26" borderId="38" xfId="5" applyNumberFormat="1" applyFont="1" applyFill="1" applyBorder="1" applyAlignment="1">
      <alignment horizontal="center" vertical="center" wrapText="1"/>
    </xf>
    <xf numFmtId="179" fontId="15" fillId="26" borderId="38" xfId="1" applyNumberFormat="1" applyFont="1" applyFill="1" applyBorder="1" applyAlignment="1">
      <alignment horizontal="center" vertical="center" wrapText="1"/>
    </xf>
    <xf numFmtId="164" fontId="15" fillId="26" borderId="42" xfId="6" applyNumberFormat="1" applyFont="1" applyFill="1" applyBorder="1" applyAlignment="1">
      <alignment horizontal="right" vertical="center" wrapText="1"/>
    </xf>
    <xf numFmtId="2" fontId="14" fillId="26" borderId="41" xfId="4" applyNumberFormat="1" applyFont="1" applyFill="1" applyBorder="1" applyAlignment="1">
      <alignment horizontal="center" vertical="center"/>
    </xf>
    <xf numFmtId="167" fontId="15" fillId="26" borderId="41" xfId="4" applyNumberFormat="1" applyFont="1" applyFill="1" applyBorder="1" applyAlignment="1">
      <alignment horizontal="center" vertical="center"/>
    </xf>
    <xf numFmtId="2" fontId="15" fillId="26" borderId="41" xfId="4" applyNumberFormat="1" applyFont="1" applyFill="1" applyBorder="1" applyAlignment="1">
      <alignment horizontal="center" vertical="center"/>
    </xf>
    <xf numFmtId="2" fontId="14" fillId="27" borderId="41" xfId="4" applyNumberFormat="1" applyFont="1" applyFill="1" applyBorder="1" applyAlignment="1">
      <alignment horizontal="center" vertical="center"/>
    </xf>
    <xf numFmtId="0" fontId="15" fillId="27" borderId="41" xfId="4" applyFont="1" applyFill="1" applyBorder="1" applyAlignment="1">
      <alignment horizontal="center" vertical="center" wrapText="1"/>
    </xf>
    <xf numFmtId="0" fontId="15" fillId="27" borderId="41" xfId="4" applyFont="1" applyFill="1" applyBorder="1" applyAlignment="1">
      <alignment horizontal="left" vertical="center" wrapText="1"/>
    </xf>
    <xf numFmtId="0" fontId="15" fillId="27" borderId="41" xfId="4" applyFont="1" applyFill="1" applyBorder="1" applyAlignment="1">
      <alignment horizontal="center" vertical="center"/>
    </xf>
    <xf numFmtId="4" fontId="15" fillId="27" borderId="38" xfId="5" applyNumberFormat="1" applyFont="1" applyFill="1" applyBorder="1" applyAlignment="1">
      <alignment horizontal="center" vertical="center" wrapText="1"/>
    </xf>
    <xf numFmtId="179" fontId="15" fillId="27" borderId="38" xfId="1" applyNumberFormat="1" applyFont="1" applyFill="1" applyBorder="1" applyAlignment="1">
      <alignment horizontal="center" vertical="center" wrapText="1"/>
    </xf>
    <xf numFmtId="164" fontId="15" fillId="27" borderId="42" xfId="6" applyNumberFormat="1" applyFont="1" applyFill="1" applyBorder="1" applyAlignment="1">
      <alignment horizontal="right" vertical="center" wrapText="1"/>
    </xf>
    <xf numFmtId="0" fontId="14" fillId="27" borderId="41" xfId="4" applyFont="1" applyFill="1" applyBorder="1" applyAlignment="1">
      <alignment horizontal="center" vertical="center"/>
    </xf>
    <xf numFmtId="2" fontId="15" fillId="27" borderId="41" xfId="4" applyNumberFormat="1" applyFont="1" applyFill="1" applyBorder="1" applyAlignment="1">
      <alignment horizontal="center" vertical="center"/>
    </xf>
    <xf numFmtId="0" fontId="14" fillId="28" borderId="41" xfId="4" applyFont="1" applyFill="1" applyBorder="1" applyAlignment="1">
      <alignment horizontal="center" vertical="center"/>
    </xf>
    <xf numFmtId="0" fontId="15" fillId="28" borderId="41" xfId="4" applyFont="1" applyFill="1" applyBorder="1" applyAlignment="1">
      <alignment horizontal="center" vertical="center" wrapText="1"/>
    </xf>
    <xf numFmtId="0" fontId="15" fillId="28" borderId="41" xfId="4" applyFont="1" applyFill="1" applyBorder="1" applyAlignment="1">
      <alignment horizontal="left" vertical="center" wrapText="1"/>
    </xf>
    <xf numFmtId="0" fontId="15" fillId="28" borderId="41" xfId="4" applyFont="1" applyFill="1" applyBorder="1" applyAlignment="1">
      <alignment horizontal="center" vertical="center"/>
    </xf>
    <xf numFmtId="4" fontId="15" fillId="28" borderId="38" xfId="5" applyNumberFormat="1" applyFont="1" applyFill="1" applyBorder="1" applyAlignment="1">
      <alignment horizontal="center" vertical="center" wrapText="1"/>
    </xf>
    <xf numFmtId="179" fontId="15" fillId="28" borderId="38" xfId="1" applyNumberFormat="1" applyFont="1" applyFill="1" applyBorder="1" applyAlignment="1">
      <alignment horizontal="center" vertical="center" wrapText="1"/>
    </xf>
    <xf numFmtId="164" fontId="15" fillId="28" borderId="42" xfId="6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14" fillId="29" borderId="41" xfId="4" applyFont="1" applyFill="1" applyBorder="1" applyAlignment="1">
      <alignment horizontal="center" vertical="center"/>
    </xf>
    <xf numFmtId="0" fontId="15" fillId="29" borderId="41" xfId="4" applyFont="1" applyFill="1" applyBorder="1" applyAlignment="1">
      <alignment horizontal="center" vertical="center" wrapText="1"/>
    </xf>
    <xf numFmtId="0" fontId="15" fillId="29" borderId="41" xfId="4" applyFont="1" applyFill="1" applyBorder="1" applyAlignment="1">
      <alignment horizontal="left" vertical="center" wrapText="1"/>
    </xf>
    <xf numFmtId="0" fontId="15" fillId="29" borderId="41" xfId="4" applyFont="1" applyFill="1" applyBorder="1" applyAlignment="1">
      <alignment horizontal="center" vertical="center"/>
    </xf>
    <xf numFmtId="4" fontId="15" fillId="29" borderId="38" xfId="5" applyNumberFormat="1" applyFont="1" applyFill="1" applyBorder="1" applyAlignment="1">
      <alignment horizontal="center" vertical="center" wrapText="1"/>
    </xf>
    <xf numFmtId="179" fontId="15" fillId="29" borderId="38" xfId="1" applyNumberFormat="1" applyFont="1" applyFill="1" applyBorder="1" applyAlignment="1">
      <alignment horizontal="center" vertical="center" wrapText="1"/>
    </xf>
    <xf numFmtId="164" fontId="15" fillId="29" borderId="42" xfId="6" applyNumberFormat="1" applyFont="1" applyFill="1" applyBorder="1" applyAlignment="1">
      <alignment horizontal="right" vertical="center" wrapText="1"/>
    </xf>
    <xf numFmtId="0" fontId="14" fillId="30" borderId="41" xfId="4" applyFont="1" applyFill="1" applyBorder="1" applyAlignment="1">
      <alignment horizontal="center" vertical="center"/>
    </xf>
    <xf numFmtId="0" fontId="15" fillId="30" borderId="41" xfId="4" applyFont="1" applyFill="1" applyBorder="1" applyAlignment="1">
      <alignment horizontal="center" vertical="center" wrapText="1"/>
    </xf>
    <xf numFmtId="0" fontId="15" fillId="30" borderId="41" xfId="4" applyFont="1" applyFill="1" applyBorder="1" applyAlignment="1">
      <alignment horizontal="left" vertical="center" wrapText="1"/>
    </xf>
    <xf numFmtId="0" fontId="15" fillId="30" borderId="41" xfId="4" applyFont="1" applyFill="1" applyBorder="1" applyAlignment="1">
      <alignment horizontal="center" vertical="center"/>
    </xf>
    <xf numFmtId="4" fontId="15" fillId="30" borderId="38" xfId="5" applyNumberFormat="1" applyFont="1" applyFill="1" applyBorder="1" applyAlignment="1">
      <alignment horizontal="center" vertical="center" wrapText="1"/>
    </xf>
    <xf numFmtId="179" fontId="15" fillId="30" borderId="38" xfId="1" applyNumberFormat="1" applyFont="1" applyFill="1" applyBorder="1" applyAlignment="1">
      <alignment horizontal="center" vertical="center" wrapText="1"/>
    </xf>
    <xf numFmtId="164" fontId="15" fillId="30" borderId="42" xfId="6" applyNumberFormat="1" applyFont="1" applyFill="1" applyBorder="1" applyAlignment="1">
      <alignment horizontal="right" vertical="center" wrapText="1"/>
    </xf>
    <xf numFmtId="4" fontId="15" fillId="30" borderId="41" xfId="5" applyNumberFormat="1" applyFont="1" applyFill="1" applyBorder="1" applyAlignment="1">
      <alignment horizontal="center" vertical="center" wrapText="1"/>
    </xf>
    <xf numFmtId="164" fontId="15" fillId="30" borderId="39" xfId="6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top" wrapText="1" indent="2"/>
    </xf>
    <xf numFmtId="0" fontId="14" fillId="31" borderId="41" xfId="4" applyFont="1" applyFill="1" applyBorder="1" applyAlignment="1">
      <alignment horizontal="center" vertical="center"/>
    </xf>
    <xf numFmtId="0" fontId="15" fillId="31" borderId="41" xfId="4" applyFont="1" applyFill="1" applyBorder="1" applyAlignment="1">
      <alignment horizontal="center" vertical="center" wrapText="1"/>
    </xf>
    <xf numFmtId="0" fontId="15" fillId="31" borderId="41" xfId="4" applyFont="1" applyFill="1" applyBorder="1" applyAlignment="1">
      <alignment horizontal="left" vertical="center" wrapText="1"/>
    </xf>
    <xf numFmtId="0" fontId="15" fillId="31" borderId="41" xfId="4" applyFont="1" applyFill="1" applyBorder="1" applyAlignment="1">
      <alignment horizontal="center" vertical="center"/>
    </xf>
    <xf numFmtId="4" fontId="15" fillId="31" borderId="38" xfId="5" applyNumberFormat="1" applyFont="1" applyFill="1" applyBorder="1" applyAlignment="1">
      <alignment horizontal="center" vertical="center" wrapText="1"/>
    </xf>
    <xf numFmtId="179" fontId="15" fillId="31" borderId="38" xfId="1" applyNumberFormat="1" applyFont="1" applyFill="1" applyBorder="1" applyAlignment="1">
      <alignment horizontal="center" vertical="center" wrapText="1"/>
    </xf>
    <xf numFmtId="164" fontId="15" fillId="31" borderId="42" xfId="6" applyNumberFormat="1" applyFont="1" applyFill="1" applyBorder="1" applyAlignment="1">
      <alignment horizontal="right" vertical="center" wrapText="1"/>
    </xf>
    <xf numFmtId="0" fontId="14" fillId="32" borderId="41" xfId="4" applyFont="1" applyFill="1" applyBorder="1" applyAlignment="1">
      <alignment horizontal="center" vertical="center"/>
    </xf>
    <xf numFmtId="0" fontId="15" fillId="32" borderId="41" xfId="4" applyFont="1" applyFill="1" applyBorder="1" applyAlignment="1">
      <alignment horizontal="center" vertical="center" wrapText="1"/>
    </xf>
    <xf numFmtId="0" fontId="15" fillId="32" borderId="41" xfId="4" applyFont="1" applyFill="1" applyBorder="1" applyAlignment="1">
      <alignment horizontal="left" vertical="center" wrapText="1"/>
    </xf>
    <xf numFmtId="0" fontId="15" fillId="32" borderId="41" xfId="4" applyFont="1" applyFill="1" applyBorder="1" applyAlignment="1">
      <alignment horizontal="center" vertical="center"/>
    </xf>
    <xf numFmtId="4" fontId="15" fillId="32" borderId="38" xfId="5" applyNumberFormat="1" applyFont="1" applyFill="1" applyBorder="1" applyAlignment="1">
      <alignment horizontal="center" vertical="center" wrapText="1"/>
    </xf>
    <xf numFmtId="179" fontId="15" fillId="32" borderId="38" xfId="1" applyNumberFormat="1" applyFont="1" applyFill="1" applyBorder="1" applyAlignment="1">
      <alignment horizontal="center" vertical="center" wrapText="1"/>
    </xf>
    <xf numFmtId="164" fontId="15" fillId="32" borderId="42" xfId="6" applyNumberFormat="1" applyFont="1" applyFill="1" applyBorder="1" applyAlignment="1">
      <alignment horizontal="right" vertical="center" wrapText="1"/>
    </xf>
    <xf numFmtId="0" fontId="14" fillId="33" borderId="41" xfId="4" applyFont="1" applyFill="1" applyBorder="1" applyAlignment="1">
      <alignment horizontal="center" vertical="center"/>
    </xf>
    <xf numFmtId="0" fontId="15" fillId="33" borderId="41" xfId="4" applyFont="1" applyFill="1" applyBorder="1" applyAlignment="1">
      <alignment horizontal="center" vertical="center" wrapText="1"/>
    </xf>
    <xf numFmtId="0" fontId="15" fillId="33" borderId="41" xfId="4" applyFont="1" applyFill="1" applyBorder="1" applyAlignment="1">
      <alignment horizontal="left" vertical="center" wrapText="1"/>
    </xf>
    <xf numFmtId="0" fontId="15" fillId="33" borderId="41" xfId="4" applyFont="1" applyFill="1" applyBorder="1" applyAlignment="1">
      <alignment horizontal="center" vertical="center"/>
    </xf>
    <xf numFmtId="4" fontId="15" fillId="33" borderId="38" xfId="5" applyNumberFormat="1" applyFont="1" applyFill="1" applyBorder="1" applyAlignment="1">
      <alignment horizontal="center" vertical="center" wrapText="1"/>
    </xf>
    <xf numFmtId="179" fontId="15" fillId="33" borderId="38" xfId="1" applyNumberFormat="1" applyFont="1" applyFill="1" applyBorder="1" applyAlignment="1">
      <alignment horizontal="center" vertical="center" wrapText="1"/>
    </xf>
    <xf numFmtId="164" fontId="15" fillId="33" borderId="42" xfId="6" applyNumberFormat="1" applyFont="1" applyFill="1" applyBorder="1" applyAlignment="1">
      <alignment horizontal="right" vertical="center" wrapText="1"/>
    </xf>
    <xf numFmtId="0" fontId="14" fillId="34" borderId="41" xfId="4" applyFont="1" applyFill="1" applyBorder="1" applyAlignment="1">
      <alignment horizontal="center" vertical="center"/>
    </xf>
    <xf numFmtId="0" fontId="15" fillId="34" borderId="41" xfId="4" applyFont="1" applyFill="1" applyBorder="1" applyAlignment="1">
      <alignment horizontal="center" vertical="center" wrapText="1"/>
    </xf>
    <xf numFmtId="0" fontId="15" fillId="34" borderId="41" xfId="4" applyFont="1" applyFill="1" applyBorder="1" applyAlignment="1">
      <alignment horizontal="left" vertical="center" wrapText="1"/>
    </xf>
    <xf numFmtId="0" fontId="15" fillId="34" borderId="41" xfId="4" applyFont="1" applyFill="1" applyBorder="1" applyAlignment="1">
      <alignment horizontal="center" vertical="center"/>
    </xf>
    <xf numFmtId="4" fontId="15" fillId="34" borderId="38" xfId="5" applyNumberFormat="1" applyFont="1" applyFill="1" applyBorder="1" applyAlignment="1">
      <alignment horizontal="center" vertical="center" wrapText="1"/>
    </xf>
    <xf numFmtId="179" fontId="15" fillId="34" borderId="38" xfId="1" applyNumberFormat="1" applyFont="1" applyFill="1" applyBorder="1" applyAlignment="1">
      <alignment horizontal="center" vertical="center" wrapText="1"/>
    </xf>
    <xf numFmtId="164" fontId="15" fillId="34" borderId="42" xfId="6" applyNumberFormat="1" applyFont="1" applyFill="1" applyBorder="1" applyAlignment="1">
      <alignment horizontal="right" vertical="center" wrapText="1"/>
    </xf>
    <xf numFmtId="0" fontId="2" fillId="0" borderId="19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left" vertical="top" wrapText="1" indent="2"/>
    </xf>
    <xf numFmtId="4" fontId="4" fillId="0" borderId="19" xfId="0" applyNumberFormat="1" applyFont="1" applyFill="1" applyBorder="1" applyAlignment="1">
      <alignment horizontal="left" vertical="top" indent="2" shrinkToFit="1"/>
    </xf>
    <xf numFmtId="2" fontId="4" fillId="0" borderId="19" xfId="0" applyNumberFormat="1" applyFont="1" applyFill="1" applyBorder="1" applyAlignment="1">
      <alignment horizontal="center" vertical="top" shrinkToFit="1"/>
    </xf>
    <xf numFmtId="0" fontId="2" fillId="35" borderId="19" xfId="0" applyFont="1" applyFill="1" applyBorder="1" applyAlignment="1">
      <alignment horizontal="center" vertical="top" wrapText="1"/>
    </xf>
    <xf numFmtId="0" fontId="2" fillId="35" borderId="19" xfId="0" applyFont="1" applyFill="1" applyBorder="1" applyAlignment="1">
      <alignment horizontal="left" vertical="top" wrapText="1" indent="2"/>
    </xf>
    <xf numFmtId="0" fontId="14" fillId="36" borderId="41" xfId="4" applyFont="1" applyFill="1" applyBorder="1" applyAlignment="1">
      <alignment horizontal="center" vertical="center"/>
    </xf>
    <xf numFmtId="0" fontId="15" fillId="36" borderId="41" xfId="4" applyFont="1" applyFill="1" applyBorder="1" applyAlignment="1">
      <alignment horizontal="center" vertical="center" wrapText="1"/>
    </xf>
    <xf numFmtId="0" fontId="15" fillId="36" borderId="41" xfId="4" applyFont="1" applyFill="1" applyBorder="1" applyAlignment="1">
      <alignment horizontal="left" vertical="center" wrapText="1"/>
    </xf>
    <xf numFmtId="0" fontId="15" fillId="36" borderId="41" xfId="4" applyFont="1" applyFill="1" applyBorder="1" applyAlignment="1">
      <alignment horizontal="center" vertical="center"/>
    </xf>
    <xf numFmtId="4" fontId="15" fillId="36" borderId="38" xfId="5" applyNumberFormat="1" applyFont="1" applyFill="1" applyBorder="1" applyAlignment="1">
      <alignment horizontal="center" vertical="center" wrapText="1"/>
    </xf>
    <xf numFmtId="179" fontId="15" fillId="36" borderId="38" xfId="1" applyNumberFormat="1" applyFont="1" applyFill="1" applyBorder="1" applyAlignment="1">
      <alignment horizontal="center" vertical="center" wrapText="1"/>
    </xf>
    <xf numFmtId="164" fontId="15" fillId="36" borderId="39" xfId="6" applyNumberFormat="1" applyFont="1" applyFill="1" applyBorder="1" applyAlignment="1">
      <alignment horizontal="right" vertical="center" wrapText="1"/>
    </xf>
    <xf numFmtId="0" fontId="14" fillId="37" borderId="40" xfId="3" applyFont="1" applyFill="1" applyBorder="1" applyAlignment="1">
      <alignment horizontal="center" vertical="center"/>
    </xf>
    <xf numFmtId="0" fontId="14" fillId="37" borderId="41" xfId="3" applyFont="1" applyFill="1" applyBorder="1" applyAlignment="1">
      <alignment horizontal="center" vertical="center"/>
    </xf>
    <xf numFmtId="0" fontId="15" fillId="37" borderId="41" xfId="4" applyFont="1" applyFill="1" applyBorder="1" applyAlignment="1">
      <alignment horizontal="center" vertical="center" wrapText="1"/>
    </xf>
    <xf numFmtId="0" fontId="15" fillId="37" borderId="41" xfId="4" applyFont="1" applyFill="1" applyBorder="1" applyAlignment="1">
      <alignment horizontal="left" vertical="center" wrapText="1"/>
    </xf>
    <xf numFmtId="0" fontId="15" fillId="37" borderId="41" xfId="4" applyFont="1" applyFill="1" applyBorder="1" applyAlignment="1">
      <alignment horizontal="center" vertical="center"/>
    </xf>
    <xf numFmtId="4" fontId="15" fillId="37" borderId="38" xfId="5" applyNumberFormat="1" applyFont="1" applyFill="1" applyBorder="1" applyAlignment="1">
      <alignment horizontal="center" vertical="center" wrapText="1"/>
    </xf>
    <xf numFmtId="179" fontId="15" fillId="37" borderId="38" xfId="1" applyNumberFormat="1" applyFont="1" applyFill="1" applyBorder="1" applyAlignment="1">
      <alignment horizontal="center" vertical="center" wrapText="1"/>
    </xf>
    <xf numFmtId="164" fontId="15" fillId="37" borderId="42" xfId="6" applyNumberFormat="1" applyFont="1" applyFill="1" applyBorder="1" applyAlignment="1">
      <alignment horizontal="right" vertical="center" wrapText="1"/>
    </xf>
    <xf numFmtId="0" fontId="15" fillId="37" borderId="41" xfId="3" applyFont="1" applyFill="1" applyBorder="1" applyAlignment="1">
      <alignment horizontal="center" vertical="center"/>
    </xf>
    <xf numFmtId="0" fontId="14" fillId="38" borderId="40" xfId="3" applyFont="1" applyFill="1" applyBorder="1" applyAlignment="1">
      <alignment horizontal="center" vertical="center"/>
    </xf>
    <xf numFmtId="0" fontId="14" fillId="38" borderId="41" xfId="3" applyFont="1" applyFill="1" applyBorder="1" applyAlignment="1">
      <alignment horizontal="center" vertical="center"/>
    </xf>
    <xf numFmtId="0" fontId="15" fillId="38" borderId="41" xfId="4" applyFont="1" applyFill="1" applyBorder="1" applyAlignment="1">
      <alignment horizontal="center" vertical="center" wrapText="1"/>
    </xf>
    <xf numFmtId="0" fontId="15" fillId="38" borderId="41" xfId="4" applyFont="1" applyFill="1" applyBorder="1" applyAlignment="1">
      <alignment horizontal="left" vertical="center" wrapText="1"/>
    </xf>
    <xf numFmtId="0" fontId="15" fillId="38" borderId="41" xfId="4" applyFont="1" applyFill="1" applyBorder="1" applyAlignment="1">
      <alignment horizontal="center" vertical="center"/>
    </xf>
    <xf numFmtId="4" fontId="15" fillId="38" borderId="38" xfId="5" applyNumberFormat="1" applyFont="1" applyFill="1" applyBorder="1" applyAlignment="1">
      <alignment horizontal="center" vertical="center" wrapText="1"/>
    </xf>
    <xf numFmtId="179" fontId="15" fillId="38" borderId="38" xfId="1" applyNumberFormat="1" applyFont="1" applyFill="1" applyBorder="1" applyAlignment="1">
      <alignment horizontal="center" vertical="center" wrapText="1"/>
    </xf>
    <xf numFmtId="164" fontId="15" fillId="38" borderId="42" xfId="6" applyNumberFormat="1" applyFont="1" applyFill="1" applyBorder="1" applyAlignment="1">
      <alignment horizontal="right" vertical="center" wrapText="1"/>
    </xf>
    <xf numFmtId="0" fontId="14" fillId="39" borderId="40" xfId="3" applyFont="1" applyFill="1" applyBorder="1" applyAlignment="1">
      <alignment horizontal="center" vertical="center"/>
    </xf>
    <xf numFmtId="0" fontId="14" fillId="39" borderId="41" xfId="3" applyFont="1" applyFill="1" applyBorder="1" applyAlignment="1">
      <alignment horizontal="center" vertical="center"/>
    </xf>
    <xf numFmtId="0" fontId="15" fillId="39" borderId="41" xfId="4" applyFont="1" applyFill="1" applyBorder="1" applyAlignment="1">
      <alignment horizontal="center" vertical="center" wrapText="1"/>
    </xf>
    <xf numFmtId="0" fontId="15" fillId="39" borderId="41" xfId="4" applyFont="1" applyFill="1" applyBorder="1" applyAlignment="1">
      <alignment horizontal="left" vertical="center" wrapText="1"/>
    </xf>
    <xf numFmtId="0" fontId="15" fillId="39" borderId="41" xfId="4" applyFont="1" applyFill="1" applyBorder="1" applyAlignment="1">
      <alignment horizontal="center" vertical="center"/>
    </xf>
    <xf numFmtId="4" fontId="15" fillId="39" borderId="38" xfId="5" applyNumberFormat="1" applyFont="1" applyFill="1" applyBorder="1" applyAlignment="1">
      <alignment horizontal="center" vertical="center" wrapText="1"/>
    </xf>
    <xf numFmtId="179" fontId="15" fillId="39" borderId="38" xfId="1" applyNumberFormat="1" applyFont="1" applyFill="1" applyBorder="1" applyAlignment="1">
      <alignment horizontal="center" vertical="center" wrapText="1"/>
    </xf>
    <xf numFmtId="164" fontId="15" fillId="39" borderId="42" xfId="6" applyNumberFormat="1" applyFont="1" applyFill="1" applyBorder="1" applyAlignment="1">
      <alignment horizontal="right" vertical="center" wrapText="1"/>
    </xf>
    <xf numFmtId="0" fontId="2" fillId="2" borderId="19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left" vertical="top" wrapText="1" indent="2"/>
    </xf>
    <xf numFmtId="0" fontId="14" fillId="40" borderId="41" xfId="4" applyFont="1" applyFill="1" applyBorder="1" applyAlignment="1">
      <alignment horizontal="center" vertical="center"/>
    </xf>
    <xf numFmtId="0" fontId="15" fillId="40" borderId="41" xfId="4" applyFont="1" applyFill="1" applyBorder="1" applyAlignment="1">
      <alignment horizontal="center" vertical="center" wrapText="1"/>
    </xf>
    <xf numFmtId="0" fontId="15" fillId="40" borderId="41" xfId="4" applyFont="1" applyFill="1" applyBorder="1" applyAlignment="1">
      <alignment horizontal="left" vertical="center" wrapText="1"/>
    </xf>
    <xf numFmtId="0" fontId="15" fillId="40" borderId="41" xfId="4" applyFont="1" applyFill="1" applyBorder="1" applyAlignment="1">
      <alignment horizontal="center" vertical="center"/>
    </xf>
    <xf numFmtId="4" fontId="15" fillId="40" borderId="38" xfId="5" applyNumberFormat="1" applyFont="1" applyFill="1" applyBorder="1" applyAlignment="1">
      <alignment horizontal="center" vertical="center" wrapText="1"/>
    </xf>
    <xf numFmtId="179" fontId="15" fillId="40" borderId="38" xfId="1" applyNumberFormat="1" applyFont="1" applyFill="1" applyBorder="1" applyAlignment="1">
      <alignment horizontal="center" vertical="center" wrapText="1"/>
    </xf>
    <xf numFmtId="164" fontId="15" fillId="40" borderId="39" xfId="6" applyNumberFormat="1" applyFont="1" applyFill="1" applyBorder="1" applyAlignment="1">
      <alignment horizontal="right" vertical="center" wrapText="1"/>
    </xf>
    <xf numFmtId="2" fontId="4" fillId="0" borderId="19" xfId="0" applyNumberFormat="1" applyFont="1" applyFill="1" applyBorder="1" applyAlignment="1">
      <alignment horizontal="left" vertical="top" indent="2" shrinkToFit="1"/>
    </xf>
    <xf numFmtId="0" fontId="14" fillId="41" borderId="41" xfId="4" applyFont="1" applyFill="1" applyBorder="1" applyAlignment="1">
      <alignment horizontal="center" vertical="center"/>
    </xf>
    <xf numFmtId="0" fontId="15" fillId="41" borderId="41" xfId="4" applyFont="1" applyFill="1" applyBorder="1" applyAlignment="1">
      <alignment horizontal="center" vertical="center" wrapText="1"/>
    </xf>
    <xf numFmtId="0" fontId="15" fillId="41" borderId="41" xfId="4" applyFont="1" applyFill="1" applyBorder="1" applyAlignment="1">
      <alignment horizontal="left" vertical="center" wrapText="1"/>
    </xf>
    <xf numFmtId="0" fontId="15" fillId="41" borderId="41" xfId="4" applyFont="1" applyFill="1" applyBorder="1" applyAlignment="1">
      <alignment horizontal="center" vertical="center"/>
    </xf>
    <xf numFmtId="4" fontId="15" fillId="41" borderId="38" xfId="5" applyNumberFormat="1" applyFont="1" applyFill="1" applyBorder="1" applyAlignment="1">
      <alignment horizontal="center" vertical="center" wrapText="1"/>
    </xf>
    <xf numFmtId="179" fontId="15" fillId="41" borderId="38" xfId="1" applyNumberFormat="1" applyFont="1" applyFill="1" applyBorder="1" applyAlignment="1">
      <alignment horizontal="center" vertical="center" wrapText="1"/>
    </xf>
    <xf numFmtId="164" fontId="15" fillId="41" borderId="39" xfId="6" applyNumberFormat="1" applyFont="1" applyFill="1" applyBorder="1" applyAlignment="1">
      <alignment horizontal="right" vertical="center" wrapText="1"/>
    </xf>
    <xf numFmtId="0" fontId="15" fillId="42" borderId="38" xfId="4" applyFont="1" applyFill="1" applyBorder="1" applyAlignment="1">
      <alignment horizontal="center" vertical="center"/>
    </xf>
    <xf numFmtId="0" fontId="15" fillId="42" borderId="38" xfId="4" applyFont="1" applyFill="1" applyBorder="1" applyAlignment="1">
      <alignment horizontal="center" vertical="center" wrapText="1"/>
    </xf>
    <xf numFmtId="0" fontId="15" fillId="42" borderId="38" xfId="4" applyFont="1" applyFill="1" applyBorder="1" applyAlignment="1">
      <alignment horizontal="left" vertical="center" wrapText="1"/>
    </xf>
    <xf numFmtId="4" fontId="15" fillId="42" borderId="38" xfId="5" applyNumberFormat="1" applyFont="1" applyFill="1" applyBorder="1" applyAlignment="1">
      <alignment horizontal="center" vertical="center" wrapText="1"/>
    </xf>
    <xf numFmtId="179" fontId="15" fillId="42" borderId="38" xfId="1" applyNumberFormat="1" applyFont="1" applyFill="1" applyBorder="1" applyAlignment="1">
      <alignment horizontal="center" vertical="center" wrapText="1"/>
    </xf>
    <xf numFmtId="164" fontId="15" fillId="42" borderId="39" xfId="6" applyNumberFormat="1" applyFont="1" applyFill="1" applyBorder="1" applyAlignment="1">
      <alignment horizontal="right" vertical="center" wrapText="1"/>
    </xf>
    <xf numFmtId="0" fontId="15" fillId="43" borderId="38" xfId="4" applyFont="1" applyFill="1" applyBorder="1" applyAlignment="1">
      <alignment horizontal="center" vertical="center"/>
    </xf>
    <xf numFmtId="0" fontId="15" fillId="43" borderId="38" xfId="4" applyFont="1" applyFill="1" applyBorder="1" applyAlignment="1">
      <alignment horizontal="center" vertical="center" wrapText="1"/>
    </xf>
    <xf numFmtId="0" fontId="15" fillId="43" borderId="38" xfId="4" applyFont="1" applyFill="1" applyBorder="1" applyAlignment="1">
      <alignment horizontal="left" vertical="center" wrapText="1"/>
    </xf>
    <xf numFmtId="4" fontId="15" fillId="43" borderId="38" xfId="5" applyNumberFormat="1" applyFont="1" applyFill="1" applyBorder="1" applyAlignment="1">
      <alignment horizontal="center" vertical="center" wrapText="1"/>
    </xf>
    <xf numFmtId="179" fontId="15" fillId="43" borderId="38" xfId="1" applyNumberFormat="1" applyFont="1" applyFill="1" applyBorder="1" applyAlignment="1">
      <alignment horizontal="center" vertical="center" wrapText="1"/>
    </xf>
    <xf numFmtId="164" fontId="15" fillId="43" borderId="39" xfId="6" applyNumberFormat="1" applyFont="1" applyFill="1" applyBorder="1" applyAlignment="1">
      <alignment horizontal="right" vertical="center" wrapText="1"/>
    </xf>
    <xf numFmtId="0" fontId="15" fillId="44" borderId="41" xfId="4" applyFont="1" applyFill="1" applyBorder="1" applyAlignment="1">
      <alignment horizontal="center" vertical="center"/>
    </xf>
    <xf numFmtId="0" fontId="15" fillId="44" borderId="41" xfId="4" applyFont="1" applyFill="1" applyBorder="1" applyAlignment="1">
      <alignment horizontal="center" vertical="center" wrapText="1"/>
    </xf>
    <xf numFmtId="0" fontId="15" fillId="44" borderId="41" xfId="4" applyFont="1" applyFill="1" applyBorder="1" applyAlignment="1">
      <alignment horizontal="left" vertical="center" wrapText="1"/>
    </xf>
    <xf numFmtId="4" fontId="15" fillId="44" borderId="38" xfId="5" applyNumberFormat="1" applyFont="1" applyFill="1" applyBorder="1" applyAlignment="1">
      <alignment horizontal="center" vertical="center" wrapText="1"/>
    </xf>
    <xf numFmtId="179" fontId="15" fillId="44" borderId="38" xfId="1" applyNumberFormat="1" applyFont="1" applyFill="1" applyBorder="1" applyAlignment="1">
      <alignment horizontal="center" vertical="center" wrapText="1"/>
    </xf>
    <xf numFmtId="164" fontId="15" fillId="44" borderId="39" xfId="6" applyNumberFormat="1" applyFont="1" applyFill="1" applyBorder="1" applyAlignment="1">
      <alignment horizontal="right" vertical="center" wrapText="1"/>
    </xf>
    <xf numFmtId="0" fontId="15" fillId="8" borderId="41" xfId="4" applyFont="1" applyFill="1" applyBorder="1" applyAlignment="1">
      <alignment horizontal="center" vertical="center"/>
    </xf>
    <xf numFmtId="0" fontId="15" fillId="8" borderId="41" xfId="4" applyFont="1" applyFill="1" applyBorder="1" applyAlignment="1">
      <alignment horizontal="center" vertical="center" wrapText="1"/>
    </xf>
    <xf numFmtId="0" fontId="15" fillId="8" borderId="41" xfId="4" applyFont="1" applyFill="1" applyBorder="1" applyAlignment="1">
      <alignment horizontal="left" vertical="center" wrapText="1"/>
    </xf>
    <xf numFmtId="4" fontId="15" fillId="8" borderId="38" xfId="5" applyNumberFormat="1" applyFont="1" applyFill="1" applyBorder="1" applyAlignment="1">
      <alignment horizontal="center" vertical="center" wrapText="1"/>
    </xf>
    <xf numFmtId="179" fontId="15" fillId="8" borderId="38" xfId="1" applyNumberFormat="1" applyFont="1" applyFill="1" applyBorder="1" applyAlignment="1">
      <alignment horizontal="center" vertical="center" wrapText="1"/>
    </xf>
    <xf numFmtId="164" fontId="15" fillId="8" borderId="39" xfId="6" applyNumberFormat="1" applyFont="1" applyFill="1" applyBorder="1" applyAlignment="1">
      <alignment horizontal="right" vertical="center" wrapText="1"/>
    </xf>
    <xf numFmtId="2" fontId="14" fillId="22" borderId="41" xfId="4" applyNumberFormat="1" applyFont="1" applyFill="1" applyBorder="1" applyAlignment="1">
      <alignment horizontal="center" vertical="center"/>
    </xf>
    <xf numFmtId="167" fontId="15" fillId="22" borderId="41" xfId="4" applyNumberFormat="1" applyFont="1" applyFill="1" applyBorder="1" applyAlignment="1">
      <alignment horizontal="center" vertical="center"/>
    </xf>
    <xf numFmtId="2" fontId="15" fillId="22" borderId="41" xfId="4" applyNumberFormat="1" applyFont="1" applyFill="1" applyBorder="1" applyAlignment="1">
      <alignment horizontal="center" vertical="center"/>
    </xf>
    <xf numFmtId="0" fontId="14" fillId="45" borderId="41" xfId="4" applyFont="1" applyFill="1" applyBorder="1" applyAlignment="1">
      <alignment horizontal="center" vertical="center"/>
    </xf>
    <xf numFmtId="0" fontId="15" fillId="45" borderId="41" xfId="4" applyFont="1" applyFill="1" applyBorder="1" applyAlignment="1">
      <alignment horizontal="center" vertical="center" wrapText="1"/>
    </xf>
    <xf numFmtId="0" fontId="15" fillId="45" borderId="41" xfId="4" applyFont="1" applyFill="1" applyBorder="1" applyAlignment="1">
      <alignment horizontal="left" vertical="center" wrapText="1"/>
    </xf>
    <xf numFmtId="0" fontId="15" fillId="45" borderId="41" xfId="4" applyFont="1" applyFill="1" applyBorder="1" applyAlignment="1">
      <alignment horizontal="center" vertical="center"/>
    </xf>
    <xf numFmtId="4" fontId="15" fillId="45" borderId="38" xfId="5" applyNumberFormat="1" applyFont="1" applyFill="1" applyBorder="1" applyAlignment="1">
      <alignment horizontal="center" vertical="center" wrapText="1"/>
    </xf>
    <xf numFmtId="179" fontId="15" fillId="45" borderId="38" xfId="1" applyNumberFormat="1" applyFont="1" applyFill="1" applyBorder="1" applyAlignment="1">
      <alignment horizontal="center" vertical="center" wrapText="1"/>
    </xf>
    <xf numFmtId="164" fontId="15" fillId="45" borderId="42" xfId="6" applyNumberFormat="1" applyFont="1" applyFill="1" applyBorder="1" applyAlignment="1">
      <alignment horizontal="right" vertical="center" wrapText="1"/>
    </xf>
    <xf numFmtId="0" fontId="15" fillId="46" borderId="41" xfId="4" applyFont="1" applyFill="1" applyBorder="1" applyAlignment="1">
      <alignment horizontal="center" vertical="center"/>
    </xf>
    <xf numFmtId="0" fontId="15" fillId="46" borderId="41" xfId="4" applyFont="1" applyFill="1" applyBorder="1" applyAlignment="1">
      <alignment horizontal="center" vertical="center" wrapText="1"/>
    </xf>
    <xf numFmtId="0" fontId="15" fillId="46" borderId="41" xfId="4" applyFont="1" applyFill="1" applyBorder="1" applyAlignment="1">
      <alignment horizontal="left" vertical="center" wrapText="1"/>
    </xf>
    <xf numFmtId="4" fontId="15" fillId="46" borderId="38" xfId="5" applyNumberFormat="1" applyFont="1" applyFill="1" applyBorder="1" applyAlignment="1">
      <alignment horizontal="center" vertical="center" wrapText="1"/>
    </xf>
    <xf numFmtId="179" fontId="15" fillId="46" borderId="38" xfId="1" applyNumberFormat="1" applyFont="1" applyFill="1" applyBorder="1" applyAlignment="1">
      <alignment horizontal="center" vertical="center" wrapText="1"/>
    </xf>
    <xf numFmtId="164" fontId="15" fillId="46" borderId="42" xfId="6" applyNumberFormat="1" applyFont="1" applyFill="1" applyBorder="1" applyAlignment="1">
      <alignment horizontal="right" vertical="center" wrapText="1"/>
    </xf>
    <xf numFmtId="2" fontId="16" fillId="0" borderId="0" xfId="6" applyNumberFormat="1" applyFont="1" applyBorder="1" applyAlignment="1">
      <alignment horizontal="right" vertical="center" wrapText="1"/>
    </xf>
    <xf numFmtId="0" fontId="14" fillId="11" borderId="37" xfId="3" applyFont="1" applyFill="1" applyBorder="1" applyAlignment="1">
      <alignment horizontal="center" vertical="center"/>
    </xf>
    <xf numFmtId="0" fontId="14" fillId="12" borderId="37" xfId="3" applyFont="1" applyFill="1" applyBorder="1" applyAlignment="1">
      <alignment horizontal="center" vertical="center"/>
    </xf>
    <xf numFmtId="0" fontId="14" fillId="10" borderId="40" xfId="3" applyFont="1" applyFill="1" applyBorder="1" applyAlignment="1">
      <alignment horizontal="center" vertical="center"/>
    </xf>
    <xf numFmtId="0" fontId="14" fillId="10" borderId="37" xfId="3" applyFont="1" applyFill="1" applyBorder="1" applyAlignment="1">
      <alignment horizontal="center" vertical="center"/>
    </xf>
    <xf numFmtId="0" fontId="14" fillId="9" borderId="37" xfId="3" applyFont="1" applyFill="1" applyBorder="1" applyAlignment="1">
      <alignment horizontal="center" vertical="center"/>
    </xf>
    <xf numFmtId="0" fontId="14" fillId="13" borderId="37" xfId="3" applyFont="1" applyFill="1" applyBorder="1" applyAlignment="1">
      <alignment horizontal="center" vertical="center"/>
    </xf>
    <xf numFmtId="0" fontId="14" fillId="14" borderId="37" xfId="3" applyFont="1" applyFill="1" applyBorder="1" applyAlignment="1">
      <alignment horizontal="center" vertical="center"/>
    </xf>
    <xf numFmtId="0" fontId="14" fillId="15" borderId="37" xfId="3" applyFont="1" applyFill="1" applyBorder="1" applyAlignment="1">
      <alignment horizontal="center" vertical="center"/>
    </xf>
    <xf numFmtId="0" fontId="14" fillId="16" borderId="37" xfId="3" applyFont="1" applyFill="1" applyBorder="1" applyAlignment="1">
      <alignment horizontal="center" vertical="center"/>
    </xf>
    <xf numFmtId="0" fontId="14" fillId="17" borderId="37" xfId="3" applyFont="1" applyFill="1" applyBorder="1" applyAlignment="1">
      <alignment horizontal="center" vertical="center"/>
    </xf>
    <xf numFmtId="0" fontId="14" fillId="18" borderId="40" xfId="3" applyFont="1" applyFill="1" applyBorder="1" applyAlignment="1">
      <alignment horizontal="center" vertical="center"/>
    </xf>
    <xf numFmtId="0" fontId="14" fillId="19" borderId="40" xfId="3" applyFont="1" applyFill="1" applyBorder="1" applyAlignment="1">
      <alignment horizontal="center" vertical="center"/>
    </xf>
    <xf numFmtId="0" fontId="14" fillId="20" borderId="40" xfId="3" applyFont="1" applyFill="1" applyBorder="1" applyAlignment="1">
      <alignment horizontal="center" vertical="center"/>
    </xf>
    <xf numFmtId="0" fontId="14" fillId="21" borderId="40" xfId="3" applyFont="1" applyFill="1" applyBorder="1" applyAlignment="1">
      <alignment horizontal="center" vertical="center"/>
    </xf>
    <xf numFmtId="0" fontId="14" fillId="22" borderId="40" xfId="3" applyFont="1" applyFill="1" applyBorder="1" applyAlignment="1">
      <alignment horizontal="center" vertical="center"/>
    </xf>
    <xf numFmtId="0" fontId="14" fillId="23" borderId="40" xfId="3" applyFont="1" applyFill="1" applyBorder="1" applyAlignment="1">
      <alignment horizontal="center" vertical="center"/>
    </xf>
    <xf numFmtId="0" fontId="14" fillId="24" borderId="40" xfId="3" applyFont="1" applyFill="1" applyBorder="1" applyAlignment="1">
      <alignment horizontal="center" vertical="center"/>
    </xf>
    <xf numFmtId="0" fontId="14" fillId="25" borderId="40" xfId="3" applyFont="1" applyFill="1" applyBorder="1" applyAlignment="1">
      <alignment horizontal="center" vertical="center"/>
    </xf>
    <xf numFmtId="0" fontId="14" fillId="26" borderId="40" xfId="3" applyFont="1" applyFill="1" applyBorder="1" applyAlignment="1">
      <alignment horizontal="center" vertical="center"/>
    </xf>
    <xf numFmtId="0" fontId="14" fillId="27" borderId="40" xfId="3" applyFont="1" applyFill="1" applyBorder="1" applyAlignment="1">
      <alignment horizontal="center" vertical="center"/>
    </xf>
    <xf numFmtId="0" fontId="14" fillId="28" borderId="40" xfId="3" applyFont="1" applyFill="1" applyBorder="1" applyAlignment="1">
      <alignment horizontal="center" vertical="center"/>
    </xf>
    <xf numFmtId="0" fontId="14" fillId="29" borderId="40" xfId="3" applyFont="1" applyFill="1" applyBorder="1" applyAlignment="1">
      <alignment horizontal="center" vertical="center"/>
    </xf>
    <xf numFmtId="0" fontId="14" fillId="30" borderId="40" xfId="3" applyFont="1" applyFill="1" applyBorder="1" applyAlignment="1">
      <alignment horizontal="center" vertical="center"/>
    </xf>
    <xf numFmtId="0" fontId="14" fillId="31" borderId="40" xfId="3" applyFont="1" applyFill="1" applyBorder="1" applyAlignment="1">
      <alignment horizontal="center" vertical="center"/>
    </xf>
    <xf numFmtId="0" fontId="14" fillId="32" borderId="40" xfId="3" applyFont="1" applyFill="1" applyBorder="1" applyAlignment="1">
      <alignment horizontal="center" vertical="center"/>
    </xf>
    <xf numFmtId="0" fontId="14" fillId="33" borderId="40" xfId="3" applyFont="1" applyFill="1" applyBorder="1" applyAlignment="1">
      <alignment horizontal="center" vertical="center"/>
    </xf>
    <xf numFmtId="0" fontId="14" fillId="34" borderId="40" xfId="3" applyFont="1" applyFill="1" applyBorder="1" applyAlignment="1">
      <alignment horizontal="center" vertical="center"/>
    </xf>
    <xf numFmtId="0" fontId="14" fillId="36" borderId="40" xfId="3" applyFont="1" applyFill="1" applyBorder="1" applyAlignment="1">
      <alignment horizontal="center" vertical="center"/>
    </xf>
    <xf numFmtId="0" fontId="14" fillId="40" borderId="40" xfId="3" applyFont="1" applyFill="1" applyBorder="1" applyAlignment="1">
      <alignment horizontal="center" vertical="center"/>
    </xf>
    <xf numFmtId="0" fontId="14" fillId="41" borderId="40" xfId="3" applyFont="1" applyFill="1" applyBorder="1" applyAlignment="1">
      <alignment horizontal="center" vertical="center"/>
    </xf>
    <xf numFmtId="0" fontId="14" fillId="42" borderId="37" xfId="3" applyFont="1" applyFill="1" applyBorder="1" applyAlignment="1">
      <alignment horizontal="center" vertical="center"/>
    </xf>
    <xf numFmtId="0" fontId="14" fillId="43" borderId="37" xfId="3" applyFont="1" applyFill="1" applyBorder="1" applyAlignment="1">
      <alignment horizontal="center" vertical="center"/>
    </xf>
    <xf numFmtId="0" fontId="14" fillId="44" borderId="40" xfId="3" applyFont="1" applyFill="1" applyBorder="1" applyAlignment="1">
      <alignment horizontal="center" vertical="center"/>
    </xf>
    <xf numFmtId="0" fontId="14" fillId="8" borderId="40" xfId="3" applyFont="1" applyFill="1" applyBorder="1" applyAlignment="1">
      <alignment horizontal="center" vertical="center"/>
    </xf>
    <xf numFmtId="0" fontId="14" fillId="45" borderId="40" xfId="3" applyFont="1" applyFill="1" applyBorder="1" applyAlignment="1">
      <alignment horizontal="center" vertical="center"/>
    </xf>
    <xf numFmtId="0" fontId="14" fillId="46" borderId="40" xfId="3" applyFont="1" applyFill="1" applyBorder="1" applyAlignment="1">
      <alignment horizontal="center" vertical="center"/>
    </xf>
    <xf numFmtId="0" fontId="21" fillId="0" borderId="24" xfId="2" applyFont="1" applyBorder="1" applyAlignment="1">
      <alignment horizontal="center"/>
    </xf>
    <xf numFmtId="0" fontId="21" fillId="0" borderId="0" xfId="2" applyFont="1" applyAlignment="1">
      <alignment horizontal="center"/>
    </xf>
    <xf numFmtId="0" fontId="29" fillId="0" borderId="0" xfId="2" applyFont="1" applyAlignment="1">
      <alignment horizontal="center"/>
    </xf>
    <xf numFmtId="44" fontId="32" fillId="0" borderId="0" xfId="1" applyFont="1" applyFill="1" applyBorder="1" applyAlignment="1">
      <alignment horizontal="center" vertical="center"/>
    </xf>
    <xf numFmtId="44" fontId="0" fillId="0" borderId="0" xfId="1" applyFont="1" applyFill="1" applyBorder="1" applyAlignment="1">
      <alignment horizontal="center" vertical="center"/>
    </xf>
    <xf numFmtId="0" fontId="33" fillId="2" borderId="19" xfId="0" applyFont="1" applyFill="1" applyBorder="1" applyAlignment="1">
      <alignment horizontal="center" vertical="top" wrapText="1"/>
    </xf>
    <xf numFmtId="0" fontId="33" fillId="2" borderId="19" xfId="0" applyFont="1" applyFill="1" applyBorder="1" applyAlignment="1">
      <alignment horizontal="center" vertical="top" wrapText="1"/>
    </xf>
    <xf numFmtId="44" fontId="33" fillId="2" borderId="19" xfId="1" applyFont="1" applyFill="1" applyBorder="1" applyAlignment="1">
      <alignment horizontal="center" vertical="center" wrapText="1"/>
    </xf>
    <xf numFmtId="167" fontId="32" fillId="0" borderId="19" xfId="0" applyNumberFormat="1" applyFont="1" applyFill="1" applyBorder="1" applyAlignment="1">
      <alignment horizontal="center" vertical="top" shrinkToFit="1"/>
    </xf>
    <xf numFmtId="2" fontId="32" fillId="0" borderId="19" xfId="1" applyNumberFormat="1" applyFont="1" applyFill="1" applyBorder="1" applyAlignment="1">
      <alignment horizontal="center" vertical="center" shrinkToFit="1"/>
    </xf>
    <xf numFmtId="0" fontId="33" fillId="0" borderId="19" xfId="0" applyFont="1" applyFill="1" applyBorder="1" applyAlignment="1">
      <alignment horizontal="center" vertical="top" wrapText="1"/>
    </xf>
    <xf numFmtId="0" fontId="33" fillId="0" borderId="19" xfId="0" applyFont="1" applyFill="1" applyBorder="1" applyAlignment="1">
      <alignment horizontal="left" vertical="top" wrapText="1" indent="1"/>
    </xf>
    <xf numFmtId="0" fontId="33" fillId="0" borderId="19" xfId="0" applyFont="1" applyFill="1" applyBorder="1" applyAlignment="1">
      <alignment horizontal="left" vertical="top" wrapText="1" indent="1"/>
    </xf>
    <xf numFmtId="44" fontId="33" fillId="0" borderId="19" xfId="1" applyFont="1" applyFill="1" applyBorder="1" applyAlignment="1">
      <alignment horizontal="center" vertical="center" wrapText="1"/>
    </xf>
    <xf numFmtId="0" fontId="27" fillId="0" borderId="19" xfId="0" applyFont="1" applyFill="1" applyBorder="1" applyAlignment="1">
      <alignment horizontal="center" vertical="top" wrapText="1"/>
    </xf>
    <xf numFmtId="2" fontId="32" fillId="0" borderId="19" xfId="0" applyNumberFormat="1" applyFont="1" applyFill="1" applyBorder="1" applyAlignment="1">
      <alignment horizontal="right" vertical="top" shrinkToFit="1"/>
    </xf>
    <xf numFmtId="44" fontId="32" fillId="0" borderId="19" xfId="1" applyFont="1" applyFill="1" applyBorder="1" applyAlignment="1">
      <alignment horizontal="center" vertical="center" shrinkToFit="1"/>
    </xf>
    <xf numFmtId="4" fontId="32" fillId="0" borderId="19" xfId="0" applyNumberFormat="1" applyFont="1" applyFill="1" applyBorder="1" applyAlignment="1">
      <alignment horizontal="right" vertical="top" shrinkToFit="1"/>
    </xf>
    <xf numFmtId="0" fontId="32" fillId="0" borderId="19" xfId="0" applyFont="1" applyFill="1" applyBorder="1" applyAlignment="1">
      <alignment horizontal="left" wrapText="1"/>
    </xf>
    <xf numFmtId="44" fontId="32" fillId="0" borderId="19" xfId="1" applyFont="1" applyFill="1" applyBorder="1" applyAlignment="1">
      <alignment horizontal="center" vertical="center" wrapText="1"/>
    </xf>
    <xf numFmtId="0" fontId="33" fillId="0" borderId="19" xfId="0" applyFont="1" applyFill="1" applyBorder="1" applyAlignment="1">
      <alignment horizontal="left" vertical="top" wrapText="1" indent="2"/>
    </xf>
    <xf numFmtId="0" fontId="33" fillId="0" borderId="19" xfId="0" applyFont="1" applyFill="1" applyBorder="1" applyAlignment="1">
      <alignment horizontal="left" vertical="top" wrapText="1" indent="2"/>
    </xf>
    <xf numFmtId="44" fontId="27" fillId="0" borderId="19" xfId="1" applyFont="1" applyFill="1" applyBorder="1" applyAlignment="1">
      <alignment horizontal="center" vertical="center" wrapText="1"/>
    </xf>
    <xf numFmtId="0" fontId="32" fillId="0" borderId="19" xfId="0" applyFont="1" applyFill="1" applyBorder="1" applyAlignment="1">
      <alignment horizontal="left" vertical="top" wrapText="1" indent="1"/>
    </xf>
    <xf numFmtId="2" fontId="32" fillId="0" borderId="19" xfId="0" applyNumberFormat="1" applyFont="1" applyFill="1" applyBorder="1" applyAlignment="1">
      <alignment horizontal="center" vertical="top" shrinkToFit="1"/>
    </xf>
    <xf numFmtId="10" fontId="32" fillId="0" borderId="19" xfId="0" applyNumberFormat="1" applyFont="1" applyFill="1" applyBorder="1" applyAlignment="1">
      <alignment horizontal="left" vertical="top" indent="3" shrinkToFit="1"/>
    </xf>
    <xf numFmtId="10" fontId="32" fillId="0" borderId="19" xfId="0" applyNumberFormat="1" applyFont="1" applyFill="1" applyBorder="1" applyAlignment="1">
      <alignment horizontal="center" vertical="top" shrinkToFit="1"/>
    </xf>
    <xf numFmtId="44" fontId="35" fillId="2" borderId="19" xfId="1" applyFont="1" applyFill="1" applyBorder="1" applyAlignment="1">
      <alignment horizontal="center" vertical="center" shrinkToFit="1"/>
    </xf>
    <xf numFmtId="44" fontId="32" fillId="0" borderId="19" xfId="1" applyFont="1" applyFill="1" applyBorder="1" applyAlignment="1">
      <alignment horizontal="center" vertical="top" shrinkToFit="1"/>
    </xf>
    <xf numFmtId="44" fontId="32" fillId="0" borderId="19" xfId="1" applyFont="1" applyFill="1" applyBorder="1" applyAlignment="1">
      <alignment horizontal="left" vertical="top" indent="2" shrinkToFit="1"/>
    </xf>
    <xf numFmtId="0" fontId="33" fillId="2" borderId="19" xfId="0" applyFont="1" applyFill="1" applyBorder="1" applyAlignment="1">
      <alignment horizontal="left" vertical="top" wrapText="1" indent="2"/>
    </xf>
    <xf numFmtId="4" fontId="32" fillId="0" borderId="19" xfId="0" applyNumberFormat="1" applyFont="1" applyFill="1" applyBorder="1" applyAlignment="1">
      <alignment horizontal="right" vertical="top" indent="1" shrinkToFit="1"/>
    </xf>
    <xf numFmtId="4" fontId="35" fillId="2" borderId="19" xfId="0" applyNumberFormat="1" applyFont="1" applyFill="1" applyBorder="1" applyAlignment="1">
      <alignment horizontal="right" vertical="top" shrinkToFit="1"/>
    </xf>
    <xf numFmtId="44" fontId="32" fillId="0" borderId="19" xfId="1" applyFont="1" applyFill="1" applyBorder="1" applyAlignment="1">
      <alignment horizontal="left" vertical="top" shrinkToFit="1"/>
    </xf>
    <xf numFmtId="0" fontId="33" fillId="2" borderId="1" xfId="0" applyFont="1" applyFill="1" applyBorder="1" applyAlignment="1">
      <alignment horizontal="center" vertical="top" wrapText="1"/>
    </xf>
    <xf numFmtId="167" fontId="32" fillId="0" borderId="1" xfId="0" applyNumberFormat="1" applyFont="1" applyFill="1" applyBorder="1" applyAlignment="1">
      <alignment horizontal="center" vertical="top" shrinkToFit="1"/>
    </xf>
    <xf numFmtId="2" fontId="32" fillId="0" borderId="1" xfId="0" applyNumberFormat="1" applyFont="1" applyFill="1" applyBorder="1" applyAlignment="1">
      <alignment horizontal="right" vertical="top" shrinkToFit="1"/>
    </xf>
    <xf numFmtId="44" fontId="27" fillId="0" borderId="1" xfId="1" applyFont="1" applyFill="1" applyBorder="1" applyAlignment="1">
      <alignment horizontal="right" vertical="top" wrapText="1"/>
    </xf>
    <xf numFmtId="44" fontId="32" fillId="0" borderId="1" xfId="1" applyFont="1" applyFill="1" applyBorder="1" applyAlignment="1">
      <alignment horizontal="left" vertical="top" indent="4" shrinkToFit="1"/>
    </xf>
    <xf numFmtId="0" fontId="33" fillId="0" borderId="2" xfId="0" applyFont="1" applyFill="1" applyBorder="1" applyAlignment="1">
      <alignment horizontal="left" vertical="top" wrapText="1" indent="1"/>
    </xf>
    <xf numFmtId="0" fontId="33" fillId="0" borderId="2" xfId="0" applyFont="1" applyFill="1" applyBorder="1" applyAlignment="1">
      <alignment horizontal="center" vertical="top" wrapText="1"/>
    </xf>
    <xf numFmtId="0" fontId="33" fillId="0" borderId="2" xfId="0" applyFont="1" applyFill="1" applyBorder="1" applyAlignment="1">
      <alignment horizontal="left" vertical="top" wrapText="1" indent="2"/>
    </xf>
    <xf numFmtId="0" fontId="32" fillId="0" borderId="19" xfId="0" applyFont="1" applyFill="1" applyBorder="1" applyAlignment="1">
      <alignment horizontal="left" vertical="top"/>
    </xf>
    <xf numFmtId="44" fontId="33" fillId="0" borderId="2" xfId="1" applyFont="1" applyFill="1" applyBorder="1" applyAlignment="1">
      <alignment horizontal="left" vertical="top" wrapText="1" indent="1"/>
    </xf>
    <xf numFmtId="44" fontId="32" fillId="0" borderId="19" xfId="1" applyFont="1" applyFill="1" applyBorder="1" applyAlignment="1">
      <alignment horizontal="left" vertical="top"/>
    </xf>
    <xf numFmtId="44" fontId="32" fillId="0" borderId="3" xfId="1" applyFont="1" applyFill="1" applyBorder="1" applyAlignment="1">
      <alignment horizontal="right" vertical="top" shrinkToFit="1"/>
    </xf>
    <xf numFmtId="4" fontId="32" fillId="0" borderId="19" xfId="0" applyNumberFormat="1" applyFont="1" applyFill="1" applyBorder="1" applyAlignment="1">
      <alignment horizontal="left" vertical="top" indent="5" shrinkToFit="1"/>
    </xf>
    <xf numFmtId="168" fontId="32" fillId="0" borderId="19" xfId="0" applyNumberFormat="1" applyFont="1" applyFill="1" applyBorder="1" applyAlignment="1">
      <alignment horizontal="center" vertical="top" shrinkToFit="1"/>
    </xf>
    <xf numFmtId="169" fontId="32" fillId="0" borderId="19" xfId="0" applyNumberFormat="1" applyFont="1" applyFill="1" applyBorder="1" applyAlignment="1">
      <alignment horizontal="center" vertical="top" shrinkToFit="1"/>
    </xf>
    <xf numFmtId="44" fontId="33" fillId="2" borderId="19" xfId="1" applyFont="1" applyFill="1" applyBorder="1" applyAlignment="1">
      <alignment horizontal="left" vertical="top" wrapText="1" indent="2"/>
    </xf>
    <xf numFmtId="44" fontId="33" fillId="0" borderId="19" xfId="1" applyFont="1" applyFill="1" applyBorder="1" applyAlignment="1">
      <alignment horizontal="left" vertical="top" wrapText="1" indent="1"/>
    </xf>
    <xf numFmtId="44" fontId="32" fillId="0" borderId="19" xfId="1" applyFont="1" applyFill="1" applyBorder="1" applyAlignment="1">
      <alignment horizontal="right" vertical="top" shrinkToFit="1"/>
    </xf>
    <xf numFmtId="44" fontId="32" fillId="0" borderId="19" xfId="1" applyFont="1" applyFill="1" applyBorder="1" applyAlignment="1">
      <alignment horizontal="left" wrapText="1"/>
    </xf>
    <xf numFmtId="44" fontId="32" fillId="0" borderId="19" xfId="1" applyFont="1" applyFill="1" applyBorder="1" applyAlignment="1">
      <alignment horizontal="right" vertical="top" indent="1" shrinkToFit="1"/>
    </xf>
    <xf numFmtId="44" fontId="35" fillId="2" borderId="19" xfId="1" applyFont="1" applyFill="1" applyBorder="1" applyAlignment="1">
      <alignment horizontal="right" vertical="top" shrinkToFit="1"/>
    </xf>
    <xf numFmtId="2" fontId="32" fillId="0" borderId="19" xfId="1" applyNumberFormat="1" applyFont="1" applyFill="1" applyBorder="1" applyAlignment="1">
      <alignment horizontal="center" vertical="top" shrinkToFit="1"/>
    </xf>
    <xf numFmtId="4" fontId="32" fillId="0" borderId="19" xfId="0" applyNumberFormat="1" applyFont="1" applyFill="1" applyBorder="1" applyAlignment="1">
      <alignment horizontal="right" vertical="top" shrinkToFit="1"/>
    </xf>
    <xf numFmtId="2" fontId="32" fillId="0" borderId="19" xfId="1" applyNumberFormat="1" applyFont="1" applyFill="1" applyBorder="1" applyAlignment="1">
      <alignment horizontal="left" vertical="top" indent="2" shrinkToFit="1"/>
    </xf>
    <xf numFmtId="170" fontId="32" fillId="0" borderId="1" xfId="0" applyNumberFormat="1" applyFont="1" applyFill="1" applyBorder="1" applyAlignment="1">
      <alignment horizontal="left" vertical="top" indent="3" shrinkToFit="1"/>
    </xf>
    <xf numFmtId="2" fontId="32" fillId="0" borderId="1" xfId="0" applyNumberFormat="1" applyFont="1" applyFill="1" applyBorder="1" applyAlignment="1">
      <alignment horizontal="right" vertical="top" indent="2" shrinkToFit="1"/>
    </xf>
    <xf numFmtId="0" fontId="33" fillId="0" borderId="7" xfId="0" applyFont="1" applyFill="1" applyBorder="1" applyAlignment="1">
      <alignment vertical="top" wrapText="1"/>
    </xf>
    <xf numFmtId="0" fontId="33" fillId="0" borderId="0" xfId="0" applyFont="1" applyFill="1" applyBorder="1" applyAlignment="1">
      <alignment vertical="top" wrapText="1"/>
    </xf>
    <xf numFmtId="0" fontId="33" fillId="0" borderId="15" xfId="0" applyFont="1" applyFill="1" applyBorder="1" applyAlignment="1">
      <alignment vertical="top" wrapText="1"/>
    </xf>
    <xf numFmtId="0" fontId="32" fillId="0" borderId="64" xfId="0" applyFont="1" applyFill="1" applyBorder="1" applyAlignment="1">
      <alignment wrapText="1"/>
    </xf>
    <xf numFmtId="0" fontId="32" fillId="0" borderId="17" xfId="0" applyFont="1" applyFill="1" applyBorder="1" applyAlignment="1">
      <alignment wrapText="1"/>
    </xf>
    <xf numFmtId="44" fontId="32" fillId="0" borderId="65" xfId="1" applyFont="1" applyFill="1" applyBorder="1" applyAlignment="1">
      <alignment wrapText="1"/>
    </xf>
    <xf numFmtId="44" fontId="32" fillId="0" borderId="19" xfId="1" applyFont="1" applyFill="1" applyBorder="1" applyAlignment="1">
      <alignment horizontal="left" vertical="top" indent="3" shrinkToFit="1"/>
    </xf>
    <xf numFmtId="44" fontId="0" fillId="0" borderId="0" xfId="1" applyFont="1" applyFill="1" applyBorder="1" applyAlignment="1">
      <alignment horizontal="center" vertical="center"/>
    </xf>
    <xf numFmtId="166" fontId="0" fillId="0" borderId="0" xfId="13" applyFont="1" applyFill="1" applyBorder="1" applyAlignment="1">
      <alignment horizontal="left" vertical="top"/>
    </xf>
    <xf numFmtId="165" fontId="0" fillId="0" borderId="0" xfId="0" applyNumberFormat="1" applyFill="1" applyBorder="1" applyAlignment="1">
      <alignment horizontal="left" vertical="top"/>
    </xf>
    <xf numFmtId="180" fontId="0" fillId="0" borderId="0" xfId="13" applyNumberFormat="1" applyFont="1" applyFill="1" applyBorder="1" applyAlignment="1">
      <alignment horizontal="left" vertical="top"/>
    </xf>
    <xf numFmtId="166" fontId="32" fillId="0" borderId="1" xfId="13" applyFont="1" applyFill="1" applyBorder="1" applyAlignment="1">
      <alignment horizontal="left" vertical="top" indent="2" shrinkToFit="1"/>
    </xf>
    <xf numFmtId="168" fontId="32" fillId="0" borderId="1" xfId="0" applyNumberFormat="1" applyFont="1" applyFill="1" applyBorder="1" applyAlignment="1">
      <alignment horizontal="center" vertical="top" shrinkToFit="1"/>
    </xf>
    <xf numFmtId="182" fontId="32" fillId="0" borderId="1" xfId="0" applyNumberFormat="1" applyFont="1" applyFill="1" applyBorder="1" applyAlignment="1">
      <alignment horizontal="center" vertical="top" shrinkToFit="1"/>
    </xf>
    <xf numFmtId="2" fontId="42" fillId="0" borderId="1" xfId="0" applyNumberFormat="1" applyFont="1" applyFill="1" applyBorder="1" applyAlignment="1">
      <alignment horizontal="center" vertical="top" shrinkToFit="1"/>
    </xf>
    <xf numFmtId="44" fontId="42" fillId="0" borderId="1" xfId="1" applyFont="1" applyFill="1" applyBorder="1" applyAlignment="1">
      <alignment horizontal="right" vertical="top" shrinkToFit="1"/>
    </xf>
    <xf numFmtId="0" fontId="38" fillId="0" borderId="12" xfId="0" applyFont="1" applyFill="1" applyBorder="1" applyAlignment="1">
      <alignment horizontal="left" vertical="top" wrapText="1"/>
    </xf>
    <xf numFmtId="0" fontId="38" fillId="0" borderId="13" xfId="0" applyFont="1" applyFill="1" applyBorder="1" applyAlignment="1">
      <alignment horizontal="left" vertical="top" wrapText="1"/>
    </xf>
    <xf numFmtId="0" fontId="38" fillId="0" borderId="14" xfId="0" applyFont="1" applyFill="1" applyBorder="1" applyAlignment="1">
      <alignment horizontal="left" vertical="top" wrapText="1"/>
    </xf>
    <xf numFmtId="44" fontId="37" fillId="0" borderId="12" xfId="1" applyFont="1" applyFill="1" applyBorder="1" applyAlignment="1">
      <alignment horizontal="left" vertical="top" indent="6" shrinkToFit="1"/>
    </xf>
    <xf numFmtId="44" fontId="37" fillId="0" borderId="14" xfId="1" applyFont="1" applyFill="1" applyBorder="1" applyAlignment="1">
      <alignment horizontal="left" vertical="top" indent="6" shrinkToFit="1"/>
    </xf>
    <xf numFmtId="44" fontId="32" fillId="0" borderId="1" xfId="1" applyNumberFormat="1" applyFont="1" applyFill="1" applyBorder="1" applyAlignment="1">
      <alignment vertical="top" shrinkToFit="1"/>
    </xf>
    <xf numFmtId="44" fontId="27" fillId="0" borderId="1" xfId="1" applyNumberFormat="1" applyFont="1" applyFill="1" applyBorder="1" applyAlignment="1">
      <alignment vertical="top" wrapText="1"/>
    </xf>
    <xf numFmtId="44" fontId="32" fillId="0" borderId="1" xfId="1" applyFont="1" applyFill="1" applyBorder="1" applyAlignment="1">
      <alignment vertical="top" shrinkToFit="1"/>
    </xf>
    <xf numFmtId="0" fontId="8" fillId="47" borderId="0" xfId="0" applyFont="1" applyFill="1" applyBorder="1" applyAlignment="1">
      <alignment horizontal="left" vertical="top"/>
    </xf>
    <xf numFmtId="0" fontId="27" fillId="0" borderId="19" xfId="0" applyFont="1" applyFill="1" applyBorder="1" applyAlignment="1">
      <alignment horizontal="center" vertical="top" wrapText="1"/>
    </xf>
    <xf numFmtId="2" fontId="32" fillId="0" borderId="19" xfId="0" applyNumberFormat="1" applyFont="1" applyFill="1" applyBorder="1" applyAlignment="1">
      <alignment horizontal="center" vertical="top" shrinkToFit="1"/>
    </xf>
    <xf numFmtId="4" fontId="32" fillId="0" borderId="19" xfId="0" applyNumberFormat="1" applyFont="1" applyFill="1" applyBorder="1" applyAlignment="1">
      <alignment horizontal="right" vertical="top" shrinkToFit="1"/>
    </xf>
    <xf numFmtId="44" fontId="27" fillId="2" borderId="1" xfId="1" applyFont="1" applyFill="1" applyBorder="1" applyAlignment="1">
      <alignment horizontal="right" vertical="top" shrinkToFit="1"/>
    </xf>
    <xf numFmtId="0" fontId="44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justify" vertical="center"/>
    </xf>
    <xf numFmtId="0" fontId="14" fillId="0" borderId="29" xfId="4" applyFont="1" applyFill="1" applyBorder="1" applyAlignment="1">
      <alignment horizontal="center" vertical="center" wrapText="1"/>
    </xf>
    <xf numFmtId="0" fontId="14" fillId="0" borderId="32" xfId="4" applyFont="1" applyFill="1" applyBorder="1" applyAlignment="1">
      <alignment horizontal="center" vertical="center" wrapText="1"/>
    </xf>
    <xf numFmtId="0" fontId="14" fillId="0" borderId="34" xfId="3" applyFont="1" applyFill="1" applyBorder="1" applyAlignment="1">
      <alignment horizontal="center" vertical="center"/>
    </xf>
    <xf numFmtId="0" fontId="15" fillId="0" borderId="37" xfId="3" applyFont="1" applyFill="1" applyBorder="1" applyAlignment="1">
      <alignment horizontal="center" vertical="center"/>
    </xf>
    <xf numFmtId="0" fontId="14" fillId="0" borderId="38" xfId="4" applyFont="1" applyFill="1" applyBorder="1" applyAlignment="1">
      <alignment horizontal="center" vertical="center"/>
    </xf>
    <xf numFmtId="0" fontId="15" fillId="0" borderId="38" xfId="4" applyFont="1" applyFill="1" applyBorder="1" applyAlignment="1">
      <alignment horizontal="center" vertical="center" wrapText="1"/>
    </xf>
    <xf numFmtId="0" fontId="15" fillId="0" borderId="38" xfId="4" applyFont="1" applyFill="1" applyBorder="1" applyAlignment="1">
      <alignment horizontal="left" vertical="center" wrapText="1"/>
    </xf>
    <xf numFmtId="0" fontId="15" fillId="0" borderId="38" xfId="4" applyFont="1" applyFill="1" applyBorder="1" applyAlignment="1">
      <alignment horizontal="center" vertical="center"/>
    </xf>
    <xf numFmtId="4" fontId="15" fillId="0" borderId="38" xfId="5" applyNumberFormat="1" applyFont="1" applyFill="1" applyBorder="1" applyAlignment="1">
      <alignment horizontal="center" vertical="center" wrapText="1"/>
    </xf>
    <xf numFmtId="179" fontId="15" fillId="0" borderId="38" xfId="1" applyNumberFormat="1" applyFont="1" applyFill="1" applyBorder="1" applyAlignment="1">
      <alignment horizontal="center" vertical="center" wrapText="1"/>
    </xf>
    <xf numFmtId="164" fontId="15" fillId="0" borderId="39" xfId="6" applyNumberFormat="1" applyFont="1" applyFill="1" applyBorder="1" applyAlignment="1">
      <alignment horizontal="right" vertical="center" wrapText="1"/>
    </xf>
    <xf numFmtId="0" fontId="15" fillId="0" borderId="40" xfId="3" applyFont="1" applyFill="1" applyBorder="1" applyAlignment="1">
      <alignment horizontal="center" vertical="center"/>
    </xf>
    <xf numFmtId="0" fontId="14" fillId="0" borderId="41" xfId="4" applyFont="1" applyFill="1" applyBorder="1" applyAlignment="1">
      <alignment horizontal="center" vertical="center"/>
    </xf>
    <xf numFmtId="0" fontId="15" fillId="0" borderId="41" xfId="4" applyFont="1" applyFill="1" applyBorder="1" applyAlignment="1">
      <alignment horizontal="center" vertical="center" wrapText="1"/>
    </xf>
    <xf numFmtId="0" fontId="15" fillId="0" borderId="41" xfId="4" applyFont="1" applyFill="1" applyBorder="1" applyAlignment="1">
      <alignment horizontal="left" vertical="center" wrapText="1"/>
    </xf>
    <xf numFmtId="0" fontId="15" fillId="0" borderId="41" xfId="4" applyFont="1" applyFill="1" applyBorder="1" applyAlignment="1">
      <alignment horizontal="center" vertical="center"/>
    </xf>
    <xf numFmtId="173" fontId="14" fillId="0" borderId="42" xfId="5" applyNumberFormat="1" applyFont="1" applyFill="1" applyBorder="1" applyAlignment="1">
      <alignment horizontal="right" vertical="center"/>
    </xf>
    <xf numFmtId="164" fontId="15" fillId="0" borderId="42" xfId="6" applyNumberFormat="1" applyFont="1" applyFill="1" applyBorder="1" applyAlignment="1">
      <alignment horizontal="right" vertical="center" wrapText="1"/>
    </xf>
    <xf numFmtId="2" fontId="14" fillId="0" borderId="41" xfId="4" applyNumberFormat="1" applyFont="1" applyFill="1" applyBorder="1" applyAlignment="1">
      <alignment horizontal="center" vertical="center"/>
    </xf>
    <xf numFmtId="0" fontId="11" fillId="0" borderId="34" xfId="3" applyFont="1" applyFill="1" applyBorder="1" applyAlignment="1">
      <alignment horizontal="center" vertical="center"/>
    </xf>
    <xf numFmtId="0" fontId="14" fillId="0" borderId="41" xfId="3" applyFont="1" applyFill="1" applyBorder="1" applyAlignment="1">
      <alignment horizontal="center" vertical="center"/>
    </xf>
    <xf numFmtId="0" fontId="15" fillId="0" borderId="41" xfId="3" applyFont="1" applyFill="1" applyBorder="1" applyAlignment="1">
      <alignment horizontal="left" vertical="center"/>
    </xf>
    <xf numFmtId="0" fontId="15" fillId="0" borderId="41" xfId="3" applyFont="1" applyFill="1" applyBorder="1" applyAlignment="1">
      <alignment horizontal="center" vertical="center"/>
    </xf>
    <xf numFmtId="173" fontId="15" fillId="0" borderId="42" xfId="5" applyNumberFormat="1" applyFont="1" applyFill="1" applyBorder="1" applyAlignment="1">
      <alignment horizontal="right" vertical="center"/>
    </xf>
    <xf numFmtId="0" fontId="14" fillId="0" borderId="40" xfId="3" applyFont="1" applyFill="1" applyBorder="1" applyAlignment="1">
      <alignment horizontal="center" vertical="center"/>
    </xf>
    <xf numFmtId="4" fontId="15" fillId="0" borderId="41" xfId="5" applyNumberFormat="1" applyFont="1" applyFill="1" applyBorder="1" applyAlignment="1">
      <alignment horizontal="center" vertical="center" wrapText="1"/>
    </xf>
    <xf numFmtId="173" fontId="14" fillId="0" borderId="43" xfId="5" applyNumberFormat="1" applyFont="1" applyFill="1" applyBorder="1" applyAlignment="1">
      <alignment horizontal="right" vertical="center"/>
    </xf>
    <xf numFmtId="167" fontId="15" fillId="0" borderId="41" xfId="4" applyNumberFormat="1" applyFont="1" applyFill="1" applyBorder="1" applyAlignment="1">
      <alignment horizontal="center" vertical="center"/>
    </xf>
    <xf numFmtId="2" fontId="15" fillId="0" borderId="41" xfId="4" applyNumberFormat="1" applyFont="1" applyFill="1" applyBorder="1" applyAlignment="1">
      <alignment horizontal="center" vertical="center"/>
    </xf>
    <xf numFmtId="0" fontId="14" fillId="0" borderId="35" xfId="3" applyFont="1" applyFill="1" applyBorder="1" applyAlignment="1">
      <alignment horizontal="left" vertical="center"/>
    </xf>
    <xf numFmtId="179" fontId="14" fillId="0" borderId="35" xfId="1" applyNumberFormat="1" applyFont="1" applyFill="1" applyBorder="1" applyAlignment="1">
      <alignment horizontal="left" vertical="center"/>
    </xf>
    <xf numFmtId="173" fontId="14" fillId="0" borderId="36" xfId="5" applyNumberFormat="1" applyFont="1" applyFill="1" applyBorder="1" applyAlignment="1">
      <alignment horizontal="right" vertical="center"/>
    </xf>
    <xf numFmtId="174" fontId="14" fillId="0" borderId="42" xfId="3" applyNumberFormat="1" applyFont="1" applyFill="1" applyBorder="1" applyAlignment="1">
      <alignment vertical="center"/>
    </xf>
    <xf numFmtId="49" fontId="14" fillId="0" borderId="24" xfId="8" applyNumberFormat="1" applyFont="1" applyFill="1" applyBorder="1" applyAlignment="1">
      <alignment horizontal="center" vertical="center"/>
    </xf>
    <xf numFmtId="49" fontId="14" fillId="0" borderId="0" xfId="8" applyNumberFormat="1" applyFont="1" applyFill="1" applyAlignment="1">
      <alignment horizontal="right" vertical="center"/>
    </xf>
    <xf numFmtId="49" fontId="14" fillId="0" borderId="0" xfId="8" applyNumberFormat="1" applyFont="1" applyFill="1" applyAlignment="1">
      <alignment horizontal="center" vertical="center"/>
    </xf>
    <xf numFmtId="179" fontId="14" fillId="0" borderId="0" xfId="1" applyNumberFormat="1" applyFont="1" applyFill="1" applyAlignment="1">
      <alignment horizontal="right" vertical="center"/>
    </xf>
    <xf numFmtId="174" fontId="14" fillId="0" borderId="25" xfId="8" applyNumberFormat="1" applyFont="1" applyFill="1" applyBorder="1" applyAlignment="1">
      <alignment vertical="center"/>
    </xf>
    <xf numFmtId="0" fontId="11" fillId="0" borderId="35" xfId="3" applyFont="1" applyFill="1" applyBorder="1" applyAlignment="1">
      <alignment horizontal="right" vertical="center"/>
    </xf>
    <xf numFmtId="179" fontId="11" fillId="0" borderId="35" xfId="1" applyNumberFormat="1" applyFont="1" applyFill="1" applyBorder="1" applyAlignment="1">
      <alignment horizontal="right" vertical="center"/>
    </xf>
    <xf numFmtId="174" fontId="14" fillId="0" borderId="36" xfId="3" applyNumberFormat="1" applyFont="1" applyFill="1" applyBorder="1" applyAlignment="1">
      <alignment vertical="center"/>
    </xf>
    <xf numFmtId="0" fontId="11" fillId="0" borderId="24" xfId="3" applyFont="1" applyFill="1" applyBorder="1" applyAlignment="1">
      <alignment horizontal="center" vertical="center"/>
    </xf>
    <xf numFmtId="0" fontId="11" fillId="0" borderId="0" xfId="3" applyFont="1" applyFill="1" applyAlignment="1">
      <alignment horizontal="right" vertical="center"/>
    </xf>
    <xf numFmtId="179" fontId="11" fillId="0" borderId="0" xfId="1" applyNumberFormat="1" applyFont="1" applyFill="1" applyAlignment="1">
      <alignment horizontal="right" vertical="center"/>
    </xf>
    <xf numFmtId="174" fontId="14" fillId="0" borderId="25" xfId="3" applyNumberFormat="1" applyFont="1" applyFill="1" applyBorder="1" applyAlignment="1">
      <alignment vertical="center"/>
    </xf>
    <xf numFmtId="0" fontId="20" fillId="0" borderId="24" xfId="2" applyFont="1" applyFill="1" applyBorder="1" applyAlignment="1">
      <alignment horizontal="center"/>
    </xf>
    <xf numFmtId="0" fontId="21" fillId="0" borderId="0" xfId="2" applyFont="1" applyFill="1"/>
    <xf numFmtId="0" fontId="20" fillId="0" borderId="0" xfId="2" applyFont="1" applyFill="1"/>
    <xf numFmtId="179" fontId="20" fillId="0" borderId="0" xfId="1" applyNumberFormat="1" applyFont="1" applyFill="1"/>
    <xf numFmtId="174" fontId="20" fillId="0" borderId="25" xfId="2" applyNumberFormat="1" applyFont="1" applyFill="1" applyBorder="1"/>
    <xf numFmtId="174" fontId="14" fillId="0" borderId="39" xfId="3" applyNumberFormat="1" applyFont="1" applyFill="1" applyBorder="1" applyAlignment="1">
      <alignment vertical="center"/>
    </xf>
    <xf numFmtId="0" fontId="20" fillId="0" borderId="0" xfId="2" applyFont="1" applyFill="1" applyAlignment="1">
      <alignment horizontal="center"/>
    </xf>
    <xf numFmtId="0" fontId="11" fillId="0" borderId="0" xfId="9" applyFont="1" applyFill="1" applyAlignment="1">
      <alignment horizontal="center" vertical="center"/>
    </xf>
    <xf numFmtId="179" fontId="11" fillId="0" borderId="0" xfId="1" applyNumberFormat="1" applyFont="1" applyFill="1" applyAlignment="1">
      <alignment horizontal="center" vertical="center"/>
    </xf>
    <xf numFmtId="174" fontId="14" fillId="0" borderId="0" xfId="3" applyNumberFormat="1" applyFont="1" applyFill="1" applyAlignment="1">
      <alignment vertical="center"/>
    </xf>
    <xf numFmtId="0" fontId="22" fillId="0" borderId="45" xfId="9" applyFont="1" applyFill="1" applyBorder="1"/>
    <xf numFmtId="0" fontId="23" fillId="0" borderId="46" xfId="3" applyFont="1" applyFill="1" applyBorder="1" applyAlignment="1">
      <alignment vertical="center"/>
    </xf>
    <xf numFmtId="178" fontId="26" fillId="0" borderId="52" xfId="11" applyNumberFormat="1" applyFont="1" applyFill="1" applyBorder="1" applyAlignment="1">
      <alignment horizontal="center" vertical="center"/>
    </xf>
    <xf numFmtId="179" fontId="26" fillId="0" borderId="19" xfId="1" applyNumberFormat="1" applyFont="1" applyFill="1" applyBorder="1" applyAlignment="1">
      <alignment horizontal="center" vertical="center"/>
    </xf>
    <xf numFmtId="9" fontId="25" fillId="0" borderId="53" xfId="12" applyFont="1" applyFill="1" applyBorder="1" applyAlignment="1">
      <alignment horizontal="center" vertical="center"/>
    </xf>
    <xf numFmtId="0" fontId="25" fillId="0" borderId="54" xfId="2" applyFont="1" applyFill="1" applyBorder="1" applyAlignment="1">
      <alignment vertical="center" wrapText="1"/>
    </xf>
    <xf numFmtId="0" fontId="25" fillId="0" borderId="55" xfId="2" applyFont="1" applyFill="1" applyBorder="1" applyAlignment="1">
      <alignment vertical="center" wrapText="1"/>
    </xf>
    <xf numFmtId="0" fontId="22" fillId="0" borderId="45" xfId="2" applyFont="1" applyFill="1" applyBorder="1"/>
    <xf numFmtId="0" fontId="28" fillId="0" borderId="0" xfId="2" applyFont="1" applyFill="1" applyAlignment="1">
      <alignment horizontal="center"/>
    </xf>
    <xf numFmtId="0" fontId="29" fillId="0" borderId="0" xfId="2" applyFont="1" applyFill="1"/>
    <xf numFmtId="0" fontId="28" fillId="0" borderId="0" xfId="2" applyFont="1" applyFill="1"/>
    <xf numFmtId="179" fontId="28" fillId="0" borderId="0" xfId="1" applyNumberFormat="1" applyFont="1" applyFill="1"/>
    <xf numFmtId="175" fontId="28" fillId="0" borderId="0" xfId="2" applyNumberFormat="1" applyFont="1" applyFill="1"/>
    <xf numFmtId="174" fontId="28" fillId="0" borderId="0" xfId="2" applyNumberFormat="1" applyFont="1" applyFill="1"/>
    <xf numFmtId="175" fontId="29" fillId="0" borderId="0" xfId="2" applyNumberFormat="1" applyFont="1" applyFill="1"/>
    <xf numFmtId="175" fontId="30" fillId="0" borderId="0" xfId="2" applyNumberFormat="1" applyFont="1" applyFill="1" applyAlignment="1">
      <alignment horizontal="left"/>
    </xf>
    <xf numFmtId="0" fontId="30" fillId="0" borderId="0" xfId="2" applyFont="1" applyFill="1" applyAlignment="1">
      <alignment horizontal="center"/>
    </xf>
    <xf numFmtId="0" fontId="11" fillId="0" borderId="0" xfId="2" applyFont="1" applyFill="1" applyAlignment="1">
      <alignment vertical="center" wrapText="1"/>
    </xf>
    <xf numFmtId="0" fontId="12" fillId="0" borderId="0" xfId="2" applyFont="1" applyFill="1"/>
    <xf numFmtId="0" fontId="11" fillId="0" borderId="0" xfId="2" applyFont="1" applyFill="1" applyAlignment="1">
      <alignment horizontal="left" vertical="center" wrapText="1"/>
    </xf>
    <xf numFmtId="0" fontId="11" fillId="0" borderId="0" xfId="3" applyFont="1" applyFill="1" applyAlignment="1">
      <alignment horizontal="left" vertical="center"/>
    </xf>
    <xf numFmtId="4" fontId="11" fillId="0" borderId="0" xfId="3" applyNumberFormat="1" applyFont="1" applyFill="1" applyAlignment="1">
      <alignment horizontal="center" vertical="center" wrapText="1"/>
    </xf>
    <xf numFmtId="10" fontId="12" fillId="0" borderId="0" xfId="2" applyNumberFormat="1" applyFont="1" applyFill="1"/>
    <xf numFmtId="0" fontId="11" fillId="0" borderId="0" xfId="3" applyFont="1" applyFill="1" applyAlignment="1">
      <alignment vertical="center"/>
    </xf>
    <xf numFmtId="164" fontId="16" fillId="0" borderId="0" xfId="6" applyNumberFormat="1" applyFont="1" applyFill="1" applyBorder="1" applyAlignment="1">
      <alignment horizontal="right" vertical="center" wrapText="1"/>
    </xf>
    <xf numFmtId="4" fontId="12" fillId="0" borderId="0" xfId="2" applyNumberFormat="1" applyFont="1" applyFill="1" applyAlignment="1">
      <alignment horizontal="center" vertical="center"/>
    </xf>
    <xf numFmtId="173" fontId="11" fillId="0" borderId="0" xfId="5" applyNumberFormat="1" applyFont="1" applyFill="1" applyBorder="1" applyAlignment="1">
      <alignment horizontal="right" vertical="center"/>
    </xf>
    <xf numFmtId="44" fontId="18" fillId="0" borderId="0" xfId="7" applyFont="1" applyFill="1" applyAlignment="1">
      <alignment horizontal="center" vertical="center"/>
    </xf>
    <xf numFmtId="44" fontId="12" fillId="0" borderId="0" xfId="2" applyNumberFormat="1" applyFont="1" applyFill="1"/>
    <xf numFmtId="174" fontId="12" fillId="0" borderId="0" xfId="2" applyNumberFormat="1" applyFont="1" applyFill="1"/>
    <xf numFmtId="175" fontId="12" fillId="0" borderId="0" xfId="2" applyNumberFormat="1" applyFont="1" applyFill="1"/>
    <xf numFmtId="173" fontId="19" fillId="0" borderId="0" xfId="2" applyNumberFormat="1" applyFont="1" applyFill="1"/>
    <xf numFmtId="176" fontId="11" fillId="0" borderId="0" xfId="5" applyNumberFormat="1" applyFont="1" applyFill="1" applyBorder="1" applyAlignment="1">
      <alignment horizontal="right" vertical="center"/>
    </xf>
    <xf numFmtId="176" fontId="12" fillId="0" borderId="0" xfId="10" applyNumberFormat="1" applyFont="1" applyFill="1"/>
    <xf numFmtId="10" fontId="11" fillId="0" borderId="0" xfId="5" applyNumberFormat="1" applyFont="1" applyFill="1" applyBorder="1" applyAlignment="1">
      <alignment horizontal="right" vertical="center"/>
    </xf>
    <xf numFmtId="0" fontId="19" fillId="0" borderId="0" xfId="2" applyFont="1" applyFill="1"/>
    <xf numFmtId="175" fontId="17" fillId="0" borderId="0" xfId="2" applyNumberFormat="1" applyFont="1" applyFill="1"/>
    <xf numFmtId="174" fontId="17" fillId="0" borderId="0" xfId="2" applyNumberFormat="1" applyFont="1" applyFill="1"/>
    <xf numFmtId="0" fontId="17" fillId="0" borderId="0" xfId="2" applyFont="1" applyFill="1"/>
    <xf numFmtId="0" fontId="25" fillId="0" borderId="26" xfId="2" applyFont="1" applyFill="1" applyBorder="1" applyAlignment="1">
      <alignment vertical="center" wrapText="1"/>
    </xf>
    <xf numFmtId="0" fontId="25" fillId="0" borderId="20" xfId="2" applyFont="1" applyFill="1" applyBorder="1" applyAlignment="1">
      <alignment vertical="center" wrapText="1"/>
    </xf>
    <xf numFmtId="179" fontId="26" fillId="0" borderId="68" xfId="1" applyNumberFormat="1" applyFont="1" applyFill="1" applyBorder="1" applyAlignment="1">
      <alignment horizontal="center" vertical="center"/>
    </xf>
    <xf numFmtId="9" fontId="25" fillId="0" borderId="69" xfId="12" applyFont="1" applyFill="1" applyBorder="1" applyAlignment="1">
      <alignment horizontal="center" vertical="center"/>
    </xf>
    <xf numFmtId="0" fontId="10" fillId="5" borderId="21" xfId="2" applyFont="1" applyFill="1" applyBorder="1" applyAlignment="1">
      <alignment horizontal="center" vertical="center" wrapText="1"/>
    </xf>
    <xf numFmtId="0" fontId="10" fillId="5" borderId="22" xfId="2" applyFont="1" applyFill="1" applyBorder="1" applyAlignment="1">
      <alignment horizontal="center" vertical="center" wrapText="1"/>
    </xf>
    <xf numFmtId="0" fontId="10" fillId="5" borderId="23" xfId="2" applyFont="1" applyFill="1" applyBorder="1" applyAlignment="1">
      <alignment horizontal="center" vertical="center" wrapText="1"/>
    </xf>
    <xf numFmtId="0" fontId="10" fillId="0" borderId="21" xfId="2" applyFont="1" applyBorder="1" applyAlignment="1">
      <alignment horizontal="center" vertical="center" wrapText="1"/>
    </xf>
    <xf numFmtId="0" fontId="10" fillId="0" borderId="22" xfId="2" applyFont="1" applyBorder="1" applyAlignment="1">
      <alignment horizontal="center" vertical="center" wrapText="1"/>
    </xf>
    <xf numFmtId="0" fontId="10" fillId="0" borderId="23" xfId="2" applyFont="1" applyBorder="1" applyAlignment="1">
      <alignment horizontal="center" vertical="center" wrapText="1"/>
    </xf>
    <xf numFmtId="0" fontId="13" fillId="2" borderId="21" xfId="3" applyFont="1" applyFill="1" applyBorder="1" applyAlignment="1">
      <alignment horizontal="center" vertical="center"/>
    </xf>
    <xf numFmtId="0" fontId="13" fillId="2" borderId="22" xfId="3" applyFont="1" applyFill="1" applyBorder="1" applyAlignment="1">
      <alignment horizontal="center" vertical="center"/>
    </xf>
    <xf numFmtId="0" fontId="13" fillId="2" borderId="23" xfId="3" applyFont="1" applyFill="1" applyBorder="1" applyAlignment="1">
      <alignment horizontal="center" vertical="center"/>
    </xf>
    <xf numFmtId="0" fontId="14" fillId="3" borderId="28" xfId="3" applyFont="1" applyFill="1" applyBorder="1" applyAlignment="1">
      <alignment horizontal="center" vertical="center" wrapText="1"/>
    </xf>
    <xf numFmtId="0" fontId="14" fillId="3" borderId="31" xfId="3" applyFont="1" applyFill="1" applyBorder="1" applyAlignment="1">
      <alignment horizontal="center" vertical="center" wrapText="1"/>
    </xf>
    <xf numFmtId="0" fontId="14" fillId="0" borderId="29" xfId="3" applyFont="1" applyBorder="1" applyAlignment="1">
      <alignment horizontal="center" vertical="center" wrapText="1"/>
    </xf>
    <xf numFmtId="0" fontId="14" fillId="0" borderId="32" xfId="3" applyFont="1" applyBorder="1" applyAlignment="1">
      <alignment horizontal="center" vertical="center" wrapText="1"/>
    </xf>
    <xf numFmtId="0" fontId="14" fillId="3" borderId="29" xfId="3" applyFont="1" applyFill="1" applyBorder="1" applyAlignment="1">
      <alignment horizontal="center" vertical="center" wrapText="1"/>
    </xf>
    <xf numFmtId="0" fontId="14" fillId="3" borderId="32" xfId="3" applyFont="1" applyFill="1" applyBorder="1" applyAlignment="1">
      <alignment horizontal="center" vertical="center" wrapText="1"/>
    </xf>
    <xf numFmtId="179" fontId="14" fillId="3" borderId="29" xfId="1" applyNumberFormat="1" applyFont="1" applyFill="1" applyBorder="1" applyAlignment="1">
      <alignment horizontal="center" vertical="center" wrapText="1"/>
    </xf>
    <xf numFmtId="179" fontId="14" fillId="3" borderId="32" xfId="1" applyNumberFormat="1" applyFont="1" applyFill="1" applyBorder="1" applyAlignment="1">
      <alignment horizontal="center" vertical="center" wrapText="1"/>
    </xf>
    <xf numFmtId="4" fontId="14" fillId="3" borderId="30" xfId="3" applyNumberFormat="1" applyFont="1" applyFill="1" applyBorder="1" applyAlignment="1">
      <alignment horizontal="center" vertical="center" wrapText="1"/>
    </xf>
    <xf numFmtId="4" fontId="14" fillId="3" borderId="33" xfId="3" applyNumberFormat="1" applyFont="1" applyFill="1" applyBorder="1" applyAlignment="1">
      <alignment horizontal="center" vertical="center" wrapText="1"/>
    </xf>
    <xf numFmtId="0" fontId="14" fillId="0" borderId="40" xfId="3" applyFont="1" applyBorder="1" applyAlignment="1">
      <alignment horizontal="left" vertical="center"/>
    </xf>
    <xf numFmtId="0" fontId="14" fillId="0" borderId="41" xfId="3" applyFont="1" applyBorder="1" applyAlignment="1">
      <alignment horizontal="left" vertical="center"/>
    </xf>
    <xf numFmtId="0" fontId="14" fillId="0" borderId="34" xfId="3" applyFont="1" applyBorder="1" applyAlignment="1">
      <alignment horizontal="left" vertical="center"/>
    </xf>
    <xf numFmtId="0" fontId="14" fillId="0" borderId="35" xfId="3" applyFont="1" applyBorder="1" applyAlignment="1">
      <alignment horizontal="left" vertical="center"/>
    </xf>
    <xf numFmtId="0" fontId="14" fillId="0" borderId="44" xfId="3" applyFont="1" applyBorder="1" applyAlignment="1">
      <alignment horizontal="left" vertical="center"/>
    </xf>
    <xf numFmtId="0" fontId="11" fillId="2" borderId="40" xfId="3" applyFont="1" applyFill="1" applyBorder="1" applyAlignment="1">
      <alignment horizontal="right" vertical="center"/>
    </xf>
    <xf numFmtId="0" fontId="11" fillId="2" borderId="41" xfId="3" applyFont="1" applyFill="1" applyBorder="1" applyAlignment="1">
      <alignment horizontal="right" vertical="center"/>
    </xf>
    <xf numFmtId="0" fontId="11" fillId="2" borderId="34" xfId="3" applyFont="1" applyFill="1" applyBorder="1" applyAlignment="1">
      <alignment horizontal="right" vertical="center"/>
    </xf>
    <xf numFmtId="0" fontId="11" fillId="2" borderId="35" xfId="3" applyFont="1" applyFill="1" applyBorder="1" applyAlignment="1">
      <alignment horizontal="right" vertical="center"/>
    </xf>
    <xf numFmtId="0" fontId="11" fillId="2" borderId="44" xfId="3" applyFont="1" applyFill="1" applyBorder="1" applyAlignment="1">
      <alignment horizontal="right" vertical="center"/>
    </xf>
    <xf numFmtId="3" fontId="27" fillId="8" borderId="51" xfId="2" applyNumberFormat="1" applyFont="1" applyFill="1" applyBorder="1" applyAlignment="1">
      <alignment horizontal="center" vertical="center"/>
    </xf>
    <xf numFmtId="3" fontId="27" fillId="8" borderId="50" xfId="2" applyNumberFormat="1" applyFont="1" applyFill="1" applyBorder="1" applyAlignment="1">
      <alignment horizontal="center" vertical="center"/>
    </xf>
    <xf numFmtId="0" fontId="11" fillId="2" borderId="38" xfId="9" applyFont="1" applyFill="1" applyBorder="1" applyAlignment="1">
      <alignment horizontal="center" vertical="center"/>
    </xf>
    <xf numFmtId="0" fontId="24" fillId="0" borderId="47" xfId="3" applyFont="1" applyBorder="1" applyAlignment="1">
      <alignment horizontal="center" vertical="center"/>
    </xf>
    <xf numFmtId="0" fontId="24" fillId="0" borderId="48" xfId="3" applyFont="1" applyBorder="1" applyAlignment="1">
      <alignment horizontal="center" vertical="center"/>
    </xf>
    <xf numFmtId="0" fontId="25" fillId="8" borderId="49" xfId="2" applyFont="1" applyFill="1" applyBorder="1" applyAlignment="1">
      <alignment vertical="center" wrapText="1"/>
    </xf>
    <xf numFmtId="0" fontId="25" fillId="8" borderId="50" xfId="2" applyFont="1" applyFill="1" applyBorder="1" applyAlignment="1">
      <alignment vertical="center" wrapText="1"/>
    </xf>
    <xf numFmtId="3" fontId="26" fillId="8" borderId="51" xfId="2" applyNumberFormat="1" applyFont="1" applyFill="1" applyBorder="1" applyAlignment="1">
      <alignment horizontal="center" vertical="center" wrapText="1"/>
    </xf>
    <xf numFmtId="3" fontId="26" fillId="8" borderId="27" xfId="2" applyNumberFormat="1" applyFont="1" applyFill="1" applyBorder="1" applyAlignment="1">
      <alignment horizontal="center" vertical="center" wrapText="1"/>
    </xf>
    <xf numFmtId="3" fontId="26" fillId="8" borderId="50" xfId="2" applyNumberFormat="1" applyFont="1" applyFill="1" applyBorder="1" applyAlignment="1">
      <alignment horizontal="center" vertical="center" wrapText="1"/>
    </xf>
    <xf numFmtId="0" fontId="27" fillId="8" borderId="51" xfId="2" applyFont="1" applyFill="1" applyBorder="1" applyAlignment="1">
      <alignment horizontal="center" vertical="center" wrapText="1"/>
    </xf>
    <xf numFmtId="0" fontId="27" fillId="8" borderId="50" xfId="2" applyFont="1" applyFill="1" applyBorder="1" applyAlignment="1">
      <alignment horizontal="center" vertical="center" wrapText="1"/>
    </xf>
    <xf numFmtId="3" fontId="27" fillId="8" borderId="51" xfId="2" applyNumberFormat="1" applyFont="1" applyFill="1" applyBorder="1" applyAlignment="1">
      <alignment horizontal="center" vertical="center" wrapText="1"/>
    </xf>
    <xf numFmtId="3" fontId="27" fillId="8" borderId="50" xfId="2" applyNumberFormat="1" applyFont="1" applyFill="1" applyBorder="1" applyAlignment="1">
      <alignment horizontal="center" vertical="center" wrapText="1"/>
    </xf>
    <xf numFmtId="4" fontId="28" fillId="0" borderId="0" xfId="2" applyNumberFormat="1" applyFont="1" applyAlignment="1">
      <alignment horizontal="center"/>
    </xf>
    <xf numFmtId="0" fontId="24" fillId="3" borderId="56" xfId="2" applyFont="1" applyFill="1" applyBorder="1" applyAlignment="1">
      <alignment horizontal="center" vertical="center" wrapText="1"/>
    </xf>
    <xf numFmtId="0" fontId="24" fillId="3" borderId="57" xfId="2" applyFont="1" applyFill="1" applyBorder="1" applyAlignment="1">
      <alignment horizontal="center" vertical="center" wrapText="1"/>
    </xf>
    <xf numFmtId="0" fontId="24" fillId="3" borderId="58" xfId="2" applyFont="1" applyFill="1" applyBorder="1" applyAlignment="1">
      <alignment horizontal="center" vertical="center" wrapText="1"/>
    </xf>
    <xf numFmtId="175" fontId="16" fillId="0" borderId="0" xfId="9" applyNumberFormat="1" applyFont="1" applyAlignment="1">
      <alignment horizontal="center" vertical="center"/>
    </xf>
    <xf numFmtId="0" fontId="16" fillId="0" borderId="0" xfId="9" applyFont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45" fillId="0" borderId="66" xfId="0" applyFont="1" applyFill="1" applyBorder="1" applyAlignment="1">
      <alignment horizontal="center" vertical="center"/>
    </xf>
    <xf numFmtId="0" fontId="33" fillId="2" borderId="12" xfId="0" applyFont="1" applyFill="1" applyBorder="1" applyAlignment="1">
      <alignment horizontal="center" vertical="top" wrapText="1"/>
    </xf>
    <xf numFmtId="0" fontId="33" fillId="2" borderId="13" xfId="0" applyFont="1" applyFill="1" applyBorder="1" applyAlignment="1">
      <alignment horizontal="center" vertical="top" wrapText="1"/>
    </xf>
    <xf numFmtId="0" fontId="33" fillId="2" borderId="14" xfId="0" applyFont="1" applyFill="1" applyBorder="1" applyAlignment="1">
      <alignment horizontal="center" vertical="top" wrapText="1"/>
    </xf>
    <xf numFmtId="0" fontId="33" fillId="2" borderId="12" xfId="0" applyFont="1" applyFill="1" applyBorder="1" applyAlignment="1">
      <alignment horizontal="left" vertical="top" wrapText="1" indent="3"/>
    </xf>
    <xf numFmtId="0" fontId="33" fillId="2" borderId="14" xfId="0" applyFont="1" applyFill="1" applyBorder="1" applyAlignment="1">
      <alignment horizontal="left" vertical="top" wrapText="1" indent="3"/>
    </xf>
    <xf numFmtId="0" fontId="27" fillId="0" borderId="12" xfId="0" applyFont="1" applyFill="1" applyBorder="1" applyAlignment="1">
      <alignment horizontal="center" vertical="top" wrapText="1"/>
    </xf>
    <xf numFmtId="0" fontId="27" fillId="0" borderId="13" xfId="0" applyFont="1" applyFill="1" applyBorder="1" applyAlignment="1">
      <alignment horizontal="center" vertical="top" wrapText="1"/>
    </xf>
    <xf numFmtId="0" fontId="27" fillId="0" borderId="14" xfId="0" applyFont="1" applyFill="1" applyBorder="1" applyAlignment="1">
      <alignment horizontal="center" vertical="top" wrapText="1"/>
    </xf>
    <xf numFmtId="0" fontId="33" fillId="2" borderId="12" xfId="0" applyFont="1" applyFill="1" applyBorder="1" applyAlignment="1">
      <alignment horizontal="left" vertical="top" wrapText="1"/>
    </xf>
    <xf numFmtId="0" fontId="33" fillId="2" borderId="13" xfId="0" applyFont="1" applyFill="1" applyBorder="1" applyAlignment="1">
      <alignment horizontal="left" vertical="top" wrapText="1"/>
    </xf>
    <xf numFmtId="0" fontId="33" fillId="2" borderId="14" xfId="0" applyFont="1" applyFill="1" applyBorder="1" applyAlignment="1">
      <alignment horizontal="left" vertical="top" wrapText="1"/>
    </xf>
    <xf numFmtId="0" fontId="33" fillId="0" borderId="12" xfId="0" applyFont="1" applyFill="1" applyBorder="1" applyAlignment="1">
      <alignment horizontal="center" vertical="top" wrapText="1"/>
    </xf>
    <xf numFmtId="0" fontId="33" fillId="0" borderId="14" xfId="0" applyFont="1" applyFill="1" applyBorder="1" applyAlignment="1">
      <alignment horizontal="center" vertical="top" wrapText="1"/>
    </xf>
    <xf numFmtId="0" fontId="33" fillId="0" borderId="12" xfId="0" applyFont="1" applyFill="1" applyBorder="1" applyAlignment="1">
      <alignment horizontal="left" vertical="top" wrapText="1" indent="2"/>
    </xf>
    <xf numFmtId="0" fontId="33" fillId="0" borderId="14" xfId="0" applyFont="1" applyFill="1" applyBorder="1" applyAlignment="1">
      <alignment horizontal="left" vertical="top" wrapText="1" indent="2"/>
    </xf>
    <xf numFmtId="0" fontId="27" fillId="0" borderId="12" xfId="0" applyFont="1" applyFill="1" applyBorder="1" applyAlignment="1">
      <alignment horizontal="left" vertical="top" wrapText="1"/>
    </xf>
    <xf numFmtId="0" fontId="27" fillId="0" borderId="14" xfId="0" applyFont="1" applyFill="1" applyBorder="1" applyAlignment="1">
      <alignment horizontal="left" vertical="top" wrapText="1"/>
    </xf>
    <xf numFmtId="9" fontId="32" fillId="0" borderId="12" xfId="0" applyNumberFormat="1" applyFont="1" applyFill="1" applyBorder="1" applyAlignment="1">
      <alignment horizontal="center" vertical="top" shrinkToFit="1"/>
    </xf>
    <xf numFmtId="9" fontId="32" fillId="0" borderId="14" xfId="0" applyNumberFormat="1" applyFont="1" applyFill="1" applyBorder="1" applyAlignment="1">
      <alignment horizontal="center" vertical="top" shrinkToFit="1"/>
    </xf>
    <xf numFmtId="0" fontId="32" fillId="0" borderId="12" xfId="0" applyFont="1" applyFill="1" applyBorder="1" applyAlignment="1">
      <alignment horizontal="left" wrapText="1"/>
    </xf>
    <xf numFmtId="0" fontId="32" fillId="0" borderId="14" xfId="0" applyFont="1" applyFill="1" applyBorder="1" applyAlignment="1">
      <alignment horizontal="left" wrapText="1"/>
    </xf>
    <xf numFmtId="0" fontId="32" fillId="0" borderId="12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3" fillId="0" borderId="12" xfId="0" applyFont="1" applyFill="1" applyBorder="1" applyAlignment="1">
      <alignment horizontal="right" vertical="top" wrapText="1"/>
    </xf>
    <xf numFmtId="0" fontId="33" fillId="0" borderId="13" xfId="0" applyFont="1" applyFill="1" applyBorder="1" applyAlignment="1">
      <alignment horizontal="right" vertical="top" wrapText="1"/>
    </xf>
    <xf numFmtId="0" fontId="33" fillId="0" borderId="14" xfId="0" applyFont="1" applyFill="1" applyBorder="1" applyAlignment="1">
      <alignment horizontal="right" vertical="top" wrapText="1"/>
    </xf>
    <xf numFmtId="0" fontId="33" fillId="0" borderId="13" xfId="0" applyFont="1" applyFill="1" applyBorder="1" applyAlignment="1">
      <alignment horizontal="center" vertical="top" wrapText="1"/>
    </xf>
    <xf numFmtId="0" fontId="27" fillId="0" borderId="13" xfId="0" applyFont="1" applyFill="1" applyBorder="1" applyAlignment="1">
      <alignment horizontal="left" vertical="top" wrapText="1"/>
    </xf>
    <xf numFmtId="44" fontId="32" fillId="0" borderId="12" xfId="1" applyFont="1" applyFill="1" applyBorder="1" applyAlignment="1">
      <alignment horizontal="left" vertical="top" indent="6" shrinkToFit="1"/>
    </xf>
    <xf numFmtId="44" fontId="32" fillId="0" borderId="14" xfId="1" applyFont="1" applyFill="1" applyBorder="1" applyAlignment="1">
      <alignment horizontal="left" vertical="top" indent="6" shrinkToFit="1"/>
    </xf>
    <xf numFmtId="0" fontId="32" fillId="0" borderId="13" xfId="0" applyFont="1" applyFill="1" applyBorder="1" applyAlignment="1">
      <alignment horizontal="left" wrapText="1"/>
    </xf>
    <xf numFmtId="2" fontId="32" fillId="0" borderId="12" xfId="0" applyNumberFormat="1" applyFont="1" applyFill="1" applyBorder="1" applyAlignment="1">
      <alignment horizontal="right" vertical="top" shrinkToFit="1"/>
    </xf>
    <xf numFmtId="2" fontId="32" fillId="0" borderId="14" xfId="0" applyNumberFormat="1" applyFont="1" applyFill="1" applyBorder="1" applyAlignment="1">
      <alignment horizontal="right" vertical="top" shrinkToFit="1"/>
    </xf>
    <xf numFmtId="0" fontId="33" fillId="2" borderId="12" xfId="0" applyFont="1" applyFill="1" applyBorder="1" applyAlignment="1">
      <alignment horizontal="left" vertical="top" wrapText="1" indent="39"/>
    </xf>
    <xf numFmtId="0" fontId="33" fillId="2" borderId="13" xfId="0" applyFont="1" applyFill="1" applyBorder="1" applyAlignment="1">
      <alignment horizontal="left" vertical="top" wrapText="1" indent="39"/>
    </xf>
    <xf numFmtId="0" fontId="33" fillId="2" borderId="14" xfId="0" applyFont="1" applyFill="1" applyBorder="1" applyAlignment="1">
      <alignment horizontal="left" vertical="top" wrapText="1" indent="39"/>
    </xf>
    <xf numFmtId="0" fontId="33" fillId="0" borderId="59" xfId="0" applyFont="1" applyFill="1" applyBorder="1" applyAlignment="1">
      <alignment horizontal="center" vertical="center" wrapText="1"/>
    </xf>
    <xf numFmtId="0" fontId="33" fillId="0" borderId="60" xfId="0" applyFont="1" applyFill="1" applyBorder="1" applyAlignment="1">
      <alignment horizontal="center" vertical="center" wrapText="1"/>
    </xf>
    <xf numFmtId="0" fontId="33" fillId="0" borderId="61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62" xfId="0" applyFont="1" applyFill="1" applyBorder="1" applyAlignment="1">
      <alignment horizontal="center" vertical="center" wrapText="1"/>
    </xf>
    <xf numFmtId="0" fontId="33" fillId="0" borderId="63" xfId="0" applyFont="1" applyFill="1" applyBorder="1" applyAlignment="1">
      <alignment horizontal="center" vertical="center" wrapText="1"/>
    </xf>
    <xf numFmtId="4" fontId="32" fillId="0" borderId="12" xfId="0" applyNumberFormat="1" applyFont="1" applyFill="1" applyBorder="1" applyAlignment="1">
      <alignment horizontal="left" vertical="top" indent="6" shrinkToFit="1"/>
    </xf>
    <xf numFmtId="4" fontId="32" fillId="0" borderId="14" xfId="0" applyNumberFormat="1" applyFont="1" applyFill="1" applyBorder="1" applyAlignment="1">
      <alignment horizontal="left" vertical="top" indent="6" shrinkToFit="1"/>
    </xf>
    <xf numFmtId="0" fontId="27" fillId="0" borderId="12" xfId="0" applyFont="1" applyFill="1" applyBorder="1" applyAlignment="1">
      <alignment horizontal="right" vertical="top" wrapText="1"/>
    </xf>
    <xf numFmtId="0" fontId="27" fillId="0" borderId="13" xfId="0" applyFont="1" applyFill="1" applyBorder="1" applyAlignment="1">
      <alignment horizontal="right" vertical="top" wrapText="1"/>
    </xf>
    <xf numFmtId="0" fontId="27" fillId="0" borderId="14" xfId="0" applyFont="1" applyFill="1" applyBorder="1" applyAlignment="1">
      <alignment horizontal="right" vertical="top" wrapText="1"/>
    </xf>
    <xf numFmtId="0" fontId="32" fillId="0" borderId="9" xfId="0" applyFont="1" applyFill="1" applyBorder="1" applyAlignment="1">
      <alignment horizontal="left" wrapText="1"/>
    </xf>
    <xf numFmtId="0" fontId="32" fillId="0" borderId="10" xfId="0" applyFont="1" applyFill="1" applyBorder="1" applyAlignment="1">
      <alignment horizontal="left" wrapText="1"/>
    </xf>
    <xf numFmtId="0" fontId="32" fillId="0" borderId="11" xfId="0" applyFont="1" applyFill="1" applyBorder="1" applyAlignment="1">
      <alignment horizontal="left" wrapText="1"/>
    </xf>
    <xf numFmtId="168" fontId="32" fillId="0" borderId="12" xfId="0" applyNumberFormat="1" applyFont="1" applyFill="1" applyBorder="1" applyAlignment="1">
      <alignment horizontal="center" vertical="top" shrinkToFit="1"/>
    </xf>
    <xf numFmtId="168" fontId="32" fillId="0" borderId="14" xfId="0" applyNumberFormat="1" applyFont="1" applyFill="1" applyBorder="1" applyAlignment="1">
      <alignment horizontal="center" vertical="top" shrinkToFit="1"/>
    </xf>
    <xf numFmtId="2" fontId="32" fillId="0" borderId="12" xfId="0" applyNumberFormat="1" applyFont="1" applyFill="1" applyBorder="1" applyAlignment="1">
      <alignment horizontal="center" vertical="top" shrinkToFit="1"/>
    </xf>
    <xf numFmtId="2" fontId="32" fillId="0" borderId="14" xfId="0" applyNumberFormat="1" applyFont="1" applyFill="1" applyBorder="1" applyAlignment="1">
      <alignment horizontal="center" vertical="top" shrinkToFit="1"/>
    </xf>
    <xf numFmtId="0" fontId="33" fillId="0" borderId="4" xfId="0" applyFont="1" applyFill="1" applyBorder="1" applyAlignment="1">
      <alignment horizontal="center" vertical="center" wrapText="1"/>
    </xf>
    <xf numFmtId="0" fontId="33" fillId="0" borderId="5" xfId="0" applyFont="1" applyFill="1" applyBorder="1" applyAlignment="1">
      <alignment horizontal="center" vertical="center" wrapText="1"/>
    </xf>
    <xf numFmtId="0" fontId="33" fillId="0" borderId="6" xfId="0" applyFont="1" applyFill="1" applyBorder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 wrapText="1"/>
    </xf>
    <xf numFmtId="0" fontId="32" fillId="0" borderId="16" xfId="0" applyFont="1" applyFill="1" applyBorder="1" applyAlignment="1">
      <alignment horizontal="left" wrapText="1"/>
    </xf>
    <xf numFmtId="0" fontId="32" fillId="0" borderId="17" xfId="0" applyFont="1" applyFill="1" applyBorder="1" applyAlignment="1">
      <alignment horizontal="left" wrapText="1"/>
    </xf>
    <xf numFmtId="0" fontId="32" fillId="0" borderId="65" xfId="0" applyFont="1" applyFill="1" applyBorder="1" applyAlignment="1">
      <alignment horizontal="left" wrapText="1"/>
    </xf>
    <xf numFmtId="0" fontId="33" fillId="2" borderId="19" xfId="0" applyFont="1" applyFill="1" applyBorder="1" applyAlignment="1">
      <alignment horizontal="center" vertical="top" wrapText="1"/>
    </xf>
    <xf numFmtId="0" fontId="33" fillId="2" borderId="19" xfId="0" applyFont="1" applyFill="1" applyBorder="1" applyAlignment="1">
      <alignment horizontal="left" vertical="top" wrapText="1" indent="3"/>
    </xf>
    <xf numFmtId="0" fontId="27" fillId="0" borderId="19" xfId="0" applyFont="1" applyFill="1" applyBorder="1" applyAlignment="1">
      <alignment horizontal="center" vertical="top" wrapText="1"/>
    </xf>
    <xf numFmtId="0" fontId="33" fillId="2" borderId="19" xfId="0" applyFont="1" applyFill="1" applyBorder="1" applyAlignment="1">
      <alignment horizontal="left" vertical="top" wrapText="1"/>
    </xf>
    <xf numFmtId="0" fontId="33" fillId="0" borderId="19" xfId="0" applyFont="1" applyFill="1" applyBorder="1" applyAlignment="1">
      <alignment horizontal="center" vertical="top" wrapText="1"/>
    </xf>
    <xf numFmtId="0" fontId="33" fillId="0" borderId="19" xfId="0" applyFont="1" applyFill="1" applyBorder="1" applyAlignment="1">
      <alignment horizontal="left" vertical="top" wrapText="1" indent="1"/>
    </xf>
    <xf numFmtId="0" fontId="27" fillId="0" borderId="19" xfId="0" applyFont="1" applyFill="1" applyBorder="1" applyAlignment="1">
      <alignment horizontal="left" vertical="top" wrapText="1"/>
    </xf>
    <xf numFmtId="9" fontId="32" fillId="0" borderId="19" xfId="0" applyNumberFormat="1" applyFont="1" applyFill="1" applyBorder="1" applyAlignment="1">
      <alignment horizontal="center" vertical="top" shrinkToFit="1"/>
    </xf>
    <xf numFmtId="168" fontId="32" fillId="0" borderId="19" xfId="0" applyNumberFormat="1" applyFont="1" applyFill="1" applyBorder="1" applyAlignment="1">
      <alignment horizontal="center" vertical="top" shrinkToFit="1"/>
    </xf>
    <xf numFmtId="0" fontId="32" fillId="0" borderId="19" xfId="0" applyFont="1" applyFill="1" applyBorder="1" applyAlignment="1">
      <alignment horizontal="left" wrapText="1"/>
    </xf>
    <xf numFmtId="0" fontId="33" fillId="0" borderId="19" xfId="0" applyFont="1" applyFill="1" applyBorder="1" applyAlignment="1">
      <alignment horizontal="right" vertical="top" wrapText="1"/>
    </xf>
    <xf numFmtId="0" fontId="33" fillId="0" borderId="19" xfId="0" applyFont="1" applyFill="1" applyBorder="1" applyAlignment="1">
      <alignment horizontal="left" vertical="top" wrapText="1" indent="2"/>
    </xf>
    <xf numFmtId="0" fontId="33" fillId="0" borderId="19" xfId="0" applyFont="1" applyFill="1" applyBorder="1" applyAlignment="1">
      <alignment horizontal="left" vertical="top" wrapText="1" indent="3"/>
    </xf>
    <xf numFmtId="2" fontId="32" fillId="0" borderId="19" xfId="0" applyNumberFormat="1" applyFont="1" applyFill="1" applyBorder="1" applyAlignment="1">
      <alignment horizontal="left" vertical="top" indent="3" shrinkToFit="1"/>
    </xf>
    <xf numFmtId="2" fontId="32" fillId="0" borderId="19" xfId="0" applyNumberFormat="1" applyFont="1" applyFill="1" applyBorder="1" applyAlignment="1">
      <alignment horizontal="center" vertical="top" shrinkToFit="1"/>
    </xf>
    <xf numFmtId="4" fontId="32" fillId="0" borderId="19" xfId="0" applyNumberFormat="1" applyFont="1" applyFill="1" applyBorder="1" applyAlignment="1">
      <alignment horizontal="left" vertical="top" indent="5" shrinkToFit="1"/>
    </xf>
    <xf numFmtId="0" fontId="33" fillId="2" borderId="19" xfId="0" applyFont="1" applyFill="1" applyBorder="1" applyAlignment="1">
      <alignment horizontal="left" vertical="top" wrapText="1" indent="38"/>
    </xf>
    <xf numFmtId="0" fontId="27" fillId="0" borderId="19" xfId="0" applyFont="1" applyFill="1" applyBorder="1" applyAlignment="1">
      <alignment horizontal="right" vertical="top" wrapText="1"/>
    </xf>
    <xf numFmtId="0" fontId="36" fillId="0" borderId="9" xfId="0" applyFont="1" applyFill="1" applyBorder="1" applyAlignment="1">
      <alignment horizontal="left" wrapText="1"/>
    </xf>
    <xf numFmtId="0" fontId="36" fillId="0" borderId="10" xfId="0" applyFont="1" applyFill="1" applyBorder="1" applyAlignment="1">
      <alignment horizontal="left" wrapText="1"/>
    </xf>
    <xf numFmtId="0" fontId="36" fillId="0" borderId="11" xfId="0" applyFont="1" applyFill="1" applyBorder="1" applyAlignment="1">
      <alignment horizontal="left" wrapText="1"/>
    </xf>
    <xf numFmtId="0" fontId="38" fillId="0" borderId="12" xfId="0" applyFont="1" applyFill="1" applyBorder="1" applyAlignment="1">
      <alignment horizontal="center" vertical="top" wrapText="1"/>
    </xf>
    <xf numFmtId="0" fontId="38" fillId="0" borderId="13" xfId="0" applyFont="1" applyFill="1" applyBorder="1" applyAlignment="1">
      <alignment horizontal="center" vertical="top" wrapText="1"/>
    </xf>
    <xf numFmtId="0" fontId="38" fillId="0" borderId="14" xfId="0" applyFont="1" applyFill="1" applyBorder="1" applyAlignment="1">
      <alignment horizontal="center" vertical="top" wrapText="1"/>
    </xf>
    <xf numFmtId="0" fontId="38" fillId="0" borderId="12" xfId="0" applyFont="1" applyFill="1" applyBorder="1" applyAlignment="1">
      <alignment horizontal="left" vertical="top" wrapText="1"/>
    </xf>
    <xf numFmtId="0" fontId="38" fillId="0" borderId="14" xfId="0" applyFont="1" applyFill="1" applyBorder="1" applyAlignment="1">
      <alignment horizontal="left" vertical="top" wrapText="1"/>
    </xf>
    <xf numFmtId="9" fontId="37" fillId="0" borderId="12" xfId="0" applyNumberFormat="1" applyFont="1" applyFill="1" applyBorder="1" applyAlignment="1">
      <alignment horizontal="center" vertical="top" shrinkToFit="1"/>
    </xf>
    <xf numFmtId="9" fontId="37" fillId="0" borderId="14" xfId="0" applyNumberFormat="1" applyFont="1" applyFill="1" applyBorder="1" applyAlignment="1">
      <alignment horizontal="center" vertical="top" shrinkToFit="1"/>
    </xf>
    <xf numFmtId="0" fontId="36" fillId="0" borderId="12" xfId="0" applyFont="1" applyFill="1" applyBorder="1" applyAlignment="1">
      <alignment horizontal="left" wrapText="1"/>
    </xf>
    <xf numFmtId="0" fontId="36" fillId="0" borderId="14" xfId="0" applyFont="1" applyFill="1" applyBorder="1" applyAlignment="1">
      <alignment horizontal="left" wrapText="1"/>
    </xf>
    <xf numFmtId="0" fontId="36" fillId="0" borderId="13" xfId="0" applyFont="1" applyFill="1" applyBorder="1" applyAlignment="1">
      <alignment horizontal="left" wrapText="1"/>
    </xf>
    <xf numFmtId="0" fontId="38" fillId="0" borderId="13" xfId="0" applyFont="1" applyFill="1" applyBorder="1" applyAlignment="1">
      <alignment horizontal="left" vertical="top" wrapText="1"/>
    </xf>
    <xf numFmtId="170" fontId="37" fillId="0" borderId="12" xfId="0" applyNumberFormat="1" applyFont="1" applyFill="1" applyBorder="1" applyAlignment="1">
      <alignment horizontal="center" vertical="top" shrinkToFit="1"/>
    </xf>
    <xf numFmtId="170" fontId="37" fillId="0" borderId="14" xfId="0" applyNumberFormat="1" applyFont="1" applyFill="1" applyBorder="1" applyAlignment="1">
      <alignment horizontal="center" vertical="top" shrinkToFit="1"/>
    </xf>
    <xf numFmtId="0" fontId="38" fillId="0" borderId="12" xfId="0" applyFont="1" applyFill="1" applyBorder="1" applyAlignment="1">
      <alignment horizontal="right" vertical="top" wrapText="1"/>
    </xf>
    <xf numFmtId="0" fontId="38" fillId="0" borderId="13" xfId="0" applyFont="1" applyFill="1" applyBorder="1" applyAlignment="1">
      <alignment horizontal="right" vertical="top" wrapText="1"/>
    </xf>
    <xf numFmtId="0" fontId="38" fillId="0" borderId="14" xfId="0" applyFont="1" applyFill="1" applyBorder="1" applyAlignment="1">
      <alignment horizontal="right" vertical="top" wrapText="1"/>
    </xf>
    <xf numFmtId="4" fontId="37" fillId="0" borderId="12" xfId="0" applyNumberFormat="1" applyFont="1" applyFill="1" applyBorder="1" applyAlignment="1">
      <alignment horizontal="left" vertical="top" indent="6" shrinkToFit="1"/>
    </xf>
    <xf numFmtId="4" fontId="37" fillId="0" borderId="14" xfId="0" applyNumberFormat="1" applyFont="1" applyFill="1" applyBorder="1" applyAlignment="1">
      <alignment horizontal="left" vertical="top" indent="6" shrinkToFit="1"/>
    </xf>
    <xf numFmtId="2" fontId="37" fillId="0" borderId="12" xfId="0" applyNumberFormat="1" applyFont="1" applyFill="1" applyBorder="1" applyAlignment="1">
      <alignment horizontal="center" vertical="top" shrinkToFit="1"/>
    </xf>
    <xf numFmtId="2" fontId="37" fillId="0" borderId="14" xfId="0" applyNumberFormat="1" applyFont="1" applyFill="1" applyBorder="1" applyAlignment="1">
      <alignment horizontal="center" vertical="top" shrinkToFit="1"/>
    </xf>
    <xf numFmtId="2" fontId="37" fillId="0" borderId="12" xfId="0" applyNumberFormat="1" applyFont="1" applyFill="1" applyBorder="1" applyAlignment="1">
      <alignment horizontal="right" vertical="top" shrinkToFit="1"/>
    </xf>
    <xf numFmtId="2" fontId="37" fillId="0" borderId="14" xfId="0" applyNumberFormat="1" applyFont="1" applyFill="1" applyBorder="1" applyAlignment="1">
      <alignment horizontal="right" vertical="top" shrinkToFit="1"/>
    </xf>
    <xf numFmtId="183" fontId="37" fillId="0" borderId="12" xfId="1" applyNumberFormat="1" applyFont="1" applyFill="1" applyBorder="1" applyAlignment="1">
      <alignment horizontal="left" vertical="top" wrapText="1" indent="6" shrinkToFit="1"/>
    </xf>
    <xf numFmtId="183" fontId="37" fillId="0" borderId="14" xfId="1" applyNumberFormat="1" applyFont="1" applyFill="1" applyBorder="1" applyAlignment="1">
      <alignment horizontal="left" vertical="top" wrapText="1" indent="6" shrinkToFi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11" xfId="0" applyFill="1" applyBorder="1" applyAlignment="1">
      <alignment horizontal="left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44" fontId="37" fillId="0" borderId="12" xfId="1" applyFont="1" applyFill="1" applyBorder="1" applyAlignment="1">
      <alignment horizontal="left" vertical="top" indent="5" shrinkToFit="1"/>
    </xf>
    <xf numFmtId="44" fontId="37" fillId="0" borderId="14" xfId="1" applyFont="1" applyFill="1" applyBorder="1" applyAlignment="1">
      <alignment horizontal="left" vertical="top" indent="5" shrinkToFi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14" xfId="0" applyFill="1" applyBorder="1" applyAlignment="1">
      <alignment horizontal="left" wrapText="1"/>
    </xf>
    <xf numFmtId="44" fontId="37" fillId="0" borderId="12" xfId="1" applyFont="1" applyFill="1" applyBorder="1" applyAlignment="1">
      <alignment horizontal="left" vertical="top" indent="6" shrinkToFit="1"/>
    </xf>
    <xf numFmtId="44" fontId="37" fillId="0" borderId="14" xfId="1" applyFont="1" applyFill="1" applyBorder="1" applyAlignment="1">
      <alignment horizontal="left" vertical="top" indent="6" shrinkToFit="1"/>
    </xf>
    <xf numFmtId="44" fontId="32" fillId="0" borderId="12" xfId="1" applyFont="1" applyFill="1" applyBorder="1" applyAlignment="1">
      <alignment horizontal="center" vertical="center" shrinkToFit="1"/>
    </xf>
    <xf numFmtId="44" fontId="32" fillId="0" borderId="14" xfId="1" applyFont="1" applyFill="1" applyBorder="1" applyAlignment="1">
      <alignment horizontal="center" vertical="center" shrinkToFit="1"/>
    </xf>
    <xf numFmtId="0" fontId="27" fillId="0" borderId="12" xfId="0" applyFont="1" applyFill="1" applyBorder="1" applyAlignment="1">
      <alignment horizontal="left" vertical="top" wrapText="1" indent="11"/>
    </xf>
    <xf numFmtId="0" fontId="27" fillId="0" borderId="13" xfId="0" applyFont="1" applyFill="1" applyBorder="1" applyAlignment="1">
      <alignment horizontal="left" vertical="top" wrapText="1" indent="11"/>
    </xf>
    <xf numFmtId="0" fontId="27" fillId="0" borderId="14" xfId="0" applyFont="1" applyFill="1" applyBorder="1" applyAlignment="1">
      <alignment horizontal="left" vertical="top" wrapText="1" indent="11"/>
    </xf>
    <xf numFmtId="44" fontId="32" fillId="0" borderId="12" xfId="1" applyFont="1" applyFill="1" applyBorder="1" applyAlignment="1">
      <alignment horizontal="right" vertical="center" shrinkToFit="1"/>
    </xf>
    <xf numFmtId="44" fontId="32" fillId="0" borderId="14" xfId="1" applyFont="1" applyFill="1" applyBorder="1" applyAlignment="1">
      <alignment horizontal="right" vertical="center" shrinkToFit="1"/>
    </xf>
    <xf numFmtId="44" fontId="32" fillId="0" borderId="12" xfId="1" applyFont="1" applyFill="1" applyBorder="1" applyAlignment="1">
      <alignment horizontal="left" vertical="top" indent="5" shrinkToFit="1"/>
    </xf>
    <xf numFmtId="44" fontId="32" fillId="0" borderId="14" xfId="1" applyFont="1" applyFill="1" applyBorder="1" applyAlignment="1">
      <alignment horizontal="left" vertical="top" indent="5" shrinkToFit="1"/>
    </xf>
    <xf numFmtId="0" fontId="38" fillId="0" borderId="12" xfId="0" applyFont="1" applyFill="1" applyBorder="1" applyAlignment="1">
      <alignment horizontal="left" vertical="top" wrapText="1" indent="12"/>
    </xf>
    <xf numFmtId="0" fontId="38" fillId="0" borderId="13" xfId="0" applyFont="1" applyFill="1" applyBorder="1" applyAlignment="1">
      <alignment horizontal="left" vertical="top" wrapText="1" indent="12"/>
    </xf>
    <xf numFmtId="0" fontId="38" fillId="0" borderId="14" xfId="0" applyFont="1" applyFill="1" applyBorder="1" applyAlignment="1">
      <alignment horizontal="left" vertical="top" wrapText="1" indent="12"/>
    </xf>
    <xf numFmtId="0" fontId="39" fillId="0" borderId="12" xfId="0" applyFont="1" applyFill="1" applyBorder="1" applyAlignment="1">
      <alignment horizontal="left" vertical="top" wrapText="1"/>
    </xf>
    <xf numFmtId="44" fontId="37" fillId="0" borderId="12" xfId="1" applyFont="1" applyFill="1" applyBorder="1" applyAlignment="1">
      <alignment horizontal="right" vertical="top" shrinkToFit="1"/>
    </xf>
    <xf numFmtId="44" fontId="37" fillId="0" borderId="14" xfId="1" applyFont="1" applyFill="1" applyBorder="1" applyAlignment="1">
      <alignment horizontal="right" vertical="top" shrinkToFit="1"/>
    </xf>
    <xf numFmtId="4" fontId="32" fillId="0" borderId="12" xfId="0" applyNumberFormat="1" applyFont="1" applyFill="1" applyBorder="1" applyAlignment="1">
      <alignment horizontal="right" vertical="top" shrinkToFit="1"/>
    </xf>
    <xf numFmtId="4" fontId="32" fillId="0" borderId="14" xfId="0" applyNumberFormat="1" applyFont="1" applyFill="1" applyBorder="1" applyAlignment="1">
      <alignment horizontal="right" vertical="top" shrinkToFit="1"/>
    </xf>
    <xf numFmtId="4" fontId="32" fillId="0" borderId="12" xfId="0" applyNumberFormat="1" applyFont="1" applyFill="1" applyBorder="1" applyAlignment="1">
      <alignment horizontal="left" vertical="top" indent="3" shrinkToFit="1"/>
    </xf>
    <xf numFmtId="4" fontId="32" fillId="0" borderId="14" xfId="0" applyNumberFormat="1" applyFont="1" applyFill="1" applyBorder="1" applyAlignment="1">
      <alignment horizontal="left" vertical="top" indent="3" shrinkToFit="1"/>
    </xf>
    <xf numFmtId="170" fontId="32" fillId="0" borderId="12" xfId="0" applyNumberFormat="1" applyFont="1" applyFill="1" applyBorder="1" applyAlignment="1">
      <alignment horizontal="center" vertical="top" shrinkToFit="1"/>
    </xf>
    <xf numFmtId="170" fontId="32" fillId="0" borderId="14" xfId="0" applyNumberFormat="1" applyFont="1" applyFill="1" applyBorder="1" applyAlignment="1">
      <alignment horizontal="center" vertical="top" shrinkToFit="1"/>
    </xf>
    <xf numFmtId="0" fontId="33" fillId="2" borderId="12" xfId="0" applyFont="1" applyFill="1" applyBorder="1" applyAlignment="1">
      <alignment horizontal="left" vertical="top" wrapText="1" indent="40"/>
    </xf>
    <xf numFmtId="0" fontId="33" fillId="2" borderId="13" xfId="0" applyFont="1" applyFill="1" applyBorder="1" applyAlignment="1">
      <alignment horizontal="left" vertical="top" wrapText="1" indent="40"/>
    </xf>
    <xf numFmtId="0" fontId="33" fillId="2" borderId="14" xfId="0" applyFont="1" applyFill="1" applyBorder="1" applyAlignment="1">
      <alignment horizontal="left" vertical="top" wrapText="1" indent="40"/>
    </xf>
    <xf numFmtId="0" fontId="33" fillId="0" borderId="12" xfId="0" applyFont="1" applyFill="1" applyBorder="1" applyAlignment="1">
      <alignment horizontal="left" vertical="top" wrapText="1"/>
    </xf>
    <xf numFmtId="0" fontId="33" fillId="0" borderId="13" xfId="0" applyFont="1" applyFill="1" applyBorder="1" applyAlignment="1">
      <alignment horizontal="left" vertical="top" wrapText="1"/>
    </xf>
    <xf numFmtId="0" fontId="33" fillId="0" borderId="14" xfId="0" applyFont="1" applyFill="1" applyBorder="1" applyAlignment="1">
      <alignment horizontal="left" vertical="top" wrapText="1"/>
    </xf>
    <xf numFmtId="0" fontId="33" fillId="0" borderId="9" xfId="0" applyFont="1" applyFill="1" applyBorder="1" applyAlignment="1">
      <alignment horizontal="right" vertical="top" wrapText="1"/>
    </xf>
    <xf numFmtId="0" fontId="33" fillId="0" borderId="10" xfId="0" applyFont="1" applyFill="1" applyBorder="1" applyAlignment="1">
      <alignment horizontal="right" vertical="top" wrapText="1"/>
    </xf>
    <xf numFmtId="0" fontId="33" fillId="0" borderId="11" xfId="0" applyFont="1" applyFill="1" applyBorder="1" applyAlignment="1">
      <alignment horizontal="right" vertical="top" wrapText="1"/>
    </xf>
    <xf numFmtId="0" fontId="33" fillId="0" borderId="4" xfId="0" applyFont="1" applyFill="1" applyBorder="1" applyAlignment="1">
      <alignment horizontal="center" vertical="top" wrapText="1"/>
    </xf>
    <xf numFmtId="0" fontId="33" fillId="0" borderId="5" xfId="0" applyFont="1" applyFill="1" applyBorder="1" applyAlignment="1">
      <alignment horizontal="center" vertical="top" wrapText="1"/>
    </xf>
    <xf numFmtId="0" fontId="33" fillId="0" borderId="6" xfId="0" applyFont="1" applyFill="1" applyBorder="1" applyAlignment="1">
      <alignment horizontal="center" vertical="top" wrapText="1"/>
    </xf>
    <xf numFmtId="4" fontId="32" fillId="0" borderId="12" xfId="0" applyNumberFormat="1" applyFont="1" applyFill="1" applyBorder="1" applyAlignment="1">
      <alignment horizontal="left" vertical="top" indent="5" shrinkToFit="1"/>
    </xf>
    <xf numFmtId="4" fontId="32" fillId="0" borderId="14" xfId="0" applyNumberFormat="1" applyFont="1" applyFill="1" applyBorder="1" applyAlignment="1">
      <alignment horizontal="left" vertical="top" indent="5" shrinkToFit="1"/>
    </xf>
    <xf numFmtId="0" fontId="27" fillId="0" borderId="19" xfId="0" applyFont="1" applyFill="1" applyBorder="1" applyAlignment="1">
      <alignment horizontal="left" vertical="top" wrapText="1" indent="4"/>
    </xf>
    <xf numFmtId="4" fontId="32" fillId="0" borderId="19" xfId="0" applyNumberFormat="1" applyFont="1" applyFill="1" applyBorder="1" applyAlignment="1">
      <alignment horizontal="left" vertical="top" indent="4" shrinkToFit="1"/>
    </xf>
    <xf numFmtId="4" fontId="32" fillId="0" borderId="19" xfId="0" applyNumberFormat="1" applyFont="1" applyFill="1" applyBorder="1" applyAlignment="1">
      <alignment horizontal="right" vertical="top" shrinkToFit="1"/>
    </xf>
    <xf numFmtId="170" fontId="32" fillId="0" borderId="19" xfId="0" applyNumberFormat="1" applyFont="1" applyFill="1" applyBorder="1" applyAlignment="1">
      <alignment horizontal="center" vertical="top" shrinkToFit="1"/>
    </xf>
    <xf numFmtId="2" fontId="37" fillId="0" borderId="12" xfId="0" applyNumberFormat="1" applyFont="1" applyFill="1" applyBorder="1" applyAlignment="1">
      <alignment horizontal="left" vertical="top" indent="3" shrinkToFit="1"/>
    </xf>
    <xf numFmtId="2" fontId="37" fillId="0" borderId="14" xfId="0" applyNumberFormat="1" applyFont="1" applyFill="1" applyBorder="1" applyAlignment="1">
      <alignment horizontal="left" vertical="top" indent="3" shrinkToFit="1"/>
    </xf>
    <xf numFmtId="168" fontId="37" fillId="0" borderId="12" xfId="0" applyNumberFormat="1" applyFont="1" applyFill="1" applyBorder="1" applyAlignment="1">
      <alignment horizontal="center" vertical="top" shrinkToFit="1"/>
    </xf>
    <xf numFmtId="168" fontId="37" fillId="0" borderId="14" xfId="0" applyNumberFormat="1" applyFont="1" applyFill="1" applyBorder="1" applyAlignment="1">
      <alignment horizontal="center" vertical="top" shrinkToFit="1"/>
    </xf>
    <xf numFmtId="0" fontId="2" fillId="2" borderId="12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left" vertical="top" wrapText="1" indent="3"/>
    </xf>
    <xf numFmtId="0" fontId="2" fillId="2" borderId="14" xfId="0" applyFont="1" applyFill="1" applyBorder="1" applyAlignment="1">
      <alignment horizontal="left" vertical="top" wrapText="1" indent="3"/>
    </xf>
    <xf numFmtId="0" fontId="6" fillId="0" borderId="12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left" vertical="top" wrapText="1" indent="2"/>
    </xf>
    <xf numFmtId="0" fontId="2" fillId="0" borderId="14" xfId="0" applyFont="1" applyFill="1" applyBorder="1" applyAlignment="1">
      <alignment horizontal="left" vertical="top" wrapText="1" indent="2"/>
    </xf>
    <xf numFmtId="0" fontId="3" fillId="0" borderId="12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9" fontId="4" fillId="0" borderId="12" xfId="0" applyNumberFormat="1" applyFont="1" applyFill="1" applyBorder="1" applyAlignment="1">
      <alignment horizontal="center" vertical="top" shrinkToFit="1"/>
    </xf>
    <xf numFmtId="9" fontId="4" fillId="0" borderId="14" xfId="0" applyNumberFormat="1" applyFont="1" applyFill="1" applyBorder="1" applyAlignment="1">
      <alignment horizontal="center" vertical="top" shrinkToFit="1"/>
    </xf>
    <xf numFmtId="0" fontId="2" fillId="0" borderId="12" xfId="0" applyFont="1" applyFill="1" applyBorder="1" applyAlignment="1">
      <alignment horizontal="right" vertical="top" wrapText="1"/>
    </xf>
    <xf numFmtId="0" fontId="2" fillId="0" borderId="13" xfId="0" applyFont="1" applyFill="1" applyBorder="1" applyAlignment="1">
      <alignment horizontal="right" vertical="top" wrapText="1"/>
    </xf>
    <xf numFmtId="0" fontId="2" fillId="0" borderId="14" xfId="0" applyFont="1" applyFill="1" applyBorder="1" applyAlignment="1">
      <alignment horizontal="right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left" vertical="top" wrapText="1"/>
    </xf>
    <xf numFmtId="2" fontId="4" fillId="0" borderId="12" xfId="0" applyNumberFormat="1" applyFont="1" applyFill="1" applyBorder="1" applyAlignment="1">
      <alignment horizontal="center" vertical="top" shrinkToFit="1"/>
    </xf>
    <xf numFmtId="2" fontId="4" fillId="0" borderId="14" xfId="0" applyNumberFormat="1" applyFont="1" applyFill="1" applyBorder="1" applyAlignment="1">
      <alignment horizontal="center" vertical="top" shrinkToFit="1"/>
    </xf>
    <xf numFmtId="4" fontId="4" fillId="0" borderId="12" xfId="0" applyNumberFormat="1" applyFont="1" applyFill="1" applyBorder="1" applyAlignment="1">
      <alignment horizontal="left" vertical="top" indent="6" shrinkToFit="1"/>
    </xf>
    <xf numFmtId="4" fontId="4" fillId="0" borderId="14" xfId="0" applyNumberFormat="1" applyFont="1" applyFill="1" applyBorder="1" applyAlignment="1">
      <alignment horizontal="left" vertical="top" indent="6" shrinkToFit="1"/>
    </xf>
    <xf numFmtId="0" fontId="2" fillId="2" borderId="12" xfId="0" applyFont="1" applyFill="1" applyBorder="1" applyAlignment="1">
      <alignment horizontal="left" vertical="top" wrapText="1" indent="39"/>
    </xf>
    <xf numFmtId="0" fontId="2" fillId="2" borderId="13" xfId="0" applyFont="1" applyFill="1" applyBorder="1" applyAlignment="1">
      <alignment horizontal="left" vertical="top" wrapText="1" indent="39"/>
    </xf>
    <xf numFmtId="0" fontId="2" fillId="2" borderId="14" xfId="0" applyFont="1" applyFill="1" applyBorder="1" applyAlignment="1">
      <alignment horizontal="left" vertical="top" wrapText="1" indent="39"/>
    </xf>
    <xf numFmtId="0" fontId="3" fillId="0" borderId="12" xfId="0" applyFont="1" applyFill="1" applyBorder="1" applyAlignment="1">
      <alignment horizontal="right" vertical="top" wrapText="1"/>
    </xf>
    <xf numFmtId="0" fontId="3" fillId="0" borderId="13" xfId="0" applyFont="1" applyFill="1" applyBorder="1" applyAlignment="1">
      <alignment horizontal="right" vertical="top" wrapText="1"/>
    </xf>
    <xf numFmtId="0" fontId="3" fillId="0" borderId="14" xfId="0" applyFont="1" applyFill="1" applyBorder="1" applyAlignment="1">
      <alignment horizontal="right" vertical="top" wrapText="1"/>
    </xf>
    <xf numFmtId="44" fontId="42" fillId="0" borderId="12" xfId="1" applyFont="1" applyFill="1" applyBorder="1" applyAlignment="1">
      <alignment horizontal="left" vertical="top" indent="6" shrinkToFit="1"/>
    </xf>
    <xf numFmtId="44" fontId="42" fillId="0" borderId="14" xfId="1" applyFont="1" applyFill="1" applyBorder="1" applyAlignment="1">
      <alignment horizontal="left" vertical="top" indent="6" shrinkToFit="1"/>
    </xf>
    <xf numFmtId="0" fontId="3" fillId="0" borderId="12" xfId="0" applyFont="1" applyFill="1" applyBorder="1" applyAlignment="1">
      <alignment horizontal="left" vertical="top" wrapText="1" indent="10"/>
    </xf>
    <xf numFmtId="0" fontId="3" fillId="0" borderId="13" xfId="0" applyFont="1" applyFill="1" applyBorder="1" applyAlignment="1">
      <alignment horizontal="left" vertical="top" wrapText="1" indent="10"/>
    </xf>
    <xf numFmtId="0" fontId="3" fillId="0" borderId="14" xfId="0" applyFont="1" applyFill="1" applyBorder="1" applyAlignment="1">
      <alignment horizontal="left" vertical="top" wrapText="1" indent="10"/>
    </xf>
    <xf numFmtId="0" fontId="6" fillId="0" borderId="12" xfId="0" applyFont="1" applyFill="1" applyBorder="1" applyAlignment="1">
      <alignment horizontal="left" vertical="top" wrapText="1" indent="9"/>
    </xf>
    <xf numFmtId="0" fontId="3" fillId="0" borderId="13" xfId="0" applyFont="1" applyFill="1" applyBorder="1" applyAlignment="1">
      <alignment horizontal="left" vertical="top" wrapText="1" indent="9"/>
    </xf>
    <xf numFmtId="0" fontId="3" fillId="0" borderId="14" xfId="0" applyFont="1" applyFill="1" applyBorder="1" applyAlignment="1">
      <alignment horizontal="left" vertical="top" wrapText="1" indent="9"/>
    </xf>
    <xf numFmtId="0" fontId="6" fillId="0" borderId="12" xfId="0" applyFont="1" applyFill="1" applyBorder="1" applyAlignment="1">
      <alignment horizontal="left" vertical="top" wrapText="1"/>
    </xf>
    <xf numFmtId="170" fontId="4" fillId="0" borderId="12" xfId="0" applyNumberFormat="1" applyFont="1" applyFill="1" applyBorder="1" applyAlignment="1">
      <alignment horizontal="center" vertical="top" shrinkToFit="1"/>
    </xf>
    <xf numFmtId="170" fontId="4" fillId="0" borderId="14" xfId="0" applyNumberFormat="1" applyFont="1" applyFill="1" applyBorder="1" applyAlignment="1">
      <alignment horizontal="center" vertical="top" shrinkToFit="1"/>
    </xf>
    <xf numFmtId="0" fontId="3" fillId="0" borderId="12" xfId="0" applyFont="1" applyFill="1" applyBorder="1" applyAlignment="1">
      <alignment horizontal="left" vertical="top" wrapText="1" indent="13"/>
    </xf>
    <xf numFmtId="0" fontId="3" fillId="0" borderId="13" xfId="0" applyFont="1" applyFill="1" applyBorder="1" applyAlignment="1">
      <alignment horizontal="left" vertical="top" wrapText="1" indent="13"/>
    </xf>
    <xf numFmtId="0" fontId="3" fillId="0" borderId="14" xfId="0" applyFont="1" applyFill="1" applyBorder="1" applyAlignment="1">
      <alignment horizontal="left" vertical="top" wrapText="1" indent="13"/>
    </xf>
    <xf numFmtId="0" fontId="27" fillId="0" borderId="12" xfId="0" applyFont="1" applyFill="1" applyBorder="1" applyAlignment="1">
      <alignment horizontal="left" vertical="top" wrapText="1" indent="10"/>
    </xf>
    <xf numFmtId="0" fontId="27" fillId="0" borderId="13" xfId="0" applyFont="1" applyFill="1" applyBorder="1" applyAlignment="1">
      <alignment horizontal="left" vertical="top" wrapText="1" indent="10"/>
    </xf>
    <xf numFmtId="0" fontId="27" fillId="0" borderId="14" xfId="0" applyFont="1" applyFill="1" applyBorder="1" applyAlignment="1">
      <alignment horizontal="left" vertical="top" wrapText="1" indent="10"/>
    </xf>
    <xf numFmtId="0" fontId="0" fillId="0" borderId="19" xfId="0" applyFill="1" applyBorder="1" applyAlignment="1">
      <alignment horizontal="left" wrapText="1"/>
    </xf>
    <xf numFmtId="0" fontId="2" fillId="35" borderId="19" xfId="0" applyFont="1" applyFill="1" applyBorder="1" applyAlignment="1">
      <alignment horizontal="center" vertical="top" wrapText="1"/>
    </xf>
    <xf numFmtId="0" fontId="2" fillId="35" borderId="19" xfId="0" applyFont="1" applyFill="1" applyBorder="1" applyAlignment="1">
      <alignment horizontal="left" vertical="top" wrapText="1" indent="3"/>
    </xf>
    <xf numFmtId="0" fontId="3" fillId="0" borderId="19" xfId="0" applyFont="1" applyFill="1" applyBorder="1" applyAlignment="1">
      <alignment horizontal="center" vertical="top" wrapText="1"/>
    </xf>
    <xf numFmtId="181" fontId="32" fillId="0" borderId="12" xfId="0" applyNumberFormat="1" applyFont="1" applyFill="1" applyBorder="1" applyAlignment="1">
      <alignment horizontal="center" vertical="top" shrinkToFit="1"/>
    </xf>
    <xf numFmtId="181" fontId="32" fillId="0" borderId="14" xfId="0" applyNumberFormat="1" applyFont="1" applyFill="1" applyBorder="1" applyAlignment="1">
      <alignment horizontal="center" vertical="top" shrinkToFit="1"/>
    </xf>
    <xf numFmtId="0" fontId="33" fillId="0" borderId="7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left" vertical="top" wrapText="1" indent="3"/>
    </xf>
    <xf numFmtId="0" fontId="33" fillId="0" borderId="51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33" fillId="0" borderId="50" xfId="0" applyFont="1" applyFill="1" applyBorder="1" applyAlignment="1">
      <alignment horizontal="center" vertical="center" wrapText="1"/>
    </xf>
    <xf numFmtId="170" fontId="32" fillId="0" borderId="12" xfId="0" applyNumberFormat="1" applyFont="1" applyFill="1" applyBorder="1" applyAlignment="1">
      <alignment horizontal="left" wrapText="1"/>
    </xf>
    <xf numFmtId="170" fontId="32" fillId="0" borderId="14" xfId="0" applyNumberFormat="1" applyFont="1" applyFill="1" applyBorder="1" applyAlignment="1">
      <alignment horizontal="left" wrapText="1"/>
    </xf>
    <xf numFmtId="2" fontId="32" fillId="0" borderId="19" xfId="0" applyNumberFormat="1" applyFont="1" applyFill="1" applyBorder="1" applyAlignment="1">
      <alignment horizontal="left" vertical="top" indent="6" shrinkToFit="1"/>
    </xf>
    <xf numFmtId="0" fontId="0" fillId="0" borderId="16" xfId="0" applyFill="1" applyBorder="1" applyAlignment="1">
      <alignment horizontal="left" wrapText="1"/>
    </xf>
    <xf numFmtId="0" fontId="0" fillId="0" borderId="17" xfId="0" applyFill="1" applyBorder="1" applyAlignment="1">
      <alignment horizontal="left" wrapText="1"/>
    </xf>
    <xf numFmtId="0" fontId="0" fillId="0" borderId="65" xfId="0" applyFill="1" applyBorder="1" applyAlignment="1">
      <alignment horizontal="left" wrapText="1"/>
    </xf>
    <xf numFmtId="0" fontId="3" fillId="0" borderId="19" xfId="0" applyFont="1" applyFill="1" applyBorder="1" applyAlignment="1">
      <alignment horizontal="left" vertical="top" wrapText="1" indent="10"/>
    </xf>
    <xf numFmtId="0" fontId="3" fillId="0" borderId="19" xfId="0" applyFont="1" applyFill="1" applyBorder="1" applyAlignment="1">
      <alignment horizontal="left" vertical="top" wrapText="1" indent="12"/>
    </xf>
    <xf numFmtId="0" fontId="6" fillId="0" borderId="12" xfId="0" applyFont="1" applyFill="1" applyBorder="1" applyAlignment="1">
      <alignment horizontal="left" vertical="top" wrapText="1" indent="13"/>
    </xf>
    <xf numFmtId="169" fontId="4" fillId="0" borderId="12" xfId="0" applyNumberFormat="1" applyFont="1" applyFill="1" applyBorder="1" applyAlignment="1">
      <alignment horizontal="center" vertical="top" shrinkToFit="1"/>
    </xf>
    <xf numFmtId="169" fontId="4" fillId="0" borderId="14" xfId="0" applyNumberFormat="1" applyFont="1" applyFill="1" applyBorder="1" applyAlignment="1">
      <alignment horizontal="center" vertical="top" shrinkToFit="1"/>
    </xf>
    <xf numFmtId="4" fontId="4" fillId="9" borderId="12" xfId="0" applyNumberFormat="1" applyFont="1" applyFill="1" applyBorder="1" applyAlignment="1">
      <alignment horizontal="left" vertical="top" indent="6" shrinkToFit="1"/>
    </xf>
    <xf numFmtId="4" fontId="4" fillId="9" borderId="14" xfId="0" applyNumberFormat="1" applyFont="1" applyFill="1" applyBorder="1" applyAlignment="1">
      <alignment horizontal="left" vertical="top" indent="6" shrinkToFit="1"/>
    </xf>
    <xf numFmtId="4" fontId="32" fillId="9" borderId="12" xfId="0" applyNumberFormat="1" applyFont="1" applyFill="1" applyBorder="1" applyAlignment="1">
      <alignment horizontal="left" vertical="top" indent="6" shrinkToFit="1"/>
    </xf>
    <xf numFmtId="4" fontId="32" fillId="9" borderId="14" xfId="0" applyNumberFormat="1" applyFont="1" applyFill="1" applyBorder="1" applyAlignment="1">
      <alignment horizontal="left" vertical="top" indent="6" shrinkToFit="1"/>
    </xf>
    <xf numFmtId="0" fontId="3" fillId="46" borderId="12" xfId="0" applyFont="1" applyFill="1" applyBorder="1" applyAlignment="1">
      <alignment horizontal="left" vertical="top" wrapText="1"/>
    </xf>
    <xf numFmtId="0" fontId="3" fillId="46" borderId="13" xfId="0" applyFont="1" applyFill="1" applyBorder="1" applyAlignment="1">
      <alignment horizontal="left" vertical="top" wrapText="1"/>
    </xf>
    <xf numFmtId="0" fontId="3" fillId="46" borderId="14" xfId="0" applyFont="1" applyFill="1" applyBorder="1" applyAlignment="1">
      <alignment horizontal="left" vertical="top" wrapText="1"/>
    </xf>
    <xf numFmtId="2" fontId="32" fillId="9" borderId="19" xfId="0" applyNumberFormat="1" applyFont="1" applyFill="1" applyBorder="1" applyAlignment="1">
      <alignment horizontal="left" vertical="top" indent="6" shrinkToFit="1"/>
    </xf>
    <xf numFmtId="4" fontId="32" fillId="9" borderId="19" xfId="0" applyNumberFormat="1" applyFont="1" applyFill="1" applyBorder="1" applyAlignment="1">
      <alignment horizontal="left" vertical="top" indent="5" shrinkToFit="1"/>
    </xf>
    <xf numFmtId="4" fontId="4" fillId="0" borderId="12" xfId="0" applyNumberFormat="1" applyFont="1" applyFill="1" applyBorder="1" applyAlignment="1">
      <alignment horizontal="left" vertical="top" indent="5" shrinkToFit="1"/>
    </xf>
    <xf numFmtId="4" fontId="4" fillId="0" borderId="14" xfId="0" applyNumberFormat="1" applyFont="1" applyFill="1" applyBorder="1" applyAlignment="1">
      <alignment horizontal="left" vertical="top" indent="5" shrinkToFit="1"/>
    </xf>
    <xf numFmtId="4" fontId="32" fillId="9" borderId="12" xfId="0" applyNumberFormat="1" applyFont="1" applyFill="1" applyBorder="1" applyAlignment="1">
      <alignment horizontal="left" vertical="top" indent="5" shrinkToFit="1"/>
    </xf>
    <xf numFmtId="4" fontId="32" fillId="9" borderId="14" xfId="0" applyNumberFormat="1" applyFont="1" applyFill="1" applyBorder="1" applyAlignment="1">
      <alignment horizontal="left" vertical="top" indent="5" shrinkToFit="1"/>
    </xf>
    <xf numFmtId="44" fontId="32" fillId="9" borderId="12" xfId="1" applyFont="1" applyFill="1" applyBorder="1" applyAlignment="1">
      <alignment horizontal="center" vertical="center" shrinkToFit="1"/>
    </xf>
    <xf numFmtId="44" fontId="32" fillId="9" borderId="14" xfId="1" applyFont="1" applyFill="1" applyBorder="1" applyAlignment="1">
      <alignment horizontal="center" vertical="center" shrinkToFit="1"/>
    </xf>
    <xf numFmtId="44" fontId="37" fillId="9" borderId="12" xfId="1" applyFont="1" applyFill="1" applyBorder="1" applyAlignment="1">
      <alignment horizontal="center" vertical="center" shrinkToFit="1"/>
    </xf>
    <xf numFmtId="44" fontId="37" fillId="9" borderId="14" xfId="1" applyFont="1" applyFill="1" applyBorder="1" applyAlignment="1">
      <alignment horizontal="center" vertical="center" shrinkToFit="1"/>
    </xf>
    <xf numFmtId="44" fontId="37" fillId="0" borderId="12" xfId="1" applyFont="1" applyFill="1" applyBorder="1" applyAlignment="1">
      <alignment horizontal="center" vertical="center" shrinkToFit="1"/>
    </xf>
    <xf numFmtId="44" fontId="37" fillId="0" borderId="14" xfId="1" applyFont="1" applyFill="1" applyBorder="1" applyAlignment="1">
      <alignment horizontal="center" vertical="center" shrinkToFit="1"/>
    </xf>
    <xf numFmtId="44" fontId="31" fillId="9" borderId="12" xfId="1" applyFont="1" applyFill="1" applyBorder="1" applyAlignment="1">
      <alignment horizontal="center" vertical="center" shrinkToFit="1"/>
    </xf>
    <xf numFmtId="44" fontId="31" fillId="9" borderId="14" xfId="1" applyFont="1" applyFill="1" applyBorder="1" applyAlignment="1">
      <alignment horizontal="center" vertical="center" shrinkToFit="1"/>
    </xf>
    <xf numFmtId="44" fontId="8" fillId="0" borderId="0" xfId="1" applyFont="1" applyFill="1" applyBorder="1" applyAlignment="1">
      <alignment horizontal="center" vertical="center"/>
    </xf>
    <xf numFmtId="44" fontId="0" fillId="0" borderId="0" xfId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top" wrapText="1"/>
    </xf>
    <xf numFmtId="44" fontId="2" fillId="0" borderId="19" xfId="1" applyFont="1" applyFill="1" applyBorder="1" applyAlignment="1">
      <alignment horizontal="center" vertical="center" wrapText="1"/>
    </xf>
    <xf numFmtId="0" fontId="38" fillId="10" borderId="12" xfId="0" applyFont="1" applyFill="1" applyBorder="1" applyAlignment="1">
      <alignment horizontal="left" vertical="top" wrapText="1"/>
    </xf>
    <xf numFmtId="0" fontId="38" fillId="10" borderId="13" xfId="0" applyFont="1" applyFill="1" applyBorder="1" applyAlignment="1">
      <alignment horizontal="left" vertical="top" wrapText="1"/>
    </xf>
    <xf numFmtId="0" fontId="38" fillId="10" borderId="14" xfId="0" applyFont="1" applyFill="1" applyBorder="1" applyAlignment="1">
      <alignment horizontal="left" vertical="top" wrapText="1"/>
    </xf>
    <xf numFmtId="44" fontId="40" fillId="9" borderId="12" xfId="1" applyFont="1" applyFill="1" applyBorder="1" applyAlignment="1">
      <alignment horizontal="center" vertical="center" shrinkToFit="1"/>
    </xf>
    <xf numFmtId="44" fontId="40" fillId="9" borderId="14" xfId="1" applyFont="1" applyFill="1" applyBorder="1" applyAlignment="1">
      <alignment horizontal="center" vertical="center" shrinkToFit="1"/>
    </xf>
    <xf numFmtId="44" fontId="32" fillId="0" borderId="19" xfId="1" applyFont="1" applyFill="1" applyBorder="1" applyAlignment="1">
      <alignment horizontal="center" vertical="center" shrinkToFit="1"/>
    </xf>
    <xf numFmtId="44" fontId="32" fillId="9" borderId="19" xfId="1" applyFont="1" applyFill="1" applyBorder="1" applyAlignment="1">
      <alignment horizontal="center" vertical="center" shrinkToFit="1"/>
    </xf>
    <xf numFmtId="0" fontId="14" fillId="0" borderId="40" xfId="3" applyFont="1" applyFill="1" applyBorder="1" applyAlignment="1">
      <alignment horizontal="left" vertical="center"/>
    </xf>
    <xf numFmtId="0" fontId="14" fillId="0" borderId="41" xfId="3" applyFont="1" applyFill="1" applyBorder="1" applyAlignment="1">
      <alignment horizontal="left" vertical="center"/>
    </xf>
    <xf numFmtId="0" fontId="10" fillId="2" borderId="21" xfId="2" applyFont="1" applyFill="1" applyBorder="1" applyAlignment="1">
      <alignment horizontal="center" vertical="center" wrapText="1"/>
    </xf>
    <xf numFmtId="0" fontId="10" fillId="2" borderId="22" xfId="2" applyFont="1" applyFill="1" applyBorder="1" applyAlignment="1">
      <alignment horizontal="center" vertical="center" wrapText="1"/>
    </xf>
    <xf numFmtId="0" fontId="10" fillId="2" borderId="23" xfId="2" applyFont="1" applyFill="1" applyBorder="1" applyAlignment="1">
      <alignment horizontal="center" vertical="center" wrapText="1"/>
    </xf>
    <xf numFmtId="0" fontId="14" fillId="0" borderId="28" xfId="3" applyFont="1" applyFill="1" applyBorder="1" applyAlignment="1">
      <alignment horizontal="center" vertical="center" wrapText="1"/>
    </xf>
    <xf numFmtId="0" fontId="14" fillId="0" borderId="31" xfId="3" applyFont="1" applyFill="1" applyBorder="1" applyAlignment="1">
      <alignment horizontal="center" vertical="center" wrapText="1"/>
    </xf>
    <xf numFmtId="0" fontId="14" fillId="0" borderId="29" xfId="3" applyFont="1" applyFill="1" applyBorder="1" applyAlignment="1">
      <alignment horizontal="center" vertical="center" wrapText="1"/>
    </xf>
    <xf numFmtId="0" fontId="14" fillId="0" borderId="32" xfId="3" applyFont="1" applyFill="1" applyBorder="1" applyAlignment="1">
      <alignment horizontal="center" vertical="center" wrapText="1"/>
    </xf>
    <xf numFmtId="179" fontId="14" fillId="0" borderId="29" xfId="1" applyNumberFormat="1" applyFont="1" applyFill="1" applyBorder="1" applyAlignment="1">
      <alignment horizontal="center" vertical="center" wrapText="1"/>
    </xf>
    <xf numFmtId="179" fontId="14" fillId="0" borderId="32" xfId="1" applyNumberFormat="1" applyFont="1" applyFill="1" applyBorder="1" applyAlignment="1">
      <alignment horizontal="center" vertical="center" wrapText="1"/>
    </xf>
    <xf numFmtId="4" fontId="14" fillId="0" borderId="30" xfId="3" applyNumberFormat="1" applyFont="1" applyFill="1" applyBorder="1" applyAlignment="1">
      <alignment horizontal="center" vertical="center" wrapText="1"/>
    </xf>
    <xf numFmtId="4" fontId="14" fillId="0" borderId="33" xfId="3" applyNumberFormat="1" applyFont="1" applyFill="1" applyBorder="1" applyAlignment="1">
      <alignment horizontal="center" vertical="center" wrapText="1"/>
    </xf>
    <xf numFmtId="0" fontId="10" fillId="2" borderId="21" xfId="2" applyFont="1" applyFill="1" applyBorder="1" applyAlignment="1">
      <alignment horizontal="center" wrapText="1"/>
    </xf>
    <xf numFmtId="0" fontId="10" fillId="2" borderId="22" xfId="2" applyFont="1" applyFill="1" applyBorder="1" applyAlignment="1">
      <alignment horizontal="center" wrapText="1"/>
    </xf>
    <xf numFmtId="0" fontId="10" fillId="2" borderId="23" xfId="2" applyFont="1" applyFill="1" applyBorder="1" applyAlignment="1">
      <alignment horizontal="center" wrapText="1"/>
    </xf>
    <xf numFmtId="0" fontId="14" fillId="0" borderId="24" xfId="3" applyFont="1" applyFill="1" applyBorder="1" applyAlignment="1">
      <alignment horizontal="left" vertical="center"/>
    </xf>
    <xf numFmtId="0" fontId="14" fillId="0" borderId="0" xfId="3" applyFont="1" applyFill="1" applyAlignment="1">
      <alignment horizontal="left" vertical="center"/>
    </xf>
    <xf numFmtId="0" fontId="11" fillId="2" borderId="21" xfId="2" applyFont="1" applyFill="1" applyBorder="1" applyAlignment="1">
      <alignment horizontal="center" vertical="center" wrapText="1"/>
    </xf>
    <xf numFmtId="0" fontId="11" fillId="2" borderId="22" xfId="2" applyFont="1" applyFill="1" applyBorder="1" applyAlignment="1">
      <alignment horizontal="center" vertical="center" wrapText="1"/>
    </xf>
    <xf numFmtId="0" fontId="11" fillId="2" borderId="23" xfId="2" applyFont="1" applyFill="1" applyBorder="1" applyAlignment="1">
      <alignment horizontal="center" vertical="center" wrapText="1"/>
    </xf>
    <xf numFmtId="0" fontId="14" fillId="0" borderId="34" xfId="3" applyFont="1" applyFill="1" applyBorder="1" applyAlignment="1">
      <alignment horizontal="left" vertical="center"/>
    </xf>
    <xf numFmtId="0" fontId="14" fillId="0" borderId="35" xfId="3" applyFont="1" applyFill="1" applyBorder="1" applyAlignment="1">
      <alignment horizontal="left" vertical="center"/>
    </xf>
    <xf numFmtId="0" fontId="14" fillId="0" borderId="44" xfId="3" applyFont="1" applyFill="1" applyBorder="1" applyAlignment="1">
      <alignment horizontal="left" vertical="center"/>
    </xf>
    <xf numFmtId="0" fontId="11" fillId="0" borderId="34" xfId="3" applyFont="1" applyFill="1" applyBorder="1" applyAlignment="1">
      <alignment horizontal="right" vertical="center"/>
    </xf>
    <xf numFmtId="0" fontId="11" fillId="0" borderId="35" xfId="3" applyFont="1" applyFill="1" applyBorder="1" applyAlignment="1">
      <alignment horizontal="right" vertical="center"/>
    </xf>
    <xf numFmtId="0" fontId="11" fillId="0" borderId="44" xfId="3" applyFont="1" applyFill="1" applyBorder="1" applyAlignment="1">
      <alignment horizontal="right" vertical="center"/>
    </xf>
    <xf numFmtId="0" fontId="11" fillId="0" borderId="40" xfId="3" applyFont="1" applyFill="1" applyBorder="1" applyAlignment="1">
      <alignment horizontal="right" vertical="center"/>
    </xf>
    <xf numFmtId="0" fontId="11" fillId="0" borderId="41" xfId="3" applyFont="1" applyFill="1" applyBorder="1" applyAlignment="1">
      <alignment horizontal="right" vertical="center"/>
    </xf>
    <xf numFmtId="3" fontId="27" fillId="0" borderId="56" xfId="2" applyNumberFormat="1" applyFont="1" applyFill="1" applyBorder="1" applyAlignment="1">
      <alignment horizontal="center" vertical="center"/>
    </xf>
    <xf numFmtId="3" fontId="27" fillId="0" borderId="67" xfId="2" applyNumberFormat="1" applyFont="1" applyFill="1" applyBorder="1" applyAlignment="1">
      <alignment horizontal="center" vertical="center"/>
    </xf>
    <xf numFmtId="0" fontId="11" fillId="0" borderId="38" xfId="9" applyFont="1" applyFill="1" applyBorder="1" applyAlignment="1">
      <alignment horizontal="center" vertical="center"/>
    </xf>
    <xf numFmtId="0" fontId="24" fillId="0" borderId="47" xfId="3" applyFont="1" applyFill="1" applyBorder="1" applyAlignment="1">
      <alignment horizontal="center" vertical="center"/>
    </xf>
    <xf numFmtId="0" fontId="24" fillId="0" borderId="48" xfId="3" applyFont="1" applyFill="1" applyBorder="1" applyAlignment="1">
      <alignment horizontal="center" vertical="center"/>
    </xf>
    <xf numFmtId="0" fontId="25" fillId="0" borderId="49" xfId="2" applyFont="1" applyFill="1" applyBorder="1" applyAlignment="1">
      <alignment vertical="center" wrapText="1"/>
    </xf>
    <xf numFmtId="0" fontId="25" fillId="0" borderId="50" xfId="2" applyFont="1" applyFill="1" applyBorder="1" applyAlignment="1">
      <alignment vertical="center" wrapText="1"/>
    </xf>
    <xf numFmtId="3" fontId="26" fillId="0" borderId="51" xfId="2" applyNumberFormat="1" applyFont="1" applyFill="1" applyBorder="1" applyAlignment="1">
      <alignment horizontal="center" vertical="center" wrapText="1"/>
    </xf>
    <xf numFmtId="3" fontId="26" fillId="0" borderId="27" xfId="2" applyNumberFormat="1" applyFont="1" applyFill="1" applyBorder="1" applyAlignment="1">
      <alignment horizontal="center" vertical="center" wrapText="1"/>
    </xf>
    <xf numFmtId="3" fontId="26" fillId="0" borderId="50" xfId="2" applyNumberFormat="1" applyFont="1" applyFill="1" applyBorder="1" applyAlignment="1">
      <alignment horizontal="center" vertical="center" wrapText="1"/>
    </xf>
    <xf numFmtId="3" fontId="27" fillId="0" borderId="51" xfId="2" applyNumberFormat="1" applyFont="1" applyFill="1" applyBorder="1" applyAlignment="1">
      <alignment horizontal="center" vertical="center"/>
    </xf>
    <xf numFmtId="3" fontId="27" fillId="0" borderId="50" xfId="2" applyNumberFormat="1" applyFont="1" applyFill="1" applyBorder="1" applyAlignment="1">
      <alignment horizontal="center" vertical="center"/>
    </xf>
    <xf numFmtId="0" fontId="27" fillId="0" borderId="51" xfId="2" applyFont="1" applyFill="1" applyBorder="1" applyAlignment="1">
      <alignment horizontal="center" vertical="center" wrapText="1"/>
    </xf>
    <xf numFmtId="0" fontId="27" fillId="0" borderId="50" xfId="2" applyFont="1" applyFill="1" applyBorder="1" applyAlignment="1">
      <alignment horizontal="center" vertical="center" wrapText="1"/>
    </xf>
    <xf numFmtId="3" fontId="27" fillId="0" borderId="51" xfId="2" applyNumberFormat="1" applyFont="1" applyFill="1" applyBorder="1" applyAlignment="1">
      <alignment horizontal="center" vertical="center" wrapText="1"/>
    </xf>
    <xf numFmtId="3" fontId="27" fillId="0" borderId="50" xfId="2" applyNumberFormat="1" applyFont="1" applyFill="1" applyBorder="1" applyAlignment="1">
      <alignment horizontal="center" vertical="center" wrapText="1"/>
    </xf>
    <xf numFmtId="4" fontId="28" fillId="0" borderId="0" xfId="2" applyNumberFormat="1" applyFont="1" applyFill="1" applyAlignment="1">
      <alignment horizontal="center"/>
    </xf>
    <xf numFmtId="175" fontId="16" fillId="0" borderId="0" xfId="9" applyNumberFormat="1" applyFont="1" applyFill="1" applyAlignment="1">
      <alignment horizontal="center" vertical="center"/>
    </xf>
    <xf numFmtId="0" fontId="16" fillId="0" borderId="0" xfId="9" applyFont="1" applyFill="1" applyAlignment="1">
      <alignment horizontal="center" vertical="center"/>
    </xf>
  </cellXfs>
  <cellStyles count="15">
    <cellStyle name="Millares" xfId="13" builtinId="3"/>
    <cellStyle name="Millares 2" xfId="5" xr:uid="{00000000-0005-0000-0000-000001000000}"/>
    <cellStyle name="Millares_FORMULARIO 4 - M-OFERENTE PPTA ECONOMICA" xfId="11" xr:uid="{00000000-0005-0000-0000-000002000000}"/>
    <cellStyle name="Moneda" xfId="1" builtinId="4"/>
    <cellStyle name="Moneda 2" xfId="6" xr:uid="{00000000-0005-0000-0000-000004000000}"/>
    <cellStyle name="Moneda 3" xfId="7" xr:uid="{00000000-0005-0000-0000-000005000000}"/>
    <cellStyle name="Normal" xfId="0" builtinId="0"/>
    <cellStyle name="Normal 2" xfId="14" xr:uid="{092322EA-60EE-47D1-80C9-4F42115969C5}"/>
    <cellStyle name="Normal 2 10 3" xfId="4" xr:uid="{00000000-0005-0000-0000-000007000000}"/>
    <cellStyle name="Normal 2 2" xfId="3" xr:uid="{00000000-0005-0000-0000-000008000000}"/>
    <cellStyle name="Normal 3 11" xfId="2" xr:uid="{00000000-0005-0000-0000-000009000000}"/>
    <cellStyle name="Normal 3 2 2" xfId="9" xr:uid="{00000000-0005-0000-0000-00000A000000}"/>
    <cellStyle name="Normal_PTO OFICIAL PREPLIEGO (CORREGIDO) 2" xfId="8" xr:uid="{00000000-0005-0000-0000-00000B000000}"/>
    <cellStyle name="Porcentaje 2" xfId="10" xr:uid="{00000000-0005-0000-0000-00000C000000}"/>
    <cellStyle name="Porcentaje 2 3" xfId="12" xr:uid="{00000000-0005-0000-0000-00000D000000}"/>
  </cellStyles>
  <dxfs count="0"/>
  <tableStyles count="0" defaultTableStyle="TableStyleMedium9" defaultPivotStyle="PivotStyleLight16"/>
  <colors>
    <mruColors>
      <color rgb="FF00FF00"/>
      <color rgb="FF9999FF"/>
      <color rgb="FF00FF99"/>
      <color rgb="FFFF3399"/>
      <color rgb="FFCCFFFF"/>
      <color rgb="FF0000FF"/>
      <color rgb="FFFF0066"/>
      <color rgb="FFFFFF00"/>
      <color rgb="FFCCCC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FFFF"/>
    <pageSetUpPr fitToPage="1"/>
  </sheetPr>
  <dimension ref="A1:L225"/>
  <sheetViews>
    <sheetView showGridLines="0" topLeftCell="B1" zoomScale="170" zoomScaleNormal="170" zoomScaleSheetLayoutView="249" zoomScalePageLayoutView="85" workbookViewId="0">
      <selection activeCell="D52" sqref="D52"/>
    </sheetView>
  </sheetViews>
  <sheetFormatPr baseColWidth="10" defaultColWidth="13.33203125" defaultRowHeight="12.75"/>
  <cols>
    <col min="1" max="1" width="9" style="538" customWidth="1"/>
    <col min="2" max="2" width="7.83203125" style="84" customWidth="1"/>
    <col min="3" max="3" width="23.83203125" style="83" customWidth="1"/>
    <col min="4" max="4" width="19.83203125" style="83" customWidth="1"/>
    <col min="5" max="5" width="6.6640625" style="83" customWidth="1"/>
    <col min="6" max="6" width="9.33203125" style="85" customWidth="1"/>
    <col min="7" max="7" width="10.33203125" style="132" customWidth="1"/>
    <col min="8" max="8" width="23.33203125" style="83" customWidth="1"/>
    <col min="9" max="9" width="32.6640625" style="93" hidden="1" customWidth="1"/>
    <col min="10" max="10" width="21.1640625" style="14" hidden="1" customWidth="1"/>
    <col min="11" max="11" width="18.33203125" style="14" bestFit="1" customWidth="1"/>
    <col min="12" max="12" width="14.83203125" style="14" customWidth="1"/>
    <col min="13" max="16384" width="13.33203125" style="14"/>
  </cols>
  <sheetData>
    <row r="1" spans="1:11" ht="19.5" customHeight="1" thickBot="1">
      <c r="A1" s="728" t="s">
        <v>72</v>
      </c>
      <c r="B1" s="729"/>
      <c r="C1" s="729"/>
      <c r="D1" s="729"/>
      <c r="E1" s="729"/>
      <c r="F1" s="729"/>
      <c r="G1" s="729"/>
      <c r="H1" s="730"/>
      <c r="I1" s="13"/>
    </row>
    <row r="2" spans="1:11" ht="13.5" thickBot="1">
      <c r="A2" s="731" t="s">
        <v>73</v>
      </c>
      <c r="B2" s="732"/>
      <c r="C2" s="732"/>
      <c r="D2" s="732"/>
      <c r="E2" s="732"/>
      <c r="F2" s="732"/>
      <c r="G2" s="732"/>
      <c r="H2" s="733"/>
      <c r="I2" s="15"/>
    </row>
    <row r="3" spans="1:11">
      <c r="A3" s="734" t="s">
        <v>74</v>
      </c>
      <c r="B3" s="736" t="s">
        <v>75</v>
      </c>
      <c r="C3" s="16" t="s">
        <v>76</v>
      </c>
      <c r="D3" s="738" t="s">
        <v>77</v>
      </c>
      <c r="E3" s="738" t="s">
        <v>78</v>
      </c>
      <c r="F3" s="738" t="s">
        <v>79</v>
      </c>
      <c r="G3" s="740" t="s">
        <v>80</v>
      </c>
      <c r="H3" s="742" t="s">
        <v>81</v>
      </c>
      <c r="I3" s="17"/>
    </row>
    <row r="4" spans="1:11" ht="13.5" thickBot="1">
      <c r="A4" s="735"/>
      <c r="B4" s="737"/>
      <c r="C4" s="18" t="s">
        <v>82</v>
      </c>
      <c r="D4" s="739"/>
      <c r="E4" s="739"/>
      <c r="F4" s="739"/>
      <c r="G4" s="741"/>
      <c r="H4" s="743"/>
      <c r="I4" s="19"/>
    </row>
    <row r="5" spans="1:11" ht="17.25" customHeight="1" thickBot="1">
      <c r="A5" s="725" t="s">
        <v>413</v>
      </c>
      <c r="B5" s="726"/>
      <c r="C5" s="726"/>
      <c r="D5" s="726"/>
      <c r="E5" s="726"/>
      <c r="F5" s="726"/>
      <c r="G5" s="726"/>
      <c r="H5" s="727"/>
      <c r="I5" s="19" t="s">
        <v>83</v>
      </c>
      <c r="J5" s="20">
        <v>0.93030000000000002</v>
      </c>
    </row>
    <row r="6" spans="1:11">
      <c r="A6" s="21">
        <v>1</v>
      </c>
      <c r="B6" s="22" t="s">
        <v>84</v>
      </c>
      <c r="C6" s="22"/>
      <c r="D6" s="22"/>
      <c r="E6" s="22"/>
      <c r="F6" s="23"/>
      <c r="G6" s="119"/>
      <c r="H6" s="24"/>
      <c r="I6" s="25"/>
    </row>
    <row r="7" spans="1:11" ht="24.75">
      <c r="A7" s="500" t="s">
        <v>313</v>
      </c>
      <c r="B7" s="168">
        <v>1.1000000000000001</v>
      </c>
      <c r="C7" s="169" t="s">
        <v>85</v>
      </c>
      <c r="D7" s="170" t="s">
        <v>86</v>
      </c>
      <c r="E7" s="171" t="s">
        <v>87</v>
      </c>
      <c r="F7" s="172">
        <v>19703</v>
      </c>
      <c r="G7" s="173">
        <v>1438</v>
      </c>
      <c r="H7" s="174">
        <f>+G7*F7</f>
        <v>28332914</v>
      </c>
      <c r="I7" s="27"/>
      <c r="J7" s="28"/>
      <c r="K7" s="28"/>
    </row>
    <row r="8" spans="1:11" ht="24.75">
      <c r="A8" s="500" t="s">
        <v>313</v>
      </c>
      <c r="B8" s="168">
        <v>1.1000000000000001</v>
      </c>
      <c r="C8" s="169" t="s">
        <v>85</v>
      </c>
      <c r="D8" s="170" t="s">
        <v>86</v>
      </c>
      <c r="E8" s="171" t="s">
        <v>87</v>
      </c>
      <c r="F8" s="172">
        <v>7032</v>
      </c>
      <c r="G8" s="173">
        <v>1438</v>
      </c>
      <c r="H8" s="174">
        <f>+G8*F8</f>
        <v>10112016</v>
      </c>
      <c r="I8" s="27"/>
      <c r="J8" s="28"/>
      <c r="K8" s="28"/>
    </row>
    <row r="9" spans="1:11" ht="33">
      <c r="A9" s="500" t="s">
        <v>313</v>
      </c>
      <c r="B9" s="168">
        <v>1.1000000000000001</v>
      </c>
      <c r="C9" s="169" t="s">
        <v>157</v>
      </c>
      <c r="D9" s="170" t="s">
        <v>86</v>
      </c>
      <c r="E9" s="171" t="s">
        <v>87</v>
      </c>
      <c r="F9" s="172">
        <v>5796</v>
      </c>
      <c r="G9" s="173">
        <v>1438</v>
      </c>
      <c r="H9" s="174">
        <f>ROUND((G9*F9),0)</f>
        <v>8334648</v>
      </c>
      <c r="I9" s="27"/>
      <c r="J9" s="28"/>
      <c r="K9" s="28"/>
    </row>
    <row r="10" spans="1:11" ht="24.75">
      <c r="A10" s="500" t="s">
        <v>313</v>
      </c>
      <c r="B10" s="171">
        <v>1.1000000000000001</v>
      </c>
      <c r="C10" s="169" t="s">
        <v>85</v>
      </c>
      <c r="D10" s="170" t="s">
        <v>86</v>
      </c>
      <c r="E10" s="171" t="s">
        <v>87</v>
      </c>
      <c r="F10" s="172">
        <v>2400</v>
      </c>
      <c r="G10" s="173">
        <v>1438</v>
      </c>
      <c r="H10" s="174">
        <f>+G10*F10</f>
        <v>3451200</v>
      </c>
      <c r="I10" s="27"/>
      <c r="J10" s="28"/>
      <c r="K10" s="28"/>
    </row>
    <row r="11" spans="1:11" ht="33">
      <c r="A11" s="500" t="s">
        <v>313</v>
      </c>
      <c r="B11" s="171">
        <v>1.1000000000000001</v>
      </c>
      <c r="C11" s="169" t="s">
        <v>157</v>
      </c>
      <c r="D11" s="170" t="s">
        <v>86</v>
      </c>
      <c r="E11" s="171" t="s">
        <v>87</v>
      </c>
      <c r="F11" s="172">
        <v>3177</v>
      </c>
      <c r="G11" s="173">
        <v>1438</v>
      </c>
      <c r="H11" s="174">
        <f>ROUND((G11*F11),0)</f>
        <v>4568526</v>
      </c>
      <c r="I11" s="27"/>
      <c r="J11" s="28"/>
      <c r="K11" s="28"/>
    </row>
    <row r="12" spans="1:11" ht="24.75">
      <c r="A12" s="500" t="s">
        <v>313</v>
      </c>
      <c r="B12" s="171">
        <v>1.1000000000000001</v>
      </c>
      <c r="C12" s="169" t="s">
        <v>85</v>
      </c>
      <c r="D12" s="170" t="s">
        <v>86</v>
      </c>
      <c r="E12" s="171" t="s">
        <v>87</v>
      </c>
      <c r="F12" s="172">
        <v>3832</v>
      </c>
      <c r="G12" s="173">
        <v>1438</v>
      </c>
      <c r="H12" s="174">
        <f t="shared" ref="H12:H17" si="0">+G12*F12</f>
        <v>5510416</v>
      </c>
      <c r="I12" s="27"/>
      <c r="J12" s="28"/>
      <c r="K12" s="28"/>
    </row>
    <row r="13" spans="1:11" ht="24.75">
      <c r="A13" s="500" t="s">
        <v>313</v>
      </c>
      <c r="B13" s="171">
        <v>1.1000000000000001</v>
      </c>
      <c r="C13" s="169" t="s">
        <v>85</v>
      </c>
      <c r="D13" s="170" t="s">
        <v>86</v>
      </c>
      <c r="E13" s="171" t="s">
        <v>87</v>
      </c>
      <c r="F13" s="172">
        <v>4882</v>
      </c>
      <c r="G13" s="173">
        <v>1438</v>
      </c>
      <c r="H13" s="174">
        <f t="shared" si="0"/>
        <v>7020316</v>
      </c>
      <c r="I13" s="27"/>
      <c r="J13" s="28"/>
      <c r="K13" s="28"/>
    </row>
    <row r="14" spans="1:11" ht="24.75">
      <c r="A14" s="500" t="s">
        <v>313</v>
      </c>
      <c r="B14" s="171">
        <v>1.1000000000000001</v>
      </c>
      <c r="C14" s="169" t="s">
        <v>85</v>
      </c>
      <c r="D14" s="170" t="s">
        <v>86</v>
      </c>
      <c r="E14" s="171" t="s">
        <v>87</v>
      </c>
      <c r="F14" s="172">
        <v>4134</v>
      </c>
      <c r="G14" s="173">
        <v>1438</v>
      </c>
      <c r="H14" s="174">
        <f t="shared" si="0"/>
        <v>5944692</v>
      </c>
      <c r="I14" s="27"/>
      <c r="J14" s="28"/>
      <c r="K14" s="28"/>
    </row>
    <row r="15" spans="1:11" ht="24.75">
      <c r="A15" s="500" t="s">
        <v>313</v>
      </c>
      <c r="B15" s="171">
        <v>1.1000000000000001</v>
      </c>
      <c r="C15" s="169" t="s">
        <v>85</v>
      </c>
      <c r="D15" s="170" t="s">
        <v>86</v>
      </c>
      <c r="E15" s="171" t="s">
        <v>87</v>
      </c>
      <c r="F15" s="172">
        <v>5775</v>
      </c>
      <c r="G15" s="173">
        <v>1438</v>
      </c>
      <c r="H15" s="174">
        <f t="shared" si="0"/>
        <v>8304450</v>
      </c>
      <c r="I15" s="499">
        <f>SUM(F7:F15)</f>
        <v>56731</v>
      </c>
      <c r="J15" s="28"/>
      <c r="K15" s="28">
        <f>SUM(F7:F15)</f>
        <v>56731</v>
      </c>
    </row>
    <row r="16" spans="1:11" ht="33">
      <c r="A16" s="501" t="s">
        <v>314</v>
      </c>
      <c r="B16" s="197">
        <v>1.3</v>
      </c>
      <c r="C16" s="198" t="s">
        <v>91</v>
      </c>
      <c r="D16" s="199" t="s">
        <v>92</v>
      </c>
      <c r="E16" s="200" t="s">
        <v>87</v>
      </c>
      <c r="F16" s="201">
        <v>390</v>
      </c>
      <c r="G16" s="202">
        <v>14935</v>
      </c>
      <c r="H16" s="203">
        <f t="shared" si="0"/>
        <v>5824650</v>
      </c>
      <c r="I16" s="499"/>
      <c r="J16" s="28"/>
      <c r="K16" s="28"/>
    </row>
    <row r="17" spans="1:11" ht="41.25">
      <c r="A17" s="501" t="s">
        <v>314</v>
      </c>
      <c r="B17" s="197">
        <v>1.2</v>
      </c>
      <c r="C17" s="198" t="s">
        <v>135</v>
      </c>
      <c r="D17" s="199" t="s">
        <v>136</v>
      </c>
      <c r="E17" s="200" t="s">
        <v>87</v>
      </c>
      <c r="F17" s="201">
        <v>386</v>
      </c>
      <c r="G17" s="202">
        <v>14935</v>
      </c>
      <c r="H17" s="203">
        <f t="shared" si="0"/>
        <v>5764910</v>
      </c>
      <c r="I17" s="499"/>
      <c r="J17" s="28"/>
      <c r="K17" s="28"/>
    </row>
    <row r="18" spans="1:11" ht="41.25">
      <c r="A18" s="501" t="s">
        <v>314</v>
      </c>
      <c r="B18" s="200">
        <v>1.2</v>
      </c>
      <c r="C18" s="198" t="s">
        <v>168</v>
      </c>
      <c r="D18" s="199" t="s">
        <v>92</v>
      </c>
      <c r="E18" s="200" t="s">
        <v>87</v>
      </c>
      <c r="F18" s="201">
        <v>99</v>
      </c>
      <c r="G18" s="202">
        <v>14935</v>
      </c>
      <c r="H18" s="203">
        <f>ROUND((G18*F18),0)</f>
        <v>1478565</v>
      </c>
      <c r="I18" s="499"/>
      <c r="J18" s="28"/>
      <c r="K18" s="28"/>
    </row>
    <row r="19" spans="1:11" ht="41.25">
      <c r="A19" s="501" t="s">
        <v>314</v>
      </c>
      <c r="B19" s="200">
        <v>1.2</v>
      </c>
      <c r="C19" s="198" t="s">
        <v>135</v>
      </c>
      <c r="D19" s="199" t="s">
        <v>92</v>
      </c>
      <c r="E19" s="200" t="s">
        <v>87</v>
      </c>
      <c r="F19" s="201">
        <v>209</v>
      </c>
      <c r="G19" s="202">
        <v>14935</v>
      </c>
      <c r="H19" s="203">
        <f t="shared" ref="H19:H24" si="1">+G19*F19</f>
        <v>3121415</v>
      </c>
      <c r="I19" s="499"/>
      <c r="J19" s="28"/>
      <c r="K19" s="28"/>
    </row>
    <row r="20" spans="1:11" ht="41.25">
      <c r="A20" s="501" t="s">
        <v>314</v>
      </c>
      <c r="B20" s="200">
        <v>1.2</v>
      </c>
      <c r="C20" s="198" t="s">
        <v>135</v>
      </c>
      <c r="D20" s="199" t="s">
        <v>188</v>
      </c>
      <c r="E20" s="200" t="s">
        <v>87</v>
      </c>
      <c r="F20" s="201">
        <v>482</v>
      </c>
      <c r="G20" s="202">
        <v>14935</v>
      </c>
      <c r="H20" s="203">
        <f t="shared" si="1"/>
        <v>7198670</v>
      </c>
      <c r="I20" s="499"/>
      <c r="J20" s="28"/>
      <c r="K20" s="28"/>
    </row>
    <row r="21" spans="1:11" ht="41.25">
      <c r="A21" s="501" t="s">
        <v>314</v>
      </c>
      <c r="B21" s="200">
        <v>1.2</v>
      </c>
      <c r="C21" s="198" t="s">
        <v>135</v>
      </c>
      <c r="D21" s="199" t="s">
        <v>188</v>
      </c>
      <c r="E21" s="200" t="s">
        <v>87</v>
      </c>
      <c r="F21" s="201">
        <v>110</v>
      </c>
      <c r="G21" s="202">
        <v>14935</v>
      </c>
      <c r="H21" s="203">
        <f t="shared" si="1"/>
        <v>1642850</v>
      </c>
      <c r="I21" s="499"/>
      <c r="J21" s="28"/>
      <c r="K21" s="28"/>
    </row>
    <row r="22" spans="1:11" ht="41.25">
      <c r="A22" s="501" t="s">
        <v>314</v>
      </c>
      <c r="B22" s="200">
        <v>1.2</v>
      </c>
      <c r="C22" s="198" t="s">
        <v>135</v>
      </c>
      <c r="D22" s="199" t="s">
        <v>188</v>
      </c>
      <c r="E22" s="200" t="s">
        <v>87</v>
      </c>
      <c r="F22" s="201">
        <v>88</v>
      </c>
      <c r="G22" s="202">
        <v>14935</v>
      </c>
      <c r="H22" s="203">
        <f t="shared" si="1"/>
        <v>1314280</v>
      </c>
      <c r="I22" s="499"/>
      <c r="J22" s="28"/>
      <c r="K22" s="28">
        <f>SUM(F16:F22)</f>
        <v>1764</v>
      </c>
    </row>
    <row r="23" spans="1:11" ht="33">
      <c r="A23" s="502" t="s">
        <v>316</v>
      </c>
      <c r="B23" s="187">
        <v>1.2</v>
      </c>
      <c r="C23" s="188" t="s">
        <v>88</v>
      </c>
      <c r="D23" s="189" t="s">
        <v>89</v>
      </c>
      <c r="E23" s="190" t="s">
        <v>90</v>
      </c>
      <c r="F23" s="191">
        <v>378</v>
      </c>
      <c r="G23" s="120">
        <v>7660</v>
      </c>
      <c r="H23" s="192">
        <f t="shared" si="1"/>
        <v>2895480</v>
      </c>
      <c r="I23" s="27"/>
      <c r="J23" s="28"/>
      <c r="K23" s="28"/>
    </row>
    <row r="24" spans="1:11" ht="41.25">
      <c r="A24" s="503" t="s">
        <v>316</v>
      </c>
      <c r="B24" s="193">
        <v>1.3</v>
      </c>
      <c r="C24" s="194" t="s">
        <v>137</v>
      </c>
      <c r="D24" s="195" t="s">
        <v>89</v>
      </c>
      <c r="E24" s="196" t="s">
        <v>90</v>
      </c>
      <c r="F24" s="191">
        <v>370</v>
      </c>
      <c r="G24" s="120">
        <v>7660</v>
      </c>
      <c r="H24" s="192">
        <f t="shared" si="1"/>
        <v>2834200</v>
      </c>
      <c r="I24" s="27"/>
      <c r="J24" s="28"/>
      <c r="K24" s="28"/>
    </row>
    <row r="25" spans="1:11" ht="41.25">
      <c r="A25" s="503" t="s">
        <v>315</v>
      </c>
      <c r="B25" s="196">
        <v>1.3</v>
      </c>
      <c r="C25" s="194" t="s">
        <v>169</v>
      </c>
      <c r="D25" s="195" t="s">
        <v>170</v>
      </c>
      <c r="E25" s="196" t="s">
        <v>90</v>
      </c>
      <c r="F25" s="191">
        <v>79</v>
      </c>
      <c r="G25" s="120">
        <v>7660</v>
      </c>
      <c r="H25" s="192">
        <f>ROUND((G25*F25),0)</f>
        <v>605140</v>
      </c>
      <c r="I25" s="27"/>
      <c r="J25" s="28"/>
      <c r="K25" s="28"/>
    </row>
    <row r="26" spans="1:11" ht="33">
      <c r="A26" s="503" t="s">
        <v>315</v>
      </c>
      <c r="B26" s="196">
        <v>1.3</v>
      </c>
      <c r="C26" s="194" t="s">
        <v>185</v>
      </c>
      <c r="D26" s="195" t="s">
        <v>186</v>
      </c>
      <c r="E26" s="196" t="s">
        <v>90</v>
      </c>
      <c r="F26" s="191">
        <v>330</v>
      </c>
      <c r="G26" s="120">
        <v>7660</v>
      </c>
      <c r="H26" s="192">
        <f>+G26*F26</f>
        <v>2527800</v>
      </c>
      <c r="I26" s="27"/>
      <c r="J26" s="28"/>
      <c r="K26" s="28"/>
    </row>
    <row r="27" spans="1:11" ht="33">
      <c r="A27" s="503" t="s">
        <v>315</v>
      </c>
      <c r="B27" s="196">
        <v>1.3</v>
      </c>
      <c r="C27" s="194" t="s">
        <v>185</v>
      </c>
      <c r="D27" s="195" t="s">
        <v>189</v>
      </c>
      <c r="E27" s="196" t="s">
        <v>90</v>
      </c>
      <c r="F27" s="191">
        <v>512</v>
      </c>
      <c r="G27" s="120">
        <v>7660</v>
      </c>
      <c r="H27" s="192">
        <f>+G27*F27</f>
        <v>3921920</v>
      </c>
      <c r="I27" s="27"/>
      <c r="J27" s="28"/>
      <c r="K27" s="28"/>
    </row>
    <row r="28" spans="1:11" ht="33">
      <c r="A28" s="503" t="s">
        <v>315</v>
      </c>
      <c r="B28" s="196">
        <v>1.3</v>
      </c>
      <c r="C28" s="194" t="s">
        <v>185</v>
      </c>
      <c r="D28" s="195" t="s">
        <v>189</v>
      </c>
      <c r="E28" s="196" t="s">
        <v>90</v>
      </c>
      <c r="F28" s="191">
        <v>220</v>
      </c>
      <c r="G28" s="120">
        <v>7660</v>
      </c>
      <c r="H28" s="192">
        <f>+G28*F28</f>
        <v>1685200</v>
      </c>
      <c r="I28" s="27"/>
      <c r="J28" s="28"/>
      <c r="K28" s="28"/>
    </row>
    <row r="29" spans="1:11" ht="33">
      <c r="A29" s="503" t="s">
        <v>315</v>
      </c>
      <c r="B29" s="196">
        <v>1.3</v>
      </c>
      <c r="C29" s="194" t="s">
        <v>185</v>
      </c>
      <c r="D29" s="195" t="s">
        <v>189</v>
      </c>
      <c r="E29" s="196" t="s">
        <v>90</v>
      </c>
      <c r="F29" s="191">
        <v>176</v>
      </c>
      <c r="G29" s="120">
        <v>7660</v>
      </c>
      <c r="H29" s="192">
        <f>+G29*F29</f>
        <v>1348160</v>
      </c>
      <c r="I29" s="33"/>
      <c r="J29" s="28"/>
      <c r="K29" s="28">
        <f>SUM(F23:F29)</f>
        <v>2065</v>
      </c>
    </row>
    <row r="30" spans="1:11" ht="33">
      <c r="A30" s="530" t="s">
        <v>352</v>
      </c>
      <c r="B30" s="459">
        <v>1.4</v>
      </c>
      <c r="C30" s="460" t="s">
        <v>171</v>
      </c>
      <c r="D30" s="461" t="s">
        <v>172</v>
      </c>
      <c r="E30" s="459" t="s">
        <v>90</v>
      </c>
      <c r="F30" s="462">
        <v>9</v>
      </c>
      <c r="G30" s="463">
        <v>4792</v>
      </c>
      <c r="H30" s="464">
        <f>ROUND((G30*F30),0)</f>
        <v>43128</v>
      </c>
      <c r="I30" s="33"/>
      <c r="J30" s="28"/>
      <c r="K30" s="28">
        <f>+F30</f>
        <v>9</v>
      </c>
    </row>
    <row r="31" spans="1:11">
      <c r="A31" s="21">
        <v>2</v>
      </c>
      <c r="B31" s="22" t="s">
        <v>94</v>
      </c>
      <c r="C31" s="22"/>
      <c r="D31" s="22"/>
      <c r="E31" s="22"/>
      <c r="F31" s="23"/>
      <c r="G31" s="119"/>
      <c r="H31" s="24"/>
      <c r="I31" s="27"/>
      <c r="J31" s="28"/>
      <c r="K31" s="28"/>
    </row>
    <row r="32" spans="1:11" ht="33">
      <c r="A32" s="504" t="s">
        <v>317</v>
      </c>
      <c r="B32" s="205">
        <v>2.1</v>
      </c>
      <c r="C32" s="206" t="s">
        <v>95</v>
      </c>
      <c r="D32" s="207" t="s">
        <v>96</v>
      </c>
      <c r="E32" s="208" t="s">
        <v>97</v>
      </c>
      <c r="F32" s="209">
        <v>39</v>
      </c>
      <c r="G32" s="210">
        <v>49327</v>
      </c>
      <c r="H32" s="211">
        <f>+G32*F32</f>
        <v>1923753</v>
      </c>
      <c r="I32" s="27"/>
      <c r="J32" s="28"/>
      <c r="K32" s="28"/>
    </row>
    <row r="33" spans="1:11" ht="41.25">
      <c r="A33" s="504" t="s">
        <v>317</v>
      </c>
      <c r="B33" s="212">
        <v>2.1</v>
      </c>
      <c r="C33" s="213" t="s">
        <v>139</v>
      </c>
      <c r="D33" s="214" t="s">
        <v>140</v>
      </c>
      <c r="E33" s="215" t="s">
        <v>97</v>
      </c>
      <c r="F33" s="209">
        <v>46</v>
      </c>
      <c r="G33" s="210">
        <v>49327</v>
      </c>
      <c r="H33" s="216">
        <f>+G33*F33</f>
        <v>2269042</v>
      </c>
      <c r="I33" s="27"/>
      <c r="J33" s="28"/>
      <c r="K33" s="28"/>
    </row>
    <row r="34" spans="1:11" ht="33">
      <c r="A34" s="504" t="s">
        <v>318</v>
      </c>
      <c r="B34" s="208">
        <v>2.1</v>
      </c>
      <c r="C34" s="206" t="s">
        <v>174</v>
      </c>
      <c r="D34" s="207" t="s">
        <v>175</v>
      </c>
      <c r="E34" s="208" t="s">
        <v>97</v>
      </c>
      <c r="F34" s="209">
        <v>4</v>
      </c>
      <c r="G34" s="210">
        <v>49327</v>
      </c>
      <c r="H34" s="211">
        <f>ROUND((G34*F34),0)</f>
        <v>197308</v>
      </c>
      <c r="I34" s="27"/>
      <c r="J34" s="28"/>
      <c r="K34" s="28"/>
    </row>
    <row r="35" spans="1:11" ht="33">
      <c r="A35" s="504" t="s">
        <v>317</v>
      </c>
      <c r="B35" s="205">
        <v>2.1</v>
      </c>
      <c r="C35" s="206" t="s">
        <v>95</v>
      </c>
      <c r="D35" s="207" t="s">
        <v>96</v>
      </c>
      <c r="E35" s="208" t="s">
        <v>97</v>
      </c>
      <c r="F35" s="209">
        <v>47</v>
      </c>
      <c r="G35" s="210">
        <v>49327</v>
      </c>
      <c r="H35" s="211">
        <f t="shared" ref="H35:H42" si="2">+G35*F35</f>
        <v>2318369</v>
      </c>
      <c r="I35" s="27"/>
      <c r="J35" s="28"/>
      <c r="K35" s="28"/>
    </row>
    <row r="36" spans="1:11" ht="33">
      <c r="A36" s="504" t="s">
        <v>317</v>
      </c>
      <c r="B36" s="205">
        <v>2.1</v>
      </c>
      <c r="C36" s="206" t="s">
        <v>95</v>
      </c>
      <c r="D36" s="207" t="s">
        <v>96</v>
      </c>
      <c r="E36" s="208" t="s">
        <v>97</v>
      </c>
      <c r="F36" s="209">
        <v>59</v>
      </c>
      <c r="G36" s="210">
        <v>49327</v>
      </c>
      <c r="H36" s="211">
        <f t="shared" si="2"/>
        <v>2910293</v>
      </c>
      <c r="I36" s="27"/>
      <c r="J36" s="28"/>
      <c r="K36" s="28"/>
    </row>
    <row r="37" spans="1:11" ht="41.25">
      <c r="A37" s="217" t="s">
        <v>317</v>
      </c>
      <c r="B37" s="215">
        <v>3.1</v>
      </c>
      <c r="C37" s="213" t="s">
        <v>191</v>
      </c>
      <c r="D37" s="214" t="s">
        <v>140</v>
      </c>
      <c r="E37" s="215" t="s">
        <v>97</v>
      </c>
      <c r="F37" s="209">
        <v>34</v>
      </c>
      <c r="G37" s="210">
        <v>49327</v>
      </c>
      <c r="H37" s="216">
        <f t="shared" si="2"/>
        <v>1677118</v>
      </c>
      <c r="I37" s="27"/>
      <c r="J37" s="28"/>
      <c r="K37" s="28"/>
    </row>
    <row r="38" spans="1:11" ht="41.25">
      <c r="A38" s="217" t="s">
        <v>317</v>
      </c>
      <c r="B38" s="215">
        <v>3.1</v>
      </c>
      <c r="C38" s="213" t="s">
        <v>191</v>
      </c>
      <c r="D38" s="214" t="s">
        <v>140</v>
      </c>
      <c r="E38" s="215" t="s">
        <v>97</v>
      </c>
      <c r="F38" s="209">
        <v>23</v>
      </c>
      <c r="G38" s="210">
        <v>49327</v>
      </c>
      <c r="H38" s="216">
        <f t="shared" si="2"/>
        <v>1134521</v>
      </c>
      <c r="I38" s="27"/>
      <c r="J38" s="28"/>
      <c r="K38" s="28">
        <f>SUM(F32:F38)</f>
        <v>252</v>
      </c>
    </row>
    <row r="39" spans="1:11" ht="33">
      <c r="A39" s="505" t="s">
        <v>319</v>
      </c>
      <c r="B39" s="222">
        <v>2.2000000000000002</v>
      </c>
      <c r="C39" s="223" t="s">
        <v>98</v>
      </c>
      <c r="D39" s="224" t="s">
        <v>99</v>
      </c>
      <c r="E39" s="225" t="s">
        <v>97</v>
      </c>
      <c r="F39" s="226">
        <v>390</v>
      </c>
      <c r="G39" s="227">
        <v>2033</v>
      </c>
      <c r="H39" s="228">
        <f t="shared" si="2"/>
        <v>792870</v>
      </c>
      <c r="I39" s="27"/>
      <c r="J39" s="28"/>
      <c r="K39" s="28"/>
    </row>
    <row r="40" spans="1:11" ht="33">
      <c r="A40" s="505" t="s">
        <v>319</v>
      </c>
      <c r="B40" s="222">
        <v>2.2000000000000002</v>
      </c>
      <c r="C40" s="223" t="s">
        <v>98</v>
      </c>
      <c r="D40" s="224" t="s">
        <v>99</v>
      </c>
      <c r="E40" s="225" t="s">
        <v>97</v>
      </c>
      <c r="F40" s="226">
        <v>386</v>
      </c>
      <c r="G40" s="227">
        <v>2033</v>
      </c>
      <c r="H40" s="228">
        <f t="shared" si="2"/>
        <v>784738</v>
      </c>
      <c r="I40" s="27"/>
      <c r="J40" s="28"/>
      <c r="K40" s="28"/>
    </row>
    <row r="41" spans="1:11" ht="33">
      <c r="A41" s="505" t="s">
        <v>319</v>
      </c>
      <c r="B41" s="222">
        <v>2.2000000000000002</v>
      </c>
      <c r="C41" s="223" t="s">
        <v>98</v>
      </c>
      <c r="D41" s="224" t="s">
        <v>99</v>
      </c>
      <c r="E41" s="225" t="s">
        <v>97</v>
      </c>
      <c r="F41" s="226">
        <v>209</v>
      </c>
      <c r="G41" s="227">
        <v>2033</v>
      </c>
      <c r="H41" s="228">
        <f t="shared" si="2"/>
        <v>424897</v>
      </c>
      <c r="I41" s="27"/>
      <c r="J41" s="28"/>
      <c r="K41" s="28"/>
    </row>
    <row r="42" spans="1:11" ht="33">
      <c r="A42" s="505" t="s">
        <v>319</v>
      </c>
      <c r="B42" s="222">
        <v>2.2000000000000002</v>
      </c>
      <c r="C42" s="223" t="s">
        <v>98</v>
      </c>
      <c r="D42" s="224" t="s">
        <v>99</v>
      </c>
      <c r="E42" s="225" t="s">
        <v>97</v>
      </c>
      <c r="F42" s="226">
        <v>482</v>
      </c>
      <c r="G42" s="227">
        <v>2033</v>
      </c>
      <c r="H42" s="228">
        <f t="shared" si="2"/>
        <v>979906</v>
      </c>
      <c r="I42" s="27"/>
      <c r="J42" s="28"/>
      <c r="K42" s="28">
        <f>SUM(F39:F42)</f>
        <v>1467</v>
      </c>
    </row>
    <row r="43" spans="1:11">
      <c r="A43" s="21">
        <v>3</v>
      </c>
      <c r="B43" s="22" t="s">
        <v>100</v>
      </c>
      <c r="C43" s="22"/>
      <c r="D43" s="22"/>
      <c r="E43" s="22"/>
      <c r="F43" s="23"/>
      <c r="G43" s="119"/>
      <c r="H43" s="24"/>
      <c r="I43" s="27"/>
      <c r="J43" s="28"/>
      <c r="K43" s="28"/>
    </row>
    <row r="44" spans="1:11" ht="41.25">
      <c r="A44" s="506" t="s">
        <v>320</v>
      </c>
      <c r="B44" s="230">
        <v>3.1</v>
      </c>
      <c r="C44" s="231" t="s">
        <v>101</v>
      </c>
      <c r="D44" s="232" t="s">
        <v>102</v>
      </c>
      <c r="E44" s="233" t="s">
        <v>87</v>
      </c>
      <c r="F44" s="234">
        <v>38</v>
      </c>
      <c r="G44" s="235">
        <v>44308</v>
      </c>
      <c r="H44" s="236">
        <f t="shared" ref="H44:H59" si="3">+G44*F44</f>
        <v>1683704</v>
      </c>
      <c r="I44" s="27"/>
      <c r="J44" s="28"/>
      <c r="K44" s="28"/>
    </row>
    <row r="45" spans="1:11" ht="41.25">
      <c r="A45" s="506" t="s">
        <v>320</v>
      </c>
      <c r="B45" s="230">
        <v>3.1</v>
      </c>
      <c r="C45" s="231" t="s">
        <v>101</v>
      </c>
      <c r="D45" s="232" t="s">
        <v>102</v>
      </c>
      <c r="E45" s="233" t="s">
        <v>87</v>
      </c>
      <c r="F45" s="234">
        <v>20</v>
      </c>
      <c r="G45" s="235">
        <v>44308</v>
      </c>
      <c r="H45" s="236">
        <f t="shared" si="3"/>
        <v>886160</v>
      </c>
      <c r="I45" s="27"/>
      <c r="J45" s="28"/>
      <c r="K45" s="28"/>
    </row>
    <row r="46" spans="1:11" ht="41.25">
      <c r="A46" s="506" t="s">
        <v>320</v>
      </c>
      <c r="B46" s="230">
        <v>3.1</v>
      </c>
      <c r="C46" s="231" t="s">
        <v>101</v>
      </c>
      <c r="D46" s="232" t="s">
        <v>102</v>
      </c>
      <c r="E46" s="233" t="s">
        <v>87</v>
      </c>
      <c r="F46" s="234">
        <v>8</v>
      </c>
      <c r="G46" s="235">
        <v>44308</v>
      </c>
      <c r="H46" s="236">
        <f t="shared" si="3"/>
        <v>354464</v>
      </c>
      <c r="I46" s="27"/>
      <c r="J46" s="28"/>
      <c r="K46" s="28"/>
    </row>
    <row r="47" spans="1:11" ht="41.25">
      <c r="A47" s="506" t="s">
        <v>320</v>
      </c>
      <c r="B47" s="230">
        <v>3.1</v>
      </c>
      <c r="C47" s="231" t="s">
        <v>101</v>
      </c>
      <c r="D47" s="232" t="s">
        <v>102</v>
      </c>
      <c r="E47" s="233" t="s">
        <v>87</v>
      </c>
      <c r="F47" s="234">
        <v>8</v>
      </c>
      <c r="G47" s="235">
        <v>44308</v>
      </c>
      <c r="H47" s="236">
        <f t="shared" si="3"/>
        <v>354464</v>
      </c>
      <c r="I47" s="27"/>
      <c r="J47" s="28"/>
      <c r="K47" s="28">
        <f>SUM(F44:F47)</f>
        <v>74</v>
      </c>
    </row>
    <row r="48" spans="1:11" ht="33">
      <c r="A48" s="507" t="s">
        <v>321</v>
      </c>
      <c r="B48" s="237">
        <v>3.2</v>
      </c>
      <c r="C48" s="238" t="s">
        <v>103</v>
      </c>
      <c r="D48" s="239" t="s">
        <v>104</v>
      </c>
      <c r="E48" s="240" t="s">
        <v>87</v>
      </c>
      <c r="F48" s="241">
        <v>38</v>
      </c>
      <c r="G48" s="242">
        <v>108817</v>
      </c>
      <c r="H48" s="243">
        <f t="shared" si="3"/>
        <v>4135046</v>
      </c>
      <c r="I48" s="27"/>
      <c r="J48" s="28"/>
      <c r="K48" s="28"/>
    </row>
    <row r="49" spans="1:11" ht="33">
      <c r="A49" s="507" t="s">
        <v>321</v>
      </c>
      <c r="B49" s="237">
        <v>3.2</v>
      </c>
      <c r="C49" s="238" t="s">
        <v>103</v>
      </c>
      <c r="D49" s="239" t="s">
        <v>104</v>
      </c>
      <c r="E49" s="240" t="s">
        <v>87</v>
      </c>
      <c r="F49" s="241">
        <v>20</v>
      </c>
      <c r="G49" s="242">
        <v>108817</v>
      </c>
      <c r="H49" s="243">
        <f t="shared" si="3"/>
        <v>2176340</v>
      </c>
      <c r="I49" s="27"/>
      <c r="J49" s="28"/>
      <c r="K49" s="28"/>
    </row>
    <row r="50" spans="1:11" ht="33">
      <c r="A50" s="507" t="s">
        <v>321</v>
      </c>
      <c r="B50" s="237">
        <v>3.2</v>
      </c>
      <c r="C50" s="238" t="s">
        <v>103</v>
      </c>
      <c r="D50" s="239" t="s">
        <v>104</v>
      </c>
      <c r="E50" s="240" t="s">
        <v>87</v>
      </c>
      <c r="F50" s="241">
        <v>8</v>
      </c>
      <c r="G50" s="242">
        <v>108817</v>
      </c>
      <c r="H50" s="243">
        <f t="shared" si="3"/>
        <v>870536</v>
      </c>
      <c r="I50" s="27"/>
      <c r="J50" s="28"/>
      <c r="K50" s="28"/>
    </row>
    <row r="51" spans="1:11" ht="33">
      <c r="A51" s="507" t="s">
        <v>321</v>
      </c>
      <c r="B51" s="237">
        <v>3.2</v>
      </c>
      <c r="C51" s="238" t="s">
        <v>103</v>
      </c>
      <c r="D51" s="239" t="s">
        <v>104</v>
      </c>
      <c r="E51" s="240" t="s">
        <v>87</v>
      </c>
      <c r="F51" s="241">
        <v>8</v>
      </c>
      <c r="G51" s="242">
        <v>108817</v>
      </c>
      <c r="H51" s="243">
        <f t="shared" si="3"/>
        <v>870536</v>
      </c>
      <c r="I51" s="27"/>
      <c r="J51" s="28"/>
      <c r="K51" s="28">
        <f>SUM(F48:F51)</f>
        <v>74</v>
      </c>
    </row>
    <row r="52" spans="1:11" ht="33">
      <c r="A52" s="508" t="s">
        <v>322</v>
      </c>
      <c r="B52" s="245">
        <v>3.3</v>
      </c>
      <c r="C52" s="246" t="s">
        <v>105</v>
      </c>
      <c r="D52" s="247" t="s">
        <v>106</v>
      </c>
      <c r="E52" s="248" t="s">
        <v>87</v>
      </c>
      <c r="F52" s="249">
        <v>372</v>
      </c>
      <c r="G52" s="250">
        <v>137730</v>
      </c>
      <c r="H52" s="251">
        <f t="shared" si="3"/>
        <v>51235560</v>
      </c>
      <c r="I52" s="27"/>
      <c r="J52" s="28"/>
      <c r="K52" s="28"/>
    </row>
    <row r="53" spans="1:11" ht="33">
      <c r="A53" s="508" t="s">
        <v>322</v>
      </c>
      <c r="B53" s="245">
        <v>3.3</v>
      </c>
      <c r="C53" s="246" t="s">
        <v>105</v>
      </c>
      <c r="D53" s="247" t="s">
        <v>106</v>
      </c>
      <c r="E53" s="248" t="s">
        <v>87</v>
      </c>
      <c r="F53" s="249">
        <v>198</v>
      </c>
      <c r="G53" s="250">
        <v>137730</v>
      </c>
      <c r="H53" s="251">
        <f t="shared" si="3"/>
        <v>27270540</v>
      </c>
      <c r="I53" s="27"/>
      <c r="J53" s="28"/>
      <c r="K53" s="28"/>
    </row>
    <row r="54" spans="1:11" ht="33">
      <c r="A54" s="508" t="s">
        <v>322</v>
      </c>
      <c r="B54" s="245">
        <v>3.3</v>
      </c>
      <c r="C54" s="246" t="s">
        <v>105</v>
      </c>
      <c r="D54" s="247" t="s">
        <v>106</v>
      </c>
      <c r="E54" s="248" t="s">
        <v>87</v>
      </c>
      <c r="F54" s="249">
        <v>82</v>
      </c>
      <c r="G54" s="250">
        <v>137730</v>
      </c>
      <c r="H54" s="251">
        <f t="shared" si="3"/>
        <v>11293860</v>
      </c>
      <c r="I54" s="27"/>
      <c r="J54" s="28"/>
      <c r="K54" s="28"/>
    </row>
    <row r="55" spans="1:11" ht="33">
      <c r="A55" s="508" t="s">
        <v>322</v>
      </c>
      <c r="B55" s="245">
        <v>3.3</v>
      </c>
      <c r="C55" s="246" t="s">
        <v>105</v>
      </c>
      <c r="D55" s="247" t="s">
        <v>106</v>
      </c>
      <c r="E55" s="248" t="s">
        <v>87</v>
      </c>
      <c r="F55" s="249">
        <v>82</v>
      </c>
      <c r="G55" s="250">
        <v>137730</v>
      </c>
      <c r="H55" s="251">
        <f t="shared" si="3"/>
        <v>11293860</v>
      </c>
      <c r="I55" s="27"/>
      <c r="J55" s="28"/>
      <c r="K55" s="28">
        <f>SUM(F52:F55)</f>
        <v>734</v>
      </c>
    </row>
    <row r="56" spans="1:11" ht="33">
      <c r="A56" s="509" t="s">
        <v>323</v>
      </c>
      <c r="B56" s="252">
        <v>3.4</v>
      </c>
      <c r="C56" s="253" t="s">
        <v>105</v>
      </c>
      <c r="D56" s="254" t="s">
        <v>107</v>
      </c>
      <c r="E56" s="255" t="s">
        <v>108</v>
      </c>
      <c r="F56" s="256">
        <v>248</v>
      </c>
      <c r="G56" s="257">
        <v>30710</v>
      </c>
      <c r="H56" s="258">
        <f t="shared" si="3"/>
        <v>7616080</v>
      </c>
      <c r="I56" s="27"/>
      <c r="J56" s="28"/>
      <c r="K56" s="28"/>
    </row>
    <row r="57" spans="1:11" ht="33">
      <c r="A57" s="509" t="s">
        <v>323</v>
      </c>
      <c r="B57" s="252">
        <v>3.4</v>
      </c>
      <c r="C57" s="253" t="s">
        <v>105</v>
      </c>
      <c r="D57" s="254" t="s">
        <v>107</v>
      </c>
      <c r="E57" s="255" t="s">
        <v>108</v>
      </c>
      <c r="F57" s="256">
        <v>396</v>
      </c>
      <c r="G57" s="257">
        <v>30710</v>
      </c>
      <c r="H57" s="258">
        <f t="shared" si="3"/>
        <v>12161160</v>
      </c>
      <c r="I57" s="27"/>
      <c r="J57" s="28"/>
      <c r="K57" s="28"/>
    </row>
    <row r="58" spans="1:11" ht="33">
      <c r="A58" s="509" t="s">
        <v>323</v>
      </c>
      <c r="B58" s="252">
        <v>3.4</v>
      </c>
      <c r="C58" s="253" t="s">
        <v>105</v>
      </c>
      <c r="D58" s="254" t="s">
        <v>107</v>
      </c>
      <c r="E58" s="255" t="s">
        <v>108</v>
      </c>
      <c r="F58" s="256">
        <v>55</v>
      </c>
      <c r="G58" s="257">
        <v>30710</v>
      </c>
      <c r="H58" s="258">
        <f t="shared" si="3"/>
        <v>1689050</v>
      </c>
      <c r="I58" s="27"/>
      <c r="J58" s="28"/>
      <c r="K58" s="28"/>
    </row>
    <row r="59" spans="1:11" ht="33">
      <c r="A59" s="509" t="s">
        <v>323</v>
      </c>
      <c r="B59" s="252">
        <v>3.4</v>
      </c>
      <c r="C59" s="253" t="s">
        <v>105</v>
      </c>
      <c r="D59" s="254" t="s">
        <v>107</v>
      </c>
      <c r="E59" s="255" t="s">
        <v>108</v>
      </c>
      <c r="F59" s="256">
        <v>55</v>
      </c>
      <c r="G59" s="257">
        <v>30710</v>
      </c>
      <c r="H59" s="258">
        <f t="shared" si="3"/>
        <v>1689050</v>
      </c>
      <c r="I59" s="27"/>
      <c r="J59" s="28"/>
      <c r="K59" s="28">
        <f>SUM(F56:F59)</f>
        <v>754</v>
      </c>
    </row>
    <row r="60" spans="1:11" ht="41.25">
      <c r="A60" s="531" t="s">
        <v>353</v>
      </c>
      <c r="B60" s="465">
        <v>2.2000000000000002</v>
      </c>
      <c r="C60" s="466" t="s">
        <v>176</v>
      </c>
      <c r="D60" s="467" t="s">
        <v>177</v>
      </c>
      <c r="E60" s="465" t="s">
        <v>97</v>
      </c>
      <c r="F60" s="468">
        <v>35</v>
      </c>
      <c r="G60" s="469">
        <v>109735</v>
      </c>
      <c r="H60" s="470">
        <f>ROUND((G60*F60),0)</f>
        <v>3840725</v>
      </c>
      <c r="I60" s="27"/>
      <c r="J60" s="28"/>
      <c r="K60" s="28">
        <f>+F60</f>
        <v>35</v>
      </c>
    </row>
    <row r="61" spans="1:11" ht="33">
      <c r="A61" s="417" t="s">
        <v>347</v>
      </c>
      <c r="B61" s="418">
        <v>3.2</v>
      </c>
      <c r="C61" s="419" t="s">
        <v>151</v>
      </c>
      <c r="D61" s="420" t="s">
        <v>152</v>
      </c>
      <c r="E61" s="421" t="s">
        <v>97</v>
      </c>
      <c r="F61" s="422">
        <v>16</v>
      </c>
      <c r="G61" s="423">
        <v>71734</v>
      </c>
      <c r="H61" s="424">
        <f t="shared" ref="H61:H75" si="4">+G61*F61</f>
        <v>1147744</v>
      </c>
      <c r="I61" s="27"/>
      <c r="J61" s="28"/>
      <c r="K61" s="28"/>
    </row>
    <row r="62" spans="1:11" ht="33">
      <c r="A62" s="417" t="s">
        <v>347</v>
      </c>
      <c r="B62" s="418">
        <v>5.0999999999999996</v>
      </c>
      <c r="C62" s="419" t="s">
        <v>151</v>
      </c>
      <c r="D62" s="420" t="s">
        <v>152</v>
      </c>
      <c r="E62" s="421" t="s">
        <v>97</v>
      </c>
      <c r="F62" s="422">
        <v>22</v>
      </c>
      <c r="G62" s="423">
        <v>71734</v>
      </c>
      <c r="H62" s="424">
        <f t="shared" si="4"/>
        <v>1578148</v>
      </c>
      <c r="I62" s="27"/>
      <c r="J62" s="28"/>
      <c r="K62" s="28"/>
    </row>
    <row r="63" spans="1:11" ht="33">
      <c r="A63" s="417" t="s">
        <v>347</v>
      </c>
      <c r="B63" s="418">
        <v>5.0999999999999996</v>
      </c>
      <c r="C63" s="419" t="s">
        <v>151</v>
      </c>
      <c r="D63" s="420" t="s">
        <v>152</v>
      </c>
      <c r="E63" s="421" t="s">
        <v>97</v>
      </c>
      <c r="F63" s="422">
        <v>31</v>
      </c>
      <c r="G63" s="423">
        <v>71734</v>
      </c>
      <c r="H63" s="424">
        <f t="shared" si="4"/>
        <v>2223754</v>
      </c>
      <c r="I63" s="27"/>
      <c r="J63" s="28"/>
      <c r="K63" s="28"/>
    </row>
    <row r="64" spans="1:11" ht="33">
      <c r="A64" s="417" t="s">
        <v>347</v>
      </c>
      <c r="B64" s="425">
        <v>3.2</v>
      </c>
      <c r="C64" s="419" t="s">
        <v>151</v>
      </c>
      <c r="D64" s="420" t="s">
        <v>152</v>
      </c>
      <c r="E64" s="421" t="s">
        <v>97</v>
      </c>
      <c r="F64" s="422">
        <v>23</v>
      </c>
      <c r="G64" s="423">
        <v>71734</v>
      </c>
      <c r="H64" s="424">
        <f t="shared" si="4"/>
        <v>1649882</v>
      </c>
      <c r="I64" s="27"/>
      <c r="J64" s="28"/>
      <c r="K64" s="28"/>
    </row>
    <row r="65" spans="1:11" ht="33">
      <c r="A65" s="417" t="s">
        <v>347</v>
      </c>
      <c r="B65" s="425">
        <v>3.2</v>
      </c>
      <c r="C65" s="419" t="s">
        <v>151</v>
      </c>
      <c r="D65" s="420" t="s">
        <v>152</v>
      </c>
      <c r="E65" s="421" t="s">
        <v>97</v>
      </c>
      <c r="F65" s="422">
        <v>16</v>
      </c>
      <c r="G65" s="423">
        <v>71734</v>
      </c>
      <c r="H65" s="424">
        <f t="shared" si="4"/>
        <v>1147744</v>
      </c>
      <c r="I65" s="27"/>
      <c r="J65" s="28"/>
      <c r="K65" s="28">
        <f>SUM(F61:F65)</f>
        <v>108</v>
      </c>
    </row>
    <row r="66" spans="1:11" ht="41.25">
      <c r="A66" s="426" t="s">
        <v>348</v>
      </c>
      <c r="B66" s="427">
        <v>3.3</v>
      </c>
      <c r="C66" s="428" t="s">
        <v>153</v>
      </c>
      <c r="D66" s="429" t="s">
        <v>154</v>
      </c>
      <c r="E66" s="430" t="s">
        <v>87</v>
      </c>
      <c r="F66" s="431">
        <v>104</v>
      </c>
      <c r="G66" s="432">
        <v>6105</v>
      </c>
      <c r="H66" s="433">
        <f t="shared" si="4"/>
        <v>634920</v>
      </c>
      <c r="I66" s="27"/>
      <c r="J66" s="28"/>
      <c r="K66" s="28"/>
    </row>
    <row r="67" spans="1:11" ht="41.25">
      <c r="A67" s="426" t="s">
        <v>348</v>
      </c>
      <c r="B67" s="427">
        <v>5.2</v>
      </c>
      <c r="C67" s="428" t="s">
        <v>153</v>
      </c>
      <c r="D67" s="429" t="s">
        <v>154</v>
      </c>
      <c r="E67" s="430" t="s">
        <v>87</v>
      </c>
      <c r="F67" s="431">
        <v>146</v>
      </c>
      <c r="G67" s="432">
        <v>6105</v>
      </c>
      <c r="H67" s="433">
        <f t="shared" si="4"/>
        <v>891330</v>
      </c>
      <c r="I67" s="27"/>
      <c r="J67" s="28"/>
      <c r="K67" s="28"/>
    </row>
    <row r="68" spans="1:11" ht="41.25">
      <c r="A68" s="426" t="s">
        <v>348</v>
      </c>
      <c r="B68" s="427">
        <v>5.2</v>
      </c>
      <c r="C68" s="428" t="s">
        <v>153</v>
      </c>
      <c r="D68" s="429" t="s">
        <v>154</v>
      </c>
      <c r="E68" s="430" t="s">
        <v>87</v>
      </c>
      <c r="F68" s="431">
        <v>208</v>
      </c>
      <c r="G68" s="432">
        <v>6105</v>
      </c>
      <c r="H68" s="433">
        <f t="shared" si="4"/>
        <v>1269840</v>
      </c>
      <c r="I68" s="27"/>
      <c r="J68" s="28"/>
      <c r="K68" s="28"/>
    </row>
    <row r="69" spans="1:11" ht="41.25">
      <c r="A69" s="426" t="s">
        <v>348</v>
      </c>
      <c r="B69" s="427">
        <v>3.3</v>
      </c>
      <c r="C69" s="428" t="s">
        <v>153</v>
      </c>
      <c r="D69" s="429" t="s">
        <v>154</v>
      </c>
      <c r="E69" s="430" t="s">
        <v>87</v>
      </c>
      <c r="F69" s="431">
        <v>156</v>
      </c>
      <c r="G69" s="432">
        <v>6105</v>
      </c>
      <c r="H69" s="433">
        <f t="shared" si="4"/>
        <v>952380</v>
      </c>
      <c r="I69" s="27"/>
      <c r="J69" s="28"/>
      <c r="K69" s="28"/>
    </row>
    <row r="70" spans="1:11" ht="41.25">
      <c r="A70" s="426" t="s">
        <v>348</v>
      </c>
      <c r="B70" s="427">
        <v>3.3</v>
      </c>
      <c r="C70" s="428" t="s">
        <v>153</v>
      </c>
      <c r="D70" s="429" t="s">
        <v>154</v>
      </c>
      <c r="E70" s="430" t="s">
        <v>87</v>
      </c>
      <c r="F70" s="431">
        <v>104</v>
      </c>
      <c r="G70" s="432">
        <v>6105</v>
      </c>
      <c r="H70" s="433">
        <f t="shared" si="4"/>
        <v>634920</v>
      </c>
      <c r="I70" s="27"/>
      <c r="J70" s="28"/>
      <c r="K70" s="28">
        <f>SUM(F66:F70)</f>
        <v>718</v>
      </c>
    </row>
    <row r="71" spans="1:11" ht="41.25">
      <c r="A71" s="434" t="s">
        <v>349</v>
      </c>
      <c r="B71" s="435">
        <v>3.4</v>
      </c>
      <c r="C71" s="436" t="s">
        <v>155</v>
      </c>
      <c r="D71" s="437" t="s">
        <v>156</v>
      </c>
      <c r="E71" s="438" t="s">
        <v>97</v>
      </c>
      <c r="F71" s="439">
        <v>12</v>
      </c>
      <c r="G71" s="440">
        <v>592025</v>
      </c>
      <c r="H71" s="441">
        <f t="shared" si="4"/>
        <v>7104300</v>
      </c>
      <c r="I71" s="27"/>
      <c r="J71" s="28"/>
      <c r="K71" s="28"/>
    </row>
    <row r="72" spans="1:11" ht="41.25">
      <c r="A72" s="434" t="s">
        <v>349</v>
      </c>
      <c r="B72" s="435">
        <v>5.3</v>
      </c>
      <c r="C72" s="436" t="s">
        <v>155</v>
      </c>
      <c r="D72" s="437" t="s">
        <v>156</v>
      </c>
      <c r="E72" s="438" t="s">
        <v>97</v>
      </c>
      <c r="F72" s="439">
        <v>17</v>
      </c>
      <c r="G72" s="440">
        <v>592025</v>
      </c>
      <c r="H72" s="441">
        <f t="shared" si="4"/>
        <v>10064425</v>
      </c>
      <c r="I72" s="27"/>
      <c r="J72" s="28"/>
      <c r="K72" s="28"/>
    </row>
    <row r="73" spans="1:11" ht="41.25">
      <c r="A73" s="434" t="s">
        <v>349</v>
      </c>
      <c r="B73" s="435">
        <v>5.3</v>
      </c>
      <c r="C73" s="436" t="s">
        <v>155</v>
      </c>
      <c r="D73" s="437" t="s">
        <v>156</v>
      </c>
      <c r="E73" s="438" t="s">
        <v>97</v>
      </c>
      <c r="F73" s="439">
        <v>25</v>
      </c>
      <c r="G73" s="440">
        <v>592025</v>
      </c>
      <c r="H73" s="441">
        <f t="shared" si="4"/>
        <v>14800625</v>
      </c>
      <c r="I73" s="27"/>
      <c r="J73" s="28"/>
      <c r="K73" s="28"/>
    </row>
    <row r="74" spans="1:11" ht="41.25">
      <c r="A74" s="434" t="s">
        <v>349</v>
      </c>
      <c r="B74" s="435">
        <v>3.4</v>
      </c>
      <c r="C74" s="436" t="s">
        <v>155</v>
      </c>
      <c r="D74" s="437" t="s">
        <v>156</v>
      </c>
      <c r="E74" s="438" t="s">
        <v>97</v>
      </c>
      <c r="F74" s="439">
        <v>19</v>
      </c>
      <c r="G74" s="440">
        <v>592025</v>
      </c>
      <c r="H74" s="441">
        <f t="shared" si="4"/>
        <v>11248475</v>
      </c>
      <c r="I74" s="27"/>
      <c r="J74" s="28"/>
      <c r="K74" s="28"/>
    </row>
    <row r="75" spans="1:11" ht="41.25">
      <c r="A75" s="434" t="s">
        <v>349</v>
      </c>
      <c r="B75" s="435">
        <v>3.4</v>
      </c>
      <c r="C75" s="436" t="s">
        <v>155</v>
      </c>
      <c r="D75" s="437" t="s">
        <v>156</v>
      </c>
      <c r="E75" s="438" t="s">
        <v>97</v>
      </c>
      <c r="F75" s="439">
        <v>12</v>
      </c>
      <c r="G75" s="440">
        <v>592025</v>
      </c>
      <c r="H75" s="441">
        <f t="shared" si="4"/>
        <v>7104300</v>
      </c>
      <c r="I75" s="27"/>
      <c r="J75" s="28"/>
      <c r="K75" s="28">
        <f>SUM(F71:F75)</f>
        <v>85</v>
      </c>
    </row>
    <row r="76" spans="1:11" ht="33">
      <c r="A76" s="532" t="s">
        <v>354</v>
      </c>
      <c r="B76" s="471">
        <v>4.0999999999999996</v>
      </c>
      <c r="C76" s="472" t="s">
        <v>179</v>
      </c>
      <c r="D76" s="473" t="s">
        <v>180</v>
      </c>
      <c r="E76" s="471" t="s">
        <v>87</v>
      </c>
      <c r="F76" s="474">
        <v>29</v>
      </c>
      <c r="G76" s="475">
        <v>104428</v>
      </c>
      <c r="H76" s="476">
        <f>ROUND((G76*F76),0)</f>
        <v>3028412</v>
      </c>
      <c r="I76" s="27"/>
      <c r="J76" s="28"/>
      <c r="K76" s="28">
        <f>+F76</f>
        <v>29</v>
      </c>
    </row>
    <row r="77" spans="1:11" ht="41.25">
      <c r="A77" s="533" t="s">
        <v>355</v>
      </c>
      <c r="B77" s="477">
        <v>4.2</v>
      </c>
      <c r="C77" s="478" t="s">
        <v>181</v>
      </c>
      <c r="D77" s="479" t="s">
        <v>182</v>
      </c>
      <c r="E77" s="477" t="s">
        <v>183</v>
      </c>
      <c r="F77" s="480">
        <v>105</v>
      </c>
      <c r="G77" s="481">
        <v>8438</v>
      </c>
      <c r="H77" s="482">
        <f>ROUND((G77*F77),0)</f>
        <v>885990</v>
      </c>
      <c r="I77" s="27"/>
      <c r="J77" s="28"/>
      <c r="K77" s="28">
        <f>+F77</f>
        <v>105</v>
      </c>
    </row>
    <row r="78" spans="1:11">
      <c r="A78" s="21">
        <v>4</v>
      </c>
      <c r="B78" s="22" t="s">
        <v>109</v>
      </c>
      <c r="C78" s="22"/>
      <c r="D78" s="22"/>
      <c r="E78" s="22"/>
      <c r="F78" s="23"/>
      <c r="G78" s="119"/>
      <c r="H78" s="24"/>
      <c r="I78" s="27"/>
      <c r="J78" s="28"/>
      <c r="K78" s="28"/>
    </row>
    <row r="79" spans="1:11" ht="41.25">
      <c r="A79" s="510" t="s">
        <v>324</v>
      </c>
      <c r="B79" s="259">
        <v>4.0999999999999996</v>
      </c>
      <c r="C79" s="260" t="s">
        <v>110</v>
      </c>
      <c r="D79" s="261" t="s">
        <v>111</v>
      </c>
      <c r="E79" s="262" t="s">
        <v>90</v>
      </c>
      <c r="F79" s="263">
        <v>9788</v>
      </c>
      <c r="G79" s="264">
        <v>5599</v>
      </c>
      <c r="H79" s="265">
        <f t="shared" ref="H79:H147" si="5">+G79*F79</f>
        <v>54803012</v>
      </c>
      <c r="I79" s="27"/>
      <c r="J79" s="28"/>
      <c r="K79" s="28"/>
    </row>
    <row r="80" spans="1:11" ht="41.25">
      <c r="A80" s="510" t="s">
        <v>324</v>
      </c>
      <c r="B80" s="259">
        <v>4.0999999999999996</v>
      </c>
      <c r="C80" s="260" t="s">
        <v>110</v>
      </c>
      <c r="D80" s="261" t="s">
        <v>141</v>
      </c>
      <c r="E80" s="262" t="s">
        <v>90</v>
      </c>
      <c r="F80" s="263">
        <v>3069</v>
      </c>
      <c r="G80" s="264">
        <v>5599</v>
      </c>
      <c r="H80" s="265">
        <f>+G80*F80</f>
        <v>17183331</v>
      </c>
      <c r="I80" s="27"/>
      <c r="J80" s="28"/>
      <c r="K80" s="28"/>
    </row>
    <row r="81" spans="1:11" ht="41.25">
      <c r="A81" s="510" t="s">
        <v>324</v>
      </c>
      <c r="B81" s="259">
        <v>2.1</v>
      </c>
      <c r="C81" s="260" t="s">
        <v>110</v>
      </c>
      <c r="D81" s="261" t="s">
        <v>158</v>
      </c>
      <c r="E81" s="262" t="s">
        <v>90</v>
      </c>
      <c r="F81" s="263">
        <v>3234</v>
      </c>
      <c r="G81" s="264">
        <v>5599</v>
      </c>
      <c r="H81" s="266">
        <f>ROUND((G81*F81),0)</f>
        <v>18107166</v>
      </c>
      <c r="I81" s="27"/>
      <c r="J81" s="28"/>
      <c r="K81" s="28"/>
    </row>
    <row r="82" spans="1:11" ht="41.25">
      <c r="A82" s="510" t="s">
        <v>324</v>
      </c>
      <c r="B82" s="262">
        <v>3.1</v>
      </c>
      <c r="C82" s="260" t="s">
        <v>110</v>
      </c>
      <c r="D82" s="261" t="s">
        <v>158</v>
      </c>
      <c r="E82" s="262" t="s">
        <v>90</v>
      </c>
      <c r="F82" s="263">
        <v>3189</v>
      </c>
      <c r="G82" s="264">
        <v>5599</v>
      </c>
      <c r="H82" s="266">
        <f>ROUND((G82*F82),0)</f>
        <v>17855211</v>
      </c>
      <c r="I82" s="27"/>
      <c r="J82" s="28"/>
      <c r="K82" s="28"/>
    </row>
    <row r="83" spans="1:11" ht="41.25">
      <c r="A83" s="510" t="s">
        <v>324</v>
      </c>
      <c r="B83" s="262">
        <v>2.1</v>
      </c>
      <c r="C83" s="260" t="s">
        <v>110</v>
      </c>
      <c r="D83" s="261" t="s">
        <v>158</v>
      </c>
      <c r="E83" s="262" t="s">
        <v>90</v>
      </c>
      <c r="F83" s="263">
        <v>2556</v>
      </c>
      <c r="G83" s="264">
        <v>5599</v>
      </c>
      <c r="H83" s="265">
        <f t="shared" ref="H83:H89" si="6">+G83*F83</f>
        <v>14311044</v>
      </c>
      <c r="I83" s="27"/>
      <c r="J83" s="28"/>
      <c r="K83" s="28"/>
    </row>
    <row r="84" spans="1:11" ht="41.25">
      <c r="A84" s="510" t="s">
        <v>324</v>
      </c>
      <c r="B84" s="259">
        <v>4.0999999999999996</v>
      </c>
      <c r="C84" s="260" t="s">
        <v>110</v>
      </c>
      <c r="D84" s="261" t="s">
        <v>158</v>
      </c>
      <c r="E84" s="262" t="s">
        <v>90</v>
      </c>
      <c r="F84" s="263">
        <v>4234</v>
      </c>
      <c r="G84" s="264">
        <v>5599</v>
      </c>
      <c r="H84" s="265">
        <f t="shared" si="6"/>
        <v>23706166</v>
      </c>
      <c r="I84" s="27"/>
      <c r="J84" s="28"/>
      <c r="K84" s="28"/>
    </row>
    <row r="85" spans="1:11" ht="41.25">
      <c r="A85" s="510" t="s">
        <v>324</v>
      </c>
      <c r="B85" s="262">
        <v>4.0999999999999996</v>
      </c>
      <c r="C85" s="260" t="s">
        <v>110</v>
      </c>
      <c r="D85" s="261" t="s">
        <v>158</v>
      </c>
      <c r="E85" s="262" t="s">
        <v>90</v>
      </c>
      <c r="F85" s="263">
        <v>5434</v>
      </c>
      <c r="G85" s="264">
        <v>5599</v>
      </c>
      <c r="H85" s="265">
        <f t="shared" si="6"/>
        <v>30424966</v>
      </c>
      <c r="I85" s="27"/>
      <c r="J85" s="28"/>
      <c r="K85" s="28"/>
    </row>
    <row r="86" spans="1:11" ht="41.25">
      <c r="A86" s="510" t="s">
        <v>324</v>
      </c>
      <c r="B86" s="262">
        <v>2.1</v>
      </c>
      <c r="C86" s="260" t="s">
        <v>110</v>
      </c>
      <c r="D86" s="261" t="s">
        <v>158</v>
      </c>
      <c r="E86" s="262" t="s">
        <v>90</v>
      </c>
      <c r="F86" s="263">
        <v>2253</v>
      </c>
      <c r="G86" s="264">
        <v>5599</v>
      </c>
      <c r="H86" s="265">
        <f t="shared" si="6"/>
        <v>12614547</v>
      </c>
      <c r="I86" s="27"/>
      <c r="J86" s="28"/>
      <c r="K86" s="28"/>
    </row>
    <row r="87" spans="1:11" ht="41.25">
      <c r="A87" s="510" t="s">
        <v>324</v>
      </c>
      <c r="B87" s="262">
        <v>2.1</v>
      </c>
      <c r="C87" s="260" t="s">
        <v>110</v>
      </c>
      <c r="D87" s="261" t="s">
        <v>158</v>
      </c>
      <c r="E87" s="262" t="s">
        <v>90</v>
      </c>
      <c r="F87" s="263">
        <v>2464</v>
      </c>
      <c r="G87" s="264">
        <v>5599</v>
      </c>
      <c r="H87" s="265">
        <f t="shared" si="6"/>
        <v>13795936</v>
      </c>
      <c r="I87" s="27"/>
      <c r="J87" s="28"/>
      <c r="K87" s="28">
        <f>SUM(F79:F87)</f>
        <v>36221</v>
      </c>
    </row>
    <row r="88" spans="1:11" ht="41.25">
      <c r="A88" s="511" t="s">
        <v>325</v>
      </c>
      <c r="B88" s="267">
        <v>4.2</v>
      </c>
      <c r="C88" s="268" t="s">
        <v>110</v>
      </c>
      <c r="D88" s="269" t="s">
        <v>112</v>
      </c>
      <c r="E88" s="270" t="s">
        <v>87</v>
      </c>
      <c r="F88" s="271">
        <v>695</v>
      </c>
      <c r="G88" s="272">
        <v>43670</v>
      </c>
      <c r="H88" s="273">
        <f t="shared" si="6"/>
        <v>30350650</v>
      </c>
      <c r="I88" s="33"/>
      <c r="J88" s="28"/>
      <c r="K88" s="28"/>
    </row>
    <row r="89" spans="1:11" ht="41.25">
      <c r="A89" s="511" t="s">
        <v>325</v>
      </c>
      <c r="B89" s="270">
        <v>2.2000000000000002</v>
      </c>
      <c r="C89" s="268" t="s">
        <v>110</v>
      </c>
      <c r="D89" s="269" t="s">
        <v>112</v>
      </c>
      <c r="E89" s="270" t="s">
        <v>87</v>
      </c>
      <c r="F89" s="271">
        <v>462</v>
      </c>
      <c r="G89" s="272">
        <v>43670</v>
      </c>
      <c r="H89" s="273">
        <f t="shared" si="6"/>
        <v>20175540</v>
      </c>
      <c r="I89" s="33"/>
      <c r="J89" s="28"/>
      <c r="K89" s="28">
        <f>SUM(F88:F89)</f>
        <v>1157</v>
      </c>
    </row>
    <row r="90" spans="1:11" ht="41.25">
      <c r="A90" s="512" t="s">
        <v>326</v>
      </c>
      <c r="B90" s="283">
        <v>4.3</v>
      </c>
      <c r="C90" s="284" t="s">
        <v>113</v>
      </c>
      <c r="D90" s="285" t="s">
        <v>114</v>
      </c>
      <c r="E90" s="286" t="s">
        <v>87</v>
      </c>
      <c r="F90" s="287">
        <v>100</v>
      </c>
      <c r="G90" s="288">
        <v>46345</v>
      </c>
      <c r="H90" s="289">
        <f t="shared" si="5"/>
        <v>4634500</v>
      </c>
      <c r="I90" s="25"/>
      <c r="J90" s="28"/>
      <c r="K90" s="28"/>
    </row>
    <row r="91" spans="1:11" ht="41.25">
      <c r="A91" s="512" t="s">
        <v>326</v>
      </c>
      <c r="B91" s="286">
        <v>3.2</v>
      </c>
      <c r="C91" s="284" t="s">
        <v>160</v>
      </c>
      <c r="D91" s="285" t="s">
        <v>114</v>
      </c>
      <c r="E91" s="286" t="s">
        <v>87</v>
      </c>
      <c r="F91" s="287">
        <v>69</v>
      </c>
      <c r="G91" s="288">
        <v>46345</v>
      </c>
      <c r="H91" s="290">
        <f>ROUND((G91*F91),0)</f>
        <v>3197805</v>
      </c>
      <c r="I91" s="25"/>
      <c r="J91" s="28"/>
      <c r="K91" s="28"/>
    </row>
    <row r="92" spans="1:11" ht="41.25">
      <c r="A92" s="512" t="s">
        <v>326</v>
      </c>
      <c r="B92" s="283">
        <v>2.2999999999999998</v>
      </c>
      <c r="C92" s="284" t="s">
        <v>160</v>
      </c>
      <c r="D92" s="285" t="s">
        <v>114</v>
      </c>
      <c r="E92" s="286" t="s">
        <v>87</v>
      </c>
      <c r="F92" s="287">
        <v>35</v>
      </c>
      <c r="G92" s="288">
        <v>46345</v>
      </c>
      <c r="H92" s="290">
        <f>ROUND((G92*F92),0)</f>
        <v>1622075</v>
      </c>
      <c r="I92" s="25"/>
      <c r="J92" s="28"/>
      <c r="K92" s="28"/>
    </row>
    <row r="93" spans="1:11" ht="41.25">
      <c r="A93" s="512" t="s">
        <v>326</v>
      </c>
      <c r="B93" s="283">
        <v>4.5</v>
      </c>
      <c r="C93" s="284" t="s">
        <v>113</v>
      </c>
      <c r="D93" s="285" t="s">
        <v>114</v>
      </c>
      <c r="E93" s="286" t="s">
        <v>87</v>
      </c>
      <c r="F93" s="287">
        <v>33</v>
      </c>
      <c r="G93" s="288">
        <v>46345</v>
      </c>
      <c r="H93" s="289">
        <f t="shared" ref="H93:H99" si="7">+G93*F93</f>
        <v>1529385</v>
      </c>
      <c r="I93" s="25"/>
      <c r="J93" s="28"/>
      <c r="K93" s="28"/>
    </row>
    <row r="94" spans="1:11" ht="41.25">
      <c r="A94" s="512" t="s">
        <v>326</v>
      </c>
      <c r="B94" s="286">
        <v>2.2999999999999998</v>
      </c>
      <c r="C94" s="284" t="s">
        <v>113</v>
      </c>
      <c r="D94" s="285" t="s">
        <v>114</v>
      </c>
      <c r="E94" s="286" t="s">
        <v>87</v>
      </c>
      <c r="F94" s="287">
        <v>31</v>
      </c>
      <c r="G94" s="288">
        <v>46345</v>
      </c>
      <c r="H94" s="289">
        <f t="shared" si="7"/>
        <v>1436695</v>
      </c>
      <c r="I94" s="25"/>
      <c r="J94" s="28"/>
      <c r="K94" s="28"/>
    </row>
    <row r="95" spans="1:11" ht="41.25">
      <c r="A95" s="512" t="s">
        <v>326</v>
      </c>
      <c r="B95" s="283">
        <v>4.3</v>
      </c>
      <c r="C95" s="284" t="s">
        <v>113</v>
      </c>
      <c r="D95" s="285" t="s">
        <v>114</v>
      </c>
      <c r="E95" s="286" t="s">
        <v>87</v>
      </c>
      <c r="F95" s="287">
        <v>26</v>
      </c>
      <c r="G95" s="288">
        <v>46345</v>
      </c>
      <c r="H95" s="289">
        <f t="shared" si="7"/>
        <v>1204970</v>
      </c>
      <c r="I95" s="25"/>
      <c r="J95" s="28"/>
      <c r="K95" s="28"/>
    </row>
    <row r="96" spans="1:11" ht="41.25">
      <c r="A96" s="512" t="s">
        <v>326</v>
      </c>
      <c r="B96" s="286">
        <v>4.4000000000000004</v>
      </c>
      <c r="C96" s="284" t="s">
        <v>113</v>
      </c>
      <c r="D96" s="285" t="s">
        <v>114</v>
      </c>
      <c r="E96" s="286" t="s">
        <v>87</v>
      </c>
      <c r="F96" s="287">
        <v>99</v>
      </c>
      <c r="G96" s="288">
        <v>46345</v>
      </c>
      <c r="H96" s="289">
        <f t="shared" si="7"/>
        <v>4588155</v>
      </c>
      <c r="I96" s="25"/>
      <c r="J96" s="28"/>
      <c r="K96" s="28"/>
    </row>
    <row r="97" spans="1:11" ht="41.25">
      <c r="A97" s="512" t="s">
        <v>326</v>
      </c>
      <c r="B97" s="286">
        <v>2.4</v>
      </c>
      <c r="C97" s="284" t="s">
        <v>113</v>
      </c>
      <c r="D97" s="285" t="s">
        <v>114</v>
      </c>
      <c r="E97" s="286" t="s">
        <v>87</v>
      </c>
      <c r="F97" s="287">
        <v>198</v>
      </c>
      <c r="G97" s="288">
        <v>46345</v>
      </c>
      <c r="H97" s="289">
        <f t="shared" si="7"/>
        <v>9176310</v>
      </c>
      <c r="I97" s="25"/>
      <c r="J97" s="28"/>
      <c r="K97" s="28"/>
    </row>
    <row r="98" spans="1:11" ht="41.25">
      <c r="A98" s="512" t="s">
        <v>326</v>
      </c>
      <c r="B98" s="286">
        <v>2.5</v>
      </c>
      <c r="C98" s="284" t="s">
        <v>113</v>
      </c>
      <c r="D98" s="285" t="s">
        <v>114</v>
      </c>
      <c r="E98" s="286" t="s">
        <v>87</v>
      </c>
      <c r="F98" s="287">
        <v>13</v>
      </c>
      <c r="G98" s="288">
        <v>46345</v>
      </c>
      <c r="H98" s="289">
        <f t="shared" si="7"/>
        <v>602485</v>
      </c>
      <c r="I98" s="25"/>
      <c r="J98" s="28"/>
      <c r="K98" s="28">
        <f>SUM(F90:F98)</f>
        <v>604</v>
      </c>
    </row>
    <row r="99" spans="1:11" ht="41.25">
      <c r="A99" s="513" t="s">
        <v>327</v>
      </c>
      <c r="B99" s="291">
        <v>4.4000000000000004</v>
      </c>
      <c r="C99" s="292" t="s">
        <v>115</v>
      </c>
      <c r="D99" s="293" t="s">
        <v>116</v>
      </c>
      <c r="E99" s="294" t="s">
        <v>87</v>
      </c>
      <c r="F99" s="295">
        <v>143</v>
      </c>
      <c r="G99" s="296">
        <v>46345</v>
      </c>
      <c r="H99" s="297">
        <f t="shared" si="7"/>
        <v>6627335</v>
      </c>
      <c r="I99" s="25"/>
      <c r="J99" s="28"/>
      <c r="K99" s="28"/>
    </row>
    <row r="100" spans="1:11" ht="41.25">
      <c r="A100" s="513" t="s">
        <v>327</v>
      </c>
      <c r="B100" s="291">
        <v>4.4000000000000004</v>
      </c>
      <c r="C100" s="292" t="s">
        <v>115</v>
      </c>
      <c r="D100" s="293" t="s">
        <v>116</v>
      </c>
      <c r="E100" s="294" t="s">
        <v>87</v>
      </c>
      <c r="F100" s="295">
        <v>83</v>
      </c>
      <c r="G100" s="296">
        <v>46345</v>
      </c>
      <c r="H100" s="297">
        <f t="shared" si="5"/>
        <v>3846635</v>
      </c>
      <c r="I100" s="27"/>
      <c r="J100" s="28"/>
      <c r="K100" s="28"/>
    </row>
    <row r="101" spans="1:11" ht="41.25">
      <c r="A101" s="513" t="s">
        <v>327</v>
      </c>
      <c r="B101" s="294">
        <v>3.3</v>
      </c>
      <c r="C101" s="292" t="s">
        <v>161</v>
      </c>
      <c r="D101" s="293" t="s">
        <v>116</v>
      </c>
      <c r="E101" s="294" t="s">
        <v>87</v>
      </c>
      <c r="F101" s="295">
        <v>11</v>
      </c>
      <c r="G101" s="296">
        <v>46345</v>
      </c>
      <c r="H101" s="298">
        <f>ROUND((G101*F101),0)</f>
        <v>509795</v>
      </c>
      <c r="I101" s="27"/>
      <c r="J101" s="28"/>
      <c r="K101" s="28"/>
    </row>
    <row r="102" spans="1:11" ht="41.25">
      <c r="A102" s="513" t="s">
        <v>327</v>
      </c>
      <c r="B102" s="291">
        <v>2.4</v>
      </c>
      <c r="C102" s="292" t="s">
        <v>161</v>
      </c>
      <c r="D102" s="293" t="s">
        <v>116</v>
      </c>
      <c r="E102" s="294" t="s">
        <v>87</v>
      </c>
      <c r="F102" s="295">
        <v>16</v>
      </c>
      <c r="G102" s="296">
        <v>46345</v>
      </c>
      <c r="H102" s="298">
        <f>ROUND((G102*F102),0)</f>
        <v>741520</v>
      </c>
      <c r="I102" s="27"/>
      <c r="J102" s="28"/>
      <c r="K102" s="28"/>
    </row>
    <row r="103" spans="1:11" ht="41.25">
      <c r="A103" s="513" t="s">
        <v>327</v>
      </c>
      <c r="B103" s="291">
        <v>4.5999999999999996</v>
      </c>
      <c r="C103" s="292" t="s">
        <v>115</v>
      </c>
      <c r="D103" s="293" t="s">
        <v>116</v>
      </c>
      <c r="E103" s="294" t="s">
        <v>87</v>
      </c>
      <c r="F103" s="295">
        <v>81</v>
      </c>
      <c r="G103" s="296">
        <v>46345</v>
      </c>
      <c r="H103" s="297">
        <f>+G103*F103</f>
        <v>3753945</v>
      </c>
      <c r="I103" s="27"/>
      <c r="J103" s="28"/>
      <c r="K103" s="28"/>
    </row>
    <row r="104" spans="1:11" ht="41.25">
      <c r="A104" s="513" t="s">
        <v>327</v>
      </c>
      <c r="B104" s="294">
        <v>2.4</v>
      </c>
      <c r="C104" s="292" t="s">
        <v>115</v>
      </c>
      <c r="D104" s="293" t="s">
        <v>116</v>
      </c>
      <c r="E104" s="294" t="s">
        <v>87</v>
      </c>
      <c r="F104" s="295">
        <v>79</v>
      </c>
      <c r="G104" s="296">
        <v>46345</v>
      </c>
      <c r="H104" s="297">
        <f>+G104*F104</f>
        <v>3661255</v>
      </c>
      <c r="I104" s="27"/>
      <c r="J104" s="28"/>
      <c r="K104" s="28"/>
    </row>
    <row r="105" spans="1:11" ht="41.25">
      <c r="A105" s="513" t="s">
        <v>327</v>
      </c>
      <c r="B105" s="294">
        <v>4.5</v>
      </c>
      <c r="C105" s="292" t="s">
        <v>115</v>
      </c>
      <c r="D105" s="293" t="s">
        <v>116</v>
      </c>
      <c r="E105" s="294" t="s">
        <v>87</v>
      </c>
      <c r="F105" s="295">
        <v>132</v>
      </c>
      <c r="G105" s="296">
        <v>46345</v>
      </c>
      <c r="H105" s="297">
        <f>+G105*F105</f>
        <v>6117540</v>
      </c>
      <c r="I105" s="27"/>
      <c r="J105" s="28"/>
      <c r="K105" s="28"/>
    </row>
    <row r="106" spans="1:11" ht="41.25">
      <c r="A106" s="513" t="s">
        <v>328</v>
      </c>
      <c r="B106" s="294">
        <v>2.5</v>
      </c>
      <c r="C106" s="292" t="s">
        <v>115</v>
      </c>
      <c r="D106" s="293" t="s">
        <v>116</v>
      </c>
      <c r="E106" s="294" t="s">
        <v>87</v>
      </c>
      <c r="F106" s="295">
        <v>40</v>
      </c>
      <c r="G106" s="296">
        <v>46345</v>
      </c>
      <c r="H106" s="297">
        <f>+G106*F106</f>
        <v>1853800</v>
      </c>
      <c r="I106" s="27"/>
      <c r="J106" s="28"/>
      <c r="K106" s="28"/>
    </row>
    <row r="107" spans="1:11" ht="41.25">
      <c r="A107" s="513" t="s">
        <v>327</v>
      </c>
      <c r="B107" s="294">
        <v>2.6</v>
      </c>
      <c r="C107" s="292" t="s">
        <v>115</v>
      </c>
      <c r="D107" s="293" t="s">
        <v>116</v>
      </c>
      <c r="E107" s="294" t="s">
        <v>87</v>
      </c>
      <c r="F107" s="295">
        <v>13</v>
      </c>
      <c r="G107" s="296">
        <v>46345</v>
      </c>
      <c r="H107" s="297">
        <f>+G107*F107</f>
        <v>602485</v>
      </c>
      <c r="I107" s="27"/>
      <c r="J107" s="28"/>
      <c r="K107" s="28">
        <f>SUM(F99:F107)</f>
        <v>598</v>
      </c>
    </row>
    <row r="108" spans="1:11" ht="41.25">
      <c r="A108" s="514" t="s">
        <v>329</v>
      </c>
      <c r="B108" s="299">
        <v>4.5</v>
      </c>
      <c r="C108" s="300" t="s">
        <v>117</v>
      </c>
      <c r="D108" s="301" t="s">
        <v>118</v>
      </c>
      <c r="E108" s="302" t="s">
        <v>87</v>
      </c>
      <c r="F108" s="303">
        <v>162</v>
      </c>
      <c r="G108" s="304">
        <v>46345</v>
      </c>
      <c r="H108" s="305">
        <f t="shared" si="5"/>
        <v>7507890</v>
      </c>
      <c r="I108" s="33"/>
      <c r="J108" s="28"/>
      <c r="K108" s="28"/>
    </row>
    <row r="109" spans="1:11" ht="41.25">
      <c r="A109" s="514" t="s">
        <v>329</v>
      </c>
      <c r="B109" s="299">
        <v>4.8</v>
      </c>
      <c r="C109" s="300" t="s">
        <v>117</v>
      </c>
      <c r="D109" s="301" t="s">
        <v>118</v>
      </c>
      <c r="E109" s="302" t="s">
        <v>87</v>
      </c>
      <c r="F109" s="303">
        <v>40</v>
      </c>
      <c r="G109" s="304">
        <v>46345</v>
      </c>
      <c r="H109" s="305">
        <f t="shared" ref="H109:H114" si="8">+G109*F109</f>
        <v>1853800</v>
      </c>
      <c r="I109" s="33"/>
      <c r="J109" s="28"/>
      <c r="K109" s="28"/>
    </row>
    <row r="110" spans="1:11" ht="41.25">
      <c r="A110" s="514" t="s">
        <v>329</v>
      </c>
      <c r="B110" s="302">
        <v>2.5</v>
      </c>
      <c r="C110" s="300" t="s">
        <v>117</v>
      </c>
      <c r="D110" s="301" t="s">
        <v>118</v>
      </c>
      <c r="E110" s="302" t="s">
        <v>87</v>
      </c>
      <c r="F110" s="303">
        <v>35</v>
      </c>
      <c r="G110" s="304">
        <v>46345</v>
      </c>
      <c r="H110" s="305">
        <f t="shared" si="8"/>
        <v>1622075</v>
      </c>
      <c r="I110" s="33"/>
      <c r="J110" s="28"/>
      <c r="K110" s="28"/>
    </row>
    <row r="111" spans="1:11" ht="41.25">
      <c r="A111" s="514" t="s">
        <v>329</v>
      </c>
      <c r="B111" s="299">
        <v>4.5999999999999996</v>
      </c>
      <c r="C111" s="300" t="s">
        <v>117</v>
      </c>
      <c r="D111" s="301" t="s">
        <v>118</v>
      </c>
      <c r="E111" s="302" t="s">
        <v>87</v>
      </c>
      <c r="F111" s="303">
        <v>88</v>
      </c>
      <c r="G111" s="304">
        <v>46345</v>
      </c>
      <c r="H111" s="305">
        <f t="shared" si="8"/>
        <v>4078360</v>
      </c>
      <c r="I111" s="33"/>
      <c r="J111" s="28"/>
      <c r="K111" s="28"/>
    </row>
    <row r="112" spans="1:11" ht="41.25">
      <c r="A112" s="514" t="s">
        <v>329</v>
      </c>
      <c r="B112" s="302">
        <v>4.7</v>
      </c>
      <c r="C112" s="300" t="s">
        <v>117</v>
      </c>
      <c r="D112" s="301" t="s">
        <v>118</v>
      </c>
      <c r="E112" s="302" t="s">
        <v>87</v>
      </c>
      <c r="F112" s="303">
        <v>80</v>
      </c>
      <c r="G112" s="304">
        <v>46345</v>
      </c>
      <c r="H112" s="305">
        <f t="shared" si="8"/>
        <v>3707600</v>
      </c>
      <c r="I112" s="33"/>
      <c r="J112" s="28"/>
      <c r="K112" s="28"/>
    </row>
    <row r="113" spans="1:11" ht="41.25">
      <c r="A113" s="514" t="s">
        <v>329</v>
      </c>
      <c r="B113" s="302">
        <v>2.7</v>
      </c>
      <c r="C113" s="300" t="s">
        <v>117</v>
      </c>
      <c r="D113" s="301" t="s">
        <v>118</v>
      </c>
      <c r="E113" s="302" t="s">
        <v>87</v>
      </c>
      <c r="F113" s="303">
        <v>18</v>
      </c>
      <c r="G113" s="304">
        <v>46345</v>
      </c>
      <c r="H113" s="305">
        <f t="shared" si="8"/>
        <v>834210</v>
      </c>
      <c r="I113" s="33"/>
      <c r="J113" s="28"/>
      <c r="K113" s="28"/>
    </row>
    <row r="114" spans="1:11" ht="41.25">
      <c r="A114" s="514" t="s">
        <v>329</v>
      </c>
      <c r="B114" s="302">
        <v>2.8</v>
      </c>
      <c r="C114" s="300" t="s">
        <v>117</v>
      </c>
      <c r="D114" s="301" t="s">
        <v>118</v>
      </c>
      <c r="E114" s="302" t="s">
        <v>87</v>
      </c>
      <c r="F114" s="303">
        <v>20</v>
      </c>
      <c r="G114" s="304">
        <v>46345</v>
      </c>
      <c r="H114" s="305">
        <f t="shared" si="8"/>
        <v>926900</v>
      </c>
      <c r="I114" s="33"/>
      <c r="J114" s="28"/>
      <c r="K114" s="28">
        <f>SUM(F108:F114)</f>
        <v>443</v>
      </c>
    </row>
    <row r="115" spans="1:11" ht="41.25">
      <c r="A115" s="515" t="s">
        <v>331</v>
      </c>
      <c r="B115" s="306">
        <v>4.5999999999999996</v>
      </c>
      <c r="C115" s="307" t="s">
        <v>119</v>
      </c>
      <c r="D115" s="308" t="s">
        <v>120</v>
      </c>
      <c r="E115" s="309" t="s">
        <v>87</v>
      </c>
      <c r="F115" s="310">
        <v>520</v>
      </c>
      <c r="G115" s="311">
        <v>46345</v>
      </c>
      <c r="H115" s="312">
        <f t="shared" si="5"/>
        <v>24099400</v>
      </c>
      <c r="I115" s="33"/>
      <c r="J115" s="28"/>
      <c r="K115" s="28"/>
    </row>
    <row r="116" spans="1:11" ht="41.25">
      <c r="A116" s="515" t="s">
        <v>331</v>
      </c>
      <c r="B116" s="309">
        <v>2.6</v>
      </c>
      <c r="C116" s="307" t="s">
        <v>119</v>
      </c>
      <c r="D116" s="308" t="s">
        <v>184</v>
      </c>
      <c r="E116" s="309" t="s">
        <v>87</v>
      </c>
      <c r="F116" s="310">
        <v>160</v>
      </c>
      <c r="G116" s="311">
        <v>46345</v>
      </c>
      <c r="H116" s="312">
        <f>+G116*F116</f>
        <v>7415200</v>
      </c>
      <c r="I116" s="33"/>
      <c r="J116" s="28"/>
      <c r="K116" s="28">
        <f>SUM(F115:F116)</f>
        <v>680</v>
      </c>
    </row>
    <row r="117" spans="1:11" ht="33">
      <c r="A117" s="516" t="s">
        <v>332</v>
      </c>
      <c r="B117" s="313">
        <v>4.7</v>
      </c>
      <c r="C117" s="314" t="s">
        <v>121</v>
      </c>
      <c r="D117" s="315" t="s">
        <v>122</v>
      </c>
      <c r="E117" s="316" t="s">
        <v>78</v>
      </c>
      <c r="F117" s="317">
        <v>3264</v>
      </c>
      <c r="G117" s="318">
        <v>8924</v>
      </c>
      <c r="H117" s="319">
        <f t="shared" si="5"/>
        <v>29127936</v>
      </c>
      <c r="I117" s="33"/>
      <c r="J117" s="28"/>
      <c r="K117" s="28"/>
    </row>
    <row r="118" spans="1:11" ht="33">
      <c r="A118" s="516" t="s">
        <v>332</v>
      </c>
      <c r="B118" s="316">
        <v>2.7</v>
      </c>
      <c r="C118" s="314" t="s">
        <v>121</v>
      </c>
      <c r="D118" s="315" t="s">
        <v>122</v>
      </c>
      <c r="E118" s="316" t="s">
        <v>78</v>
      </c>
      <c r="F118" s="317">
        <v>1789</v>
      </c>
      <c r="G118" s="318">
        <v>8924</v>
      </c>
      <c r="H118" s="319">
        <f t="shared" ref="H118:H123" si="9">+G118*F118</f>
        <v>15965036</v>
      </c>
      <c r="I118" s="33"/>
      <c r="J118" s="28"/>
      <c r="K118" s="28"/>
    </row>
    <row r="119" spans="1:11" ht="33">
      <c r="A119" s="516" t="s">
        <v>332</v>
      </c>
      <c r="B119" s="313">
        <v>4.1100000000000003</v>
      </c>
      <c r="C119" s="314" t="s">
        <v>121</v>
      </c>
      <c r="D119" s="315" t="s">
        <v>122</v>
      </c>
      <c r="E119" s="316" t="s">
        <v>78</v>
      </c>
      <c r="F119" s="317">
        <v>2148</v>
      </c>
      <c r="G119" s="318">
        <v>8924</v>
      </c>
      <c r="H119" s="319">
        <f t="shared" si="9"/>
        <v>19168752</v>
      </c>
      <c r="I119" s="33"/>
      <c r="J119" s="28"/>
      <c r="K119" s="28"/>
    </row>
    <row r="120" spans="1:11" ht="33">
      <c r="A120" s="516" t="s">
        <v>332</v>
      </c>
      <c r="B120" s="313">
        <v>4.9000000000000004</v>
      </c>
      <c r="C120" s="314" t="s">
        <v>121</v>
      </c>
      <c r="D120" s="315" t="s">
        <v>122</v>
      </c>
      <c r="E120" s="316" t="s">
        <v>78</v>
      </c>
      <c r="F120" s="317">
        <v>450</v>
      </c>
      <c r="G120" s="318">
        <v>8924</v>
      </c>
      <c r="H120" s="319">
        <f t="shared" si="9"/>
        <v>4015800</v>
      </c>
      <c r="I120" s="33"/>
      <c r="J120" s="28"/>
      <c r="K120" s="28"/>
    </row>
    <row r="121" spans="1:11" ht="33">
      <c r="A121" s="516" t="s">
        <v>332</v>
      </c>
      <c r="B121" s="320">
        <v>4.0999999999999996</v>
      </c>
      <c r="C121" s="314" t="s">
        <v>121</v>
      </c>
      <c r="D121" s="315" t="s">
        <v>122</v>
      </c>
      <c r="E121" s="316" t="s">
        <v>78</v>
      </c>
      <c r="F121" s="317">
        <v>761</v>
      </c>
      <c r="G121" s="318">
        <v>8924</v>
      </c>
      <c r="H121" s="319">
        <f t="shared" si="9"/>
        <v>6791164</v>
      </c>
      <c r="I121" s="33"/>
      <c r="J121" s="28"/>
      <c r="K121" s="28"/>
    </row>
    <row r="122" spans="1:11" ht="33">
      <c r="A122" s="516" t="s">
        <v>332</v>
      </c>
      <c r="B122" s="320">
        <v>2.1</v>
      </c>
      <c r="C122" s="314" t="s">
        <v>121</v>
      </c>
      <c r="D122" s="315" t="s">
        <v>122</v>
      </c>
      <c r="E122" s="316" t="s">
        <v>78</v>
      </c>
      <c r="F122" s="317">
        <v>201</v>
      </c>
      <c r="G122" s="318">
        <v>8924</v>
      </c>
      <c r="H122" s="319">
        <f t="shared" si="9"/>
        <v>1793724</v>
      </c>
      <c r="I122" s="33"/>
      <c r="J122" s="28"/>
      <c r="K122" s="28"/>
    </row>
    <row r="123" spans="1:11" ht="33">
      <c r="A123" s="516" t="s">
        <v>332</v>
      </c>
      <c r="B123" s="316">
        <v>2.11</v>
      </c>
      <c r="C123" s="314" t="s">
        <v>121</v>
      </c>
      <c r="D123" s="315" t="s">
        <v>122</v>
      </c>
      <c r="E123" s="316" t="s">
        <v>78</v>
      </c>
      <c r="F123" s="317">
        <v>350</v>
      </c>
      <c r="G123" s="318">
        <v>8924</v>
      </c>
      <c r="H123" s="319">
        <f t="shared" si="9"/>
        <v>3123400</v>
      </c>
      <c r="I123" s="33"/>
      <c r="J123" s="28"/>
      <c r="K123" s="28">
        <f>SUM(F117:F123)</f>
        <v>8963</v>
      </c>
    </row>
    <row r="124" spans="1:11" ht="41.25">
      <c r="A124" s="517" t="s">
        <v>333</v>
      </c>
      <c r="B124" s="323">
        <v>4.8</v>
      </c>
      <c r="C124" s="324" t="s">
        <v>123</v>
      </c>
      <c r="D124" s="325" t="s">
        <v>124</v>
      </c>
      <c r="E124" s="326" t="s">
        <v>78</v>
      </c>
      <c r="F124" s="327">
        <v>151</v>
      </c>
      <c r="G124" s="328">
        <v>56228</v>
      </c>
      <c r="H124" s="329">
        <f t="shared" si="5"/>
        <v>8490428</v>
      </c>
      <c r="I124" s="33"/>
      <c r="J124" s="28"/>
      <c r="K124" s="28"/>
    </row>
    <row r="125" spans="1:11" ht="41.25">
      <c r="A125" s="517" t="s">
        <v>333</v>
      </c>
      <c r="B125" s="323">
        <v>4.12</v>
      </c>
      <c r="C125" s="324" t="s">
        <v>123</v>
      </c>
      <c r="D125" s="325" t="s">
        <v>124</v>
      </c>
      <c r="E125" s="326" t="s">
        <v>78</v>
      </c>
      <c r="F125" s="327">
        <v>20</v>
      </c>
      <c r="G125" s="328">
        <v>56228</v>
      </c>
      <c r="H125" s="329">
        <f t="shared" ref="H125:H130" si="10">+G125*F125</f>
        <v>1124560</v>
      </c>
      <c r="I125" s="33"/>
      <c r="J125" s="28"/>
      <c r="K125" s="28"/>
    </row>
    <row r="126" spans="1:11" ht="41.25">
      <c r="A126" s="517" t="s">
        <v>333</v>
      </c>
      <c r="B126" s="330">
        <v>2.8</v>
      </c>
      <c r="C126" s="324" t="s">
        <v>123</v>
      </c>
      <c r="D126" s="325" t="s">
        <v>124</v>
      </c>
      <c r="E126" s="326" t="s">
        <v>78</v>
      </c>
      <c r="F126" s="327">
        <v>40</v>
      </c>
      <c r="G126" s="328">
        <v>56228</v>
      </c>
      <c r="H126" s="329">
        <f t="shared" si="10"/>
        <v>2249120</v>
      </c>
      <c r="I126" s="33"/>
      <c r="J126" s="28"/>
      <c r="K126" s="28"/>
    </row>
    <row r="127" spans="1:11" ht="41.25">
      <c r="A127" s="517" t="s">
        <v>333</v>
      </c>
      <c r="B127" s="331">
        <v>4.0999999999999996</v>
      </c>
      <c r="C127" s="324" t="s">
        <v>123</v>
      </c>
      <c r="D127" s="325" t="s">
        <v>124</v>
      </c>
      <c r="E127" s="326" t="s">
        <v>78</v>
      </c>
      <c r="F127" s="327">
        <v>32</v>
      </c>
      <c r="G127" s="328">
        <v>56228</v>
      </c>
      <c r="H127" s="329">
        <f t="shared" si="10"/>
        <v>1799296</v>
      </c>
      <c r="I127" s="33"/>
      <c r="J127" s="28"/>
      <c r="K127" s="28"/>
    </row>
    <row r="128" spans="1:11" ht="41.25">
      <c r="A128" s="517" t="s">
        <v>333</v>
      </c>
      <c r="B128" s="326">
        <v>4.1100000000000003</v>
      </c>
      <c r="C128" s="324" t="s">
        <v>123</v>
      </c>
      <c r="D128" s="325" t="s">
        <v>124</v>
      </c>
      <c r="E128" s="326" t="s">
        <v>78</v>
      </c>
      <c r="F128" s="327">
        <v>40</v>
      </c>
      <c r="G128" s="328">
        <v>56228</v>
      </c>
      <c r="H128" s="329">
        <f t="shared" si="10"/>
        <v>2249120</v>
      </c>
      <c r="I128" s="33"/>
      <c r="J128" s="28"/>
      <c r="K128" s="28"/>
    </row>
    <row r="129" spans="1:11" ht="41.25">
      <c r="A129" s="517" t="s">
        <v>333</v>
      </c>
      <c r="B129" s="326">
        <v>2.11</v>
      </c>
      <c r="C129" s="324" t="s">
        <v>123</v>
      </c>
      <c r="D129" s="325" t="s">
        <v>124</v>
      </c>
      <c r="E129" s="326" t="s">
        <v>78</v>
      </c>
      <c r="F129" s="327">
        <v>20</v>
      </c>
      <c r="G129" s="328">
        <v>56228</v>
      </c>
      <c r="H129" s="329">
        <f t="shared" si="10"/>
        <v>1124560</v>
      </c>
      <c r="I129" s="33"/>
      <c r="J129" s="28"/>
      <c r="K129" s="28"/>
    </row>
    <row r="130" spans="1:11" ht="41.25">
      <c r="A130" s="517" t="s">
        <v>333</v>
      </c>
      <c r="B130" s="326">
        <v>2.12</v>
      </c>
      <c r="C130" s="324" t="s">
        <v>123</v>
      </c>
      <c r="D130" s="325" t="s">
        <v>124</v>
      </c>
      <c r="E130" s="326" t="s">
        <v>78</v>
      </c>
      <c r="F130" s="327">
        <v>18</v>
      </c>
      <c r="G130" s="328">
        <v>56228</v>
      </c>
      <c r="H130" s="329">
        <f t="shared" si="10"/>
        <v>1012104</v>
      </c>
      <c r="I130" s="33"/>
      <c r="J130" s="28"/>
      <c r="K130" s="28">
        <f>SUM(F124:F130)</f>
        <v>321</v>
      </c>
    </row>
    <row r="131" spans="1:11" ht="41.25">
      <c r="A131" s="518" t="s">
        <v>334</v>
      </c>
      <c r="B131" s="332">
        <v>4.9000000000000004</v>
      </c>
      <c r="C131" s="333" t="s">
        <v>125</v>
      </c>
      <c r="D131" s="334" t="s">
        <v>126</v>
      </c>
      <c r="E131" s="335" t="s">
        <v>78</v>
      </c>
      <c r="F131" s="336">
        <v>146</v>
      </c>
      <c r="G131" s="337">
        <v>79786</v>
      </c>
      <c r="H131" s="338">
        <f t="shared" si="5"/>
        <v>11648756</v>
      </c>
      <c r="I131" s="33"/>
      <c r="J131" s="28"/>
      <c r="K131" s="28"/>
    </row>
    <row r="132" spans="1:11" ht="41.25">
      <c r="A132" s="518" t="s">
        <v>334</v>
      </c>
      <c r="B132" s="339">
        <v>4.13</v>
      </c>
      <c r="C132" s="333" t="s">
        <v>125</v>
      </c>
      <c r="D132" s="334" t="s">
        <v>126</v>
      </c>
      <c r="E132" s="335" t="s">
        <v>78</v>
      </c>
      <c r="F132" s="336">
        <v>80</v>
      </c>
      <c r="G132" s="337">
        <v>79786</v>
      </c>
      <c r="H132" s="338">
        <f t="shared" ref="H132:H137" si="11">+G132*F132</f>
        <v>6382880</v>
      </c>
      <c r="I132" s="33"/>
      <c r="J132" s="28"/>
      <c r="K132" s="28"/>
    </row>
    <row r="133" spans="1:11" ht="41.25">
      <c r="A133" s="518" t="s">
        <v>334</v>
      </c>
      <c r="B133" s="340">
        <v>2.9</v>
      </c>
      <c r="C133" s="333" t="s">
        <v>125</v>
      </c>
      <c r="D133" s="334" t="s">
        <v>126</v>
      </c>
      <c r="E133" s="335" t="s">
        <v>78</v>
      </c>
      <c r="F133" s="336">
        <v>146</v>
      </c>
      <c r="G133" s="337">
        <v>79786</v>
      </c>
      <c r="H133" s="338">
        <f t="shared" si="11"/>
        <v>11648756</v>
      </c>
      <c r="I133" s="33"/>
      <c r="J133" s="28"/>
      <c r="K133" s="28"/>
    </row>
    <row r="134" spans="1:11" ht="41.25">
      <c r="A134" s="518" t="s">
        <v>334</v>
      </c>
      <c r="B134" s="339">
        <v>4.1100000000000003</v>
      </c>
      <c r="C134" s="333" t="s">
        <v>125</v>
      </c>
      <c r="D134" s="334" t="s">
        <v>126</v>
      </c>
      <c r="E134" s="335" t="s">
        <v>78</v>
      </c>
      <c r="F134" s="336">
        <v>128</v>
      </c>
      <c r="G134" s="337">
        <v>79786</v>
      </c>
      <c r="H134" s="338">
        <f t="shared" si="11"/>
        <v>10212608</v>
      </c>
      <c r="I134" s="33"/>
      <c r="J134" s="28"/>
      <c r="K134" s="28"/>
    </row>
    <row r="135" spans="1:11" ht="41.25">
      <c r="A135" s="518" t="s">
        <v>334</v>
      </c>
      <c r="B135" s="341">
        <v>4.12</v>
      </c>
      <c r="C135" s="333" t="s">
        <v>125</v>
      </c>
      <c r="D135" s="334" t="s">
        <v>126</v>
      </c>
      <c r="E135" s="335" t="s">
        <v>78</v>
      </c>
      <c r="F135" s="336">
        <v>60</v>
      </c>
      <c r="G135" s="337">
        <v>79786</v>
      </c>
      <c r="H135" s="338">
        <f t="shared" si="11"/>
        <v>4787160</v>
      </c>
      <c r="I135" s="33"/>
      <c r="J135" s="28"/>
      <c r="K135" s="28"/>
    </row>
    <row r="136" spans="1:11" ht="41.25">
      <c r="A136" s="518" t="s">
        <v>334</v>
      </c>
      <c r="B136" s="341">
        <v>2.12</v>
      </c>
      <c r="C136" s="333" t="s">
        <v>125</v>
      </c>
      <c r="D136" s="334" t="s">
        <v>126</v>
      </c>
      <c r="E136" s="335" t="s">
        <v>78</v>
      </c>
      <c r="F136" s="336">
        <v>56</v>
      </c>
      <c r="G136" s="337">
        <v>79786</v>
      </c>
      <c r="H136" s="338">
        <f t="shared" si="11"/>
        <v>4468016</v>
      </c>
      <c r="I136" s="33"/>
      <c r="J136" s="28"/>
      <c r="K136" s="28"/>
    </row>
    <row r="137" spans="1:11" ht="41.25">
      <c r="A137" s="518" t="s">
        <v>334</v>
      </c>
      <c r="B137" s="341">
        <v>2.13</v>
      </c>
      <c r="C137" s="333" t="s">
        <v>125</v>
      </c>
      <c r="D137" s="334" t="s">
        <v>126</v>
      </c>
      <c r="E137" s="335" t="s">
        <v>78</v>
      </c>
      <c r="F137" s="336">
        <v>32</v>
      </c>
      <c r="G137" s="337">
        <v>79786</v>
      </c>
      <c r="H137" s="338">
        <f t="shared" si="11"/>
        <v>2553152</v>
      </c>
      <c r="I137" s="33"/>
      <c r="J137" s="28"/>
      <c r="K137" s="28">
        <f>SUM(F131:F137)</f>
        <v>648</v>
      </c>
    </row>
    <row r="138" spans="1:11" ht="41.25">
      <c r="A138" s="519" t="s">
        <v>335</v>
      </c>
      <c r="B138" s="342">
        <v>4.0999999999999996</v>
      </c>
      <c r="C138" s="343" t="s">
        <v>127</v>
      </c>
      <c r="D138" s="344" t="s">
        <v>128</v>
      </c>
      <c r="E138" s="345" t="s">
        <v>78</v>
      </c>
      <c r="F138" s="346">
        <v>50</v>
      </c>
      <c r="G138" s="347">
        <v>486675</v>
      </c>
      <c r="H138" s="348">
        <f t="shared" si="5"/>
        <v>24333750</v>
      </c>
      <c r="I138" s="33"/>
      <c r="J138" s="28"/>
      <c r="K138" s="28"/>
    </row>
    <row r="139" spans="1:11" ht="41.25">
      <c r="A139" s="519" t="s">
        <v>335</v>
      </c>
      <c r="B139" s="350">
        <v>2.1</v>
      </c>
      <c r="C139" s="343" t="s">
        <v>127</v>
      </c>
      <c r="D139" s="344" t="s">
        <v>128</v>
      </c>
      <c r="E139" s="345" t="s">
        <v>78</v>
      </c>
      <c r="F139" s="346">
        <v>16</v>
      </c>
      <c r="G139" s="347">
        <v>486675</v>
      </c>
      <c r="H139" s="348">
        <f t="shared" ref="H139:H145" si="12">+G139*F139</f>
        <v>7786800</v>
      </c>
      <c r="I139" s="33"/>
      <c r="J139" s="28"/>
      <c r="K139" s="28"/>
    </row>
    <row r="140" spans="1:11" ht="41.25">
      <c r="A140" s="519" t="s">
        <v>335</v>
      </c>
      <c r="B140" s="349">
        <v>4.1399999999999997</v>
      </c>
      <c r="C140" s="343" t="s">
        <v>127</v>
      </c>
      <c r="D140" s="344" t="s">
        <v>128</v>
      </c>
      <c r="E140" s="345" t="s">
        <v>78</v>
      </c>
      <c r="F140" s="346">
        <v>20</v>
      </c>
      <c r="G140" s="347">
        <v>486675</v>
      </c>
      <c r="H140" s="348">
        <f t="shared" si="12"/>
        <v>9733500</v>
      </c>
      <c r="I140" s="33"/>
      <c r="J140" s="28"/>
      <c r="K140" s="28"/>
    </row>
    <row r="141" spans="1:11" ht="33">
      <c r="A141" s="519" t="s">
        <v>335</v>
      </c>
      <c r="B141" s="349">
        <v>2.7</v>
      </c>
      <c r="C141" s="343" t="s">
        <v>166</v>
      </c>
      <c r="D141" s="344" t="s">
        <v>128</v>
      </c>
      <c r="E141" s="345" t="s">
        <v>78</v>
      </c>
      <c r="F141" s="346">
        <v>20</v>
      </c>
      <c r="G141" s="347">
        <v>486675</v>
      </c>
      <c r="H141" s="348">
        <f t="shared" si="12"/>
        <v>9733500</v>
      </c>
      <c r="I141" s="33"/>
      <c r="J141" s="28"/>
      <c r="K141" s="28"/>
    </row>
    <row r="142" spans="1:11" ht="41.25">
      <c r="A142" s="519" t="s">
        <v>335</v>
      </c>
      <c r="B142" s="349">
        <v>4.12</v>
      </c>
      <c r="C142" s="343" t="s">
        <v>127</v>
      </c>
      <c r="D142" s="344" t="s">
        <v>128</v>
      </c>
      <c r="E142" s="345" t="s">
        <v>78</v>
      </c>
      <c r="F142" s="346">
        <v>26</v>
      </c>
      <c r="G142" s="347">
        <v>486675</v>
      </c>
      <c r="H142" s="348">
        <f t="shared" si="12"/>
        <v>12653550</v>
      </c>
      <c r="I142" s="33"/>
      <c r="J142" s="28"/>
      <c r="K142" s="28"/>
    </row>
    <row r="143" spans="1:11" ht="41.25">
      <c r="A143" s="519" t="s">
        <v>335</v>
      </c>
      <c r="B143" s="345">
        <v>4.13</v>
      </c>
      <c r="C143" s="343" t="s">
        <v>127</v>
      </c>
      <c r="D143" s="344" t="s">
        <v>128</v>
      </c>
      <c r="E143" s="345" t="s">
        <v>78</v>
      </c>
      <c r="F143" s="346">
        <v>25</v>
      </c>
      <c r="G143" s="347">
        <v>486675</v>
      </c>
      <c r="H143" s="348">
        <f t="shared" si="12"/>
        <v>12166875</v>
      </c>
      <c r="I143" s="33"/>
      <c r="J143" s="28"/>
      <c r="K143" s="28"/>
    </row>
    <row r="144" spans="1:11" ht="41.25">
      <c r="A144" s="519" t="s">
        <v>335</v>
      </c>
      <c r="B144" s="345">
        <v>2.13</v>
      </c>
      <c r="C144" s="343" t="s">
        <v>127</v>
      </c>
      <c r="D144" s="344" t="s">
        <v>128</v>
      </c>
      <c r="E144" s="345" t="s">
        <v>78</v>
      </c>
      <c r="F144" s="346">
        <v>10</v>
      </c>
      <c r="G144" s="347">
        <v>486675</v>
      </c>
      <c r="H144" s="348">
        <f t="shared" si="12"/>
        <v>4866750</v>
      </c>
      <c r="I144" s="33"/>
      <c r="J144" s="28"/>
      <c r="K144" s="28"/>
    </row>
    <row r="145" spans="1:11" ht="41.25">
      <c r="A145" s="519" t="s">
        <v>335</v>
      </c>
      <c r="B145" s="345">
        <v>2.14</v>
      </c>
      <c r="C145" s="343" t="s">
        <v>127</v>
      </c>
      <c r="D145" s="344" t="s">
        <v>128</v>
      </c>
      <c r="E145" s="345" t="s">
        <v>78</v>
      </c>
      <c r="F145" s="346">
        <v>40</v>
      </c>
      <c r="G145" s="347">
        <v>486675</v>
      </c>
      <c r="H145" s="348">
        <f t="shared" si="12"/>
        <v>19467000</v>
      </c>
      <c r="I145" s="33"/>
      <c r="J145" s="28"/>
      <c r="K145" s="28">
        <f>SUM(F138:F145)</f>
        <v>207</v>
      </c>
    </row>
    <row r="146" spans="1:11" ht="41.25">
      <c r="A146" s="520" t="s">
        <v>336</v>
      </c>
      <c r="B146" s="351">
        <v>4.1100000000000003</v>
      </c>
      <c r="C146" s="352" t="s">
        <v>129</v>
      </c>
      <c r="D146" s="353" t="s">
        <v>130</v>
      </c>
      <c r="E146" s="354" t="s">
        <v>78</v>
      </c>
      <c r="F146" s="355">
        <v>3000</v>
      </c>
      <c r="G146" s="356">
        <v>8924</v>
      </c>
      <c r="H146" s="357">
        <f t="shared" si="5"/>
        <v>26772000</v>
      </c>
      <c r="I146" s="33"/>
      <c r="J146" s="28"/>
      <c r="K146" s="28">
        <f>+F146</f>
        <v>3000</v>
      </c>
    </row>
    <row r="147" spans="1:11" ht="41.25">
      <c r="A147" s="521" t="s">
        <v>337</v>
      </c>
      <c r="B147" s="359">
        <v>4.12</v>
      </c>
      <c r="C147" s="360" t="s">
        <v>129</v>
      </c>
      <c r="D147" s="361" t="s">
        <v>131</v>
      </c>
      <c r="E147" s="362" t="s">
        <v>87</v>
      </c>
      <c r="F147" s="363">
        <v>99</v>
      </c>
      <c r="G147" s="364">
        <v>46345</v>
      </c>
      <c r="H147" s="365">
        <f t="shared" si="5"/>
        <v>4588155</v>
      </c>
      <c r="I147" s="33"/>
      <c r="J147" s="28"/>
      <c r="K147" s="28">
        <f>+F147</f>
        <v>99</v>
      </c>
    </row>
    <row r="148" spans="1:11" ht="41.25">
      <c r="A148" s="523" t="s">
        <v>339</v>
      </c>
      <c r="B148" s="376">
        <v>4.2</v>
      </c>
      <c r="C148" s="377" t="s">
        <v>110</v>
      </c>
      <c r="D148" s="378" t="s">
        <v>142</v>
      </c>
      <c r="E148" s="379" t="s">
        <v>90</v>
      </c>
      <c r="F148" s="380">
        <v>330</v>
      </c>
      <c r="G148" s="381">
        <v>5104</v>
      </c>
      <c r="H148" s="382">
        <f t="shared" ref="H148:H163" si="13">+G148*F148</f>
        <v>1684320</v>
      </c>
      <c r="I148" s="33"/>
      <c r="J148" s="28"/>
      <c r="K148" s="28"/>
    </row>
    <row r="149" spans="1:11" ht="41.25">
      <c r="A149" s="523" t="s">
        <v>339</v>
      </c>
      <c r="B149" s="379">
        <v>4.2</v>
      </c>
      <c r="C149" s="377" t="s">
        <v>110</v>
      </c>
      <c r="D149" s="378" t="s">
        <v>142</v>
      </c>
      <c r="E149" s="379" t="s">
        <v>90</v>
      </c>
      <c r="F149" s="380">
        <v>231</v>
      </c>
      <c r="G149" s="381">
        <v>5104</v>
      </c>
      <c r="H149" s="382">
        <f t="shared" si="13"/>
        <v>1179024</v>
      </c>
      <c r="I149" s="33"/>
      <c r="J149" s="28"/>
      <c r="K149" s="28"/>
    </row>
    <row r="150" spans="1:11" ht="41.25">
      <c r="A150" s="523" t="s">
        <v>339</v>
      </c>
      <c r="B150" s="379">
        <v>2.2000000000000002</v>
      </c>
      <c r="C150" s="377" t="s">
        <v>110</v>
      </c>
      <c r="D150" s="378" t="s">
        <v>142</v>
      </c>
      <c r="E150" s="379" t="s">
        <v>90</v>
      </c>
      <c r="F150" s="380">
        <v>77</v>
      </c>
      <c r="G150" s="381">
        <v>5104</v>
      </c>
      <c r="H150" s="382">
        <f t="shared" si="13"/>
        <v>393008</v>
      </c>
      <c r="I150" s="33"/>
      <c r="J150" s="28"/>
      <c r="K150" s="28"/>
    </row>
    <row r="151" spans="1:11" ht="41.25">
      <c r="A151" s="523" t="s">
        <v>339</v>
      </c>
      <c r="B151" s="376">
        <v>4.2</v>
      </c>
      <c r="C151" s="377" t="s">
        <v>110</v>
      </c>
      <c r="D151" s="378" t="s">
        <v>142</v>
      </c>
      <c r="E151" s="379" t="s">
        <v>90</v>
      </c>
      <c r="F151" s="380">
        <v>165</v>
      </c>
      <c r="G151" s="381">
        <v>5104</v>
      </c>
      <c r="H151" s="382">
        <f t="shared" si="13"/>
        <v>842160</v>
      </c>
      <c r="I151" s="33"/>
      <c r="J151" s="28"/>
      <c r="K151" s="28"/>
    </row>
    <row r="152" spans="1:11" ht="41.25">
      <c r="A152" s="523" t="s">
        <v>339</v>
      </c>
      <c r="B152" s="379">
        <v>2.2000000000000002</v>
      </c>
      <c r="C152" s="377" t="s">
        <v>110</v>
      </c>
      <c r="D152" s="378" t="s">
        <v>142</v>
      </c>
      <c r="E152" s="379" t="s">
        <v>90</v>
      </c>
      <c r="F152" s="380">
        <v>79</v>
      </c>
      <c r="G152" s="381">
        <v>5104</v>
      </c>
      <c r="H152" s="382">
        <f t="shared" si="13"/>
        <v>403216</v>
      </c>
      <c r="I152" s="33"/>
      <c r="J152" s="28"/>
      <c r="K152" s="28">
        <f>SUM(F148:F152)</f>
        <v>882</v>
      </c>
    </row>
    <row r="153" spans="1:11" ht="41.25">
      <c r="A153" s="524" t="s">
        <v>340</v>
      </c>
      <c r="B153" s="383">
        <v>4.3</v>
      </c>
      <c r="C153" s="384" t="s">
        <v>110</v>
      </c>
      <c r="D153" s="385" t="s">
        <v>143</v>
      </c>
      <c r="E153" s="386" t="s">
        <v>90</v>
      </c>
      <c r="F153" s="387">
        <v>246</v>
      </c>
      <c r="G153" s="388">
        <v>6958</v>
      </c>
      <c r="H153" s="389">
        <f t="shared" si="13"/>
        <v>1711668</v>
      </c>
      <c r="I153" s="33"/>
      <c r="J153" s="28"/>
      <c r="K153" s="28"/>
    </row>
    <row r="154" spans="1:11" ht="41.25">
      <c r="A154" s="524" t="s">
        <v>340</v>
      </c>
      <c r="B154" s="386">
        <v>4.3</v>
      </c>
      <c r="C154" s="384" t="s">
        <v>110</v>
      </c>
      <c r="D154" s="385" t="s">
        <v>143</v>
      </c>
      <c r="E154" s="386" t="s">
        <v>90</v>
      </c>
      <c r="F154" s="387">
        <v>64</v>
      </c>
      <c r="G154" s="388">
        <v>6958</v>
      </c>
      <c r="H154" s="389">
        <f t="shared" si="13"/>
        <v>445312</v>
      </c>
      <c r="I154" s="33"/>
      <c r="J154" s="28"/>
      <c r="K154" s="28"/>
    </row>
    <row r="155" spans="1:11" ht="41.25">
      <c r="A155" s="524" t="s">
        <v>340</v>
      </c>
      <c r="B155" s="386">
        <v>2.2999999999999998</v>
      </c>
      <c r="C155" s="384" t="s">
        <v>110</v>
      </c>
      <c r="D155" s="385" t="s">
        <v>143</v>
      </c>
      <c r="E155" s="386" t="s">
        <v>90</v>
      </c>
      <c r="F155" s="387">
        <v>64</v>
      </c>
      <c r="G155" s="388">
        <v>6958</v>
      </c>
      <c r="H155" s="389">
        <f t="shared" si="13"/>
        <v>445312</v>
      </c>
      <c r="I155" s="33"/>
      <c r="J155" s="28"/>
      <c r="K155" s="28"/>
    </row>
    <row r="156" spans="1:11" ht="41.25">
      <c r="A156" s="524" t="s">
        <v>340</v>
      </c>
      <c r="B156" s="386">
        <v>2.2999999999999998</v>
      </c>
      <c r="C156" s="384" t="s">
        <v>110</v>
      </c>
      <c r="D156" s="385" t="s">
        <v>143</v>
      </c>
      <c r="E156" s="386" t="s">
        <v>90</v>
      </c>
      <c r="F156" s="387">
        <v>97</v>
      </c>
      <c r="G156" s="388">
        <v>6958</v>
      </c>
      <c r="H156" s="389">
        <f t="shared" si="13"/>
        <v>674926</v>
      </c>
      <c r="I156" s="33"/>
      <c r="J156" s="28"/>
      <c r="K156" s="28">
        <f>SUM(F153:F156)</f>
        <v>471</v>
      </c>
    </row>
    <row r="157" spans="1:11" ht="41.25">
      <c r="A157" s="525" t="s">
        <v>342</v>
      </c>
      <c r="B157" s="390">
        <v>4.4000000000000004</v>
      </c>
      <c r="C157" s="391" t="s">
        <v>110</v>
      </c>
      <c r="D157" s="392" t="s">
        <v>144</v>
      </c>
      <c r="E157" s="393" t="s">
        <v>90</v>
      </c>
      <c r="F157" s="394">
        <v>198</v>
      </c>
      <c r="G157" s="395">
        <v>10610</v>
      </c>
      <c r="H157" s="396">
        <f t="shared" si="13"/>
        <v>2100780</v>
      </c>
      <c r="I157" s="33"/>
      <c r="J157" s="28"/>
      <c r="K157" s="28"/>
    </row>
    <row r="158" spans="1:11" ht="41.25">
      <c r="A158" s="525" t="s">
        <v>343</v>
      </c>
      <c r="B158" s="393">
        <v>2.4</v>
      </c>
      <c r="C158" s="391" t="s">
        <v>110</v>
      </c>
      <c r="D158" s="392" t="s">
        <v>144</v>
      </c>
      <c r="E158" s="393" t="s">
        <v>90</v>
      </c>
      <c r="F158" s="394">
        <v>132</v>
      </c>
      <c r="G158" s="395">
        <v>10610</v>
      </c>
      <c r="H158" s="396">
        <f t="shared" si="13"/>
        <v>1400520</v>
      </c>
      <c r="I158" s="33"/>
      <c r="J158" s="28"/>
      <c r="K158" s="28">
        <f>SUM(F157:F158)</f>
        <v>330</v>
      </c>
    </row>
    <row r="159" spans="1:11" ht="33">
      <c r="A159" s="526" t="s">
        <v>344</v>
      </c>
      <c r="B159" s="397">
        <v>4.7</v>
      </c>
      <c r="C159" s="398" t="s">
        <v>145</v>
      </c>
      <c r="D159" s="399" t="s">
        <v>146</v>
      </c>
      <c r="E159" s="400" t="s">
        <v>87</v>
      </c>
      <c r="F159" s="401">
        <v>88</v>
      </c>
      <c r="G159" s="402">
        <v>46345</v>
      </c>
      <c r="H159" s="403">
        <f t="shared" si="13"/>
        <v>4078360</v>
      </c>
      <c r="I159" s="33"/>
      <c r="J159" s="28"/>
      <c r="K159" s="28">
        <f>+F159</f>
        <v>88</v>
      </c>
    </row>
    <row r="160" spans="1:11" ht="41.25">
      <c r="A160" s="518" t="s">
        <v>345</v>
      </c>
      <c r="B160" s="332">
        <v>4.9000000000000004</v>
      </c>
      <c r="C160" s="333" t="s">
        <v>119</v>
      </c>
      <c r="D160" s="334" t="s">
        <v>147</v>
      </c>
      <c r="E160" s="335" t="s">
        <v>87</v>
      </c>
      <c r="F160" s="336">
        <v>90</v>
      </c>
      <c r="G160" s="337">
        <v>46345</v>
      </c>
      <c r="H160" s="338">
        <f t="shared" si="13"/>
        <v>4171050</v>
      </c>
      <c r="I160" s="33"/>
      <c r="J160" s="28"/>
      <c r="K160" s="28"/>
    </row>
    <row r="161" spans="1:11" ht="41.25">
      <c r="A161" s="518" t="s">
        <v>345</v>
      </c>
      <c r="B161" s="332">
        <v>4.7</v>
      </c>
      <c r="C161" s="333" t="s">
        <v>119</v>
      </c>
      <c r="D161" s="334" t="s">
        <v>147</v>
      </c>
      <c r="E161" s="335" t="s">
        <v>87</v>
      </c>
      <c r="F161" s="336">
        <v>180</v>
      </c>
      <c r="G161" s="337">
        <v>46345</v>
      </c>
      <c r="H161" s="338">
        <f t="shared" si="13"/>
        <v>8342100</v>
      </c>
      <c r="I161" s="33"/>
      <c r="J161" s="28"/>
      <c r="K161" s="28"/>
    </row>
    <row r="162" spans="1:11" ht="41.25">
      <c r="A162" s="518" t="s">
        <v>345</v>
      </c>
      <c r="B162" s="335">
        <v>4.8</v>
      </c>
      <c r="C162" s="333" t="s">
        <v>119</v>
      </c>
      <c r="D162" s="334" t="s">
        <v>147</v>
      </c>
      <c r="E162" s="335" t="s">
        <v>87</v>
      </c>
      <c r="F162" s="336">
        <v>90</v>
      </c>
      <c r="G162" s="337">
        <v>46345</v>
      </c>
      <c r="H162" s="338">
        <f t="shared" si="13"/>
        <v>4171050</v>
      </c>
      <c r="I162" s="33"/>
      <c r="J162" s="28"/>
      <c r="K162" s="28"/>
    </row>
    <row r="163" spans="1:11" ht="41.25">
      <c r="A163" s="518" t="s">
        <v>345</v>
      </c>
      <c r="B163" s="335">
        <v>2.8</v>
      </c>
      <c r="C163" s="333" t="s">
        <v>119</v>
      </c>
      <c r="D163" s="334" t="s">
        <v>147</v>
      </c>
      <c r="E163" s="335" t="s">
        <v>87</v>
      </c>
      <c r="F163" s="336">
        <v>32</v>
      </c>
      <c r="G163" s="337">
        <v>46345</v>
      </c>
      <c r="H163" s="338">
        <f t="shared" si="13"/>
        <v>1483040</v>
      </c>
      <c r="I163" s="33"/>
      <c r="J163" s="28"/>
      <c r="K163" s="28">
        <f>SUM(F160:F163)</f>
        <v>392</v>
      </c>
    </row>
    <row r="164" spans="1:11" ht="41.25">
      <c r="A164" s="527" t="s">
        <v>346</v>
      </c>
      <c r="B164" s="410">
        <v>2.2000000000000002</v>
      </c>
      <c r="C164" s="411" t="s">
        <v>110</v>
      </c>
      <c r="D164" s="412" t="s">
        <v>159</v>
      </c>
      <c r="E164" s="413" t="s">
        <v>90</v>
      </c>
      <c r="F164" s="414">
        <v>1511</v>
      </c>
      <c r="G164" s="415">
        <v>2338</v>
      </c>
      <c r="H164" s="416">
        <f t="shared" ref="H164:H167" si="14">ROUND((G164*F164),0)</f>
        <v>3532718</v>
      </c>
      <c r="I164" s="33"/>
      <c r="J164" s="28"/>
      <c r="K164" s="28">
        <f>+F164</f>
        <v>1511</v>
      </c>
    </row>
    <row r="165" spans="1:11" ht="41.25">
      <c r="A165" s="528" t="s">
        <v>350</v>
      </c>
      <c r="B165" s="444">
        <v>2.5</v>
      </c>
      <c r="C165" s="445" t="s">
        <v>162</v>
      </c>
      <c r="D165" s="446" t="s">
        <v>163</v>
      </c>
      <c r="E165" s="447" t="s">
        <v>87</v>
      </c>
      <c r="F165" s="448">
        <v>35</v>
      </c>
      <c r="G165" s="449">
        <v>67130</v>
      </c>
      <c r="H165" s="450">
        <f t="shared" si="14"/>
        <v>2349550</v>
      </c>
      <c r="I165" s="33"/>
      <c r="J165" s="28"/>
      <c r="K165" s="28"/>
    </row>
    <row r="166" spans="1:11" ht="41.25">
      <c r="A166" s="528" t="s">
        <v>350</v>
      </c>
      <c r="B166" s="447">
        <v>3.4</v>
      </c>
      <c r="C166" s="445" t="s">
        <v>162</v>
      </c>
      <c r="D166" s="446" t="s">
        <v>163</v>
      </c>
      <c r="E166" s="447" t="s">
        <v>87</v>
      </c>
      <c r="F166" s="448">
        <v>129</v>
      </c>
      <c r="G166" s="449">
        <v>67130</v>
      </c>
      <c r="H166" s="450">
        <f>ROUND((G166*F166),0)</f>
        <v>8659770</v>
      </c>
      <c r="I166" s="33"/>
      <c r="J166" s="28"/>
      <c r="K166" s="28">
        <f>SUM(F165:F166)</f>
        <v>164</v>
      </c>
    </row>
    <row r="167" spans="1:11" ht="49.5">
      <c r="A167" s="529" t="s">
        <v>351</v>
      </c>
      <c r="B167" s="452">
        <v>2.6</v>
      </c>
      <c r="C167" s="453" t="s">
        <v>164</v>
      </c>
      <c r="D167" s="454" t="s">
        <v>165</v>
      </c>
      <c r="E167" s="455" t="s">
        <v>90</v>
      </c>
      <c r="F167" s="456">
        <v>211</v>
      </c>
      <c r="G167" s="457">
        <v>39731</v>
      </c>
      <c r="H167" s="458">
        <f t="shared" si="14"/>
        <v>8383241</v>
      </c>
      <c r="I167" s="33"/>
      <c r="J167" s="28"/>
      <c r="K167" s="28"/>
    </row>
    <row r="168" spans="1:11" ht="49.5">
      <c r="A168" s="529" t="s">
        <v>351</v>
      </c>
      <c r="B168" s="455">
        <v>3.5</v>
      </c>
      <c r="C168" s="453" t="s">
        <v>178</v>
      </c>
      <c r="D168" s="454" t="s">
        <v>165</v>
      </c>
      <c r="E168" s="455" t="s">
        <v>90</v>
      </c>
      <c r="F168" s="456">
        <v>297</v>
      </c>
      <c r="G168" s="457">
        <v>39731</v>
      </c>
      <c r="H168" s="458">
        <f>ROUND((G168*F168),0)</f>
        <v>11800107</v>
      </c>
      <c r="I168" s="33"/>
      <c r="J168" s="28"/>
      <c r="K168" s="28">
        <f>SUM(F167:F168)</f>
        <v>508</v>
      </c>
    </row>
    <row r="169" spans="1:11" ht="33">
      <c r="A169" s="514" t="s">
        <v>356</v>
      </c>
      <c r="B169" s="483">
        <v>4.0999999999999996</v>
      </c>
      <c r="C169" s="300" t="s">
        <v>148</v>
      </c>
      <c r="D169" s="301" t="s">
        <v>149</v>
      </c>
      <c r="E169" s="302" t="s">
        <v>87</v>
      </c>
      <c r="F169" s="303">
        <v>311</v>
      </c>
      <c r="G169" s="304">
        <v>43670</v>
      </c>
      <c r="H169" s="305">
        <f>+G169*F169</f>
        <v>13581370</v>
      </c>
      <c r="I169" s="33"/>
      <c r="J169" s="28"/>
      <c r="K169" s="28"/>
    </row>
    <row r="170" spans="1:11" ht="33">
      <c r="A170" s="514" t="s">
        <v>356</v>
      </c>
      <c r="B170" s="299">
        <v>4.8</v>
      </c>
      <c r="C170" s="300" t="s">
        <v>148</v>
      </c>
      <c r="D170" s="301" t="s">
        <v>149</v>
      </c>
      <c r="E170" s="302" t="s">
        <v>87</v>
      </c>
      <c r="F170" s="303">
        <v>889</v>
      </c>
      <c r="G170" s="304">
        <v>43670</v>
      </c>
      <c r="H170" s="305">
        <f>+G170*F170</f>
        <v>38822630</v>
      </c>
      <c r="I170" s="33"/>
      <c r="J170" s="28"/>
      <c r="K170" s="28"/>
    </row>
    <row r="171" spans="1:11" ht="33">
      <c r="A171" s="514" t="s">
        <v>356</v>
      </c>
      <c r="B171" s="302">
        <v>4.9000000000000004</v>
      </c>
      <c r="C171" s="300" t="s">
        <v>148</v>
      </c>
      <c r="D171" s="301" t="s">
        <v>149</v>
      </c>
      <c r="E171" s="302" t="s">
        <v>87</v>
      </c>
      <c r="F171" s="303">
        <v>180</v>
      </c>
      <c r="G171" s="304">
        <v>43670</v>
      </c>
      <c r="H171" s="305">
        <f>+G171*F171</f>
        <v>7860600</v>
      </c>
      <c r="I171" s="33"/>
      <c r="J171" s="28"/>
      <c r="K171" s="28"/>
    </row>
    <row r="172" spans="1:11" ht="33">
      <c r="A172" s="514" t="s">
        <v>356</v>
      </c>
      <c r="B172" s="484">
        <v>2.9</v>
      </c>
      <c r="C172" s="300" t="s">
        <v>148</v>
      </c>
      <c r="D172" s="301" t="s">
        <v>149</v>
      </c>
      <c r="E172" s="302" t="s">
        <v>87</v>
      </c>
      <c r="F172" s="303">
        <v>180</v>
      </c>
      <c r="G172" s="304">
        <v>43670</v>
      </c>
      <c r="H172" s="305">
        <f>+G172*F172</f>
        <v>7860600</v>
      </c>
      <c r="I172" s="33"/>
      <c r="J172" s="28"/>
      <c r="K172" s="28"/>
    </row>
    <row r="173" spans="1:11" ht="33">
      <c r="A173" s="534" t="s">
        <v>357</v>
      </c>
      <c r="B173" s="486">
        <v>4.5</v>
      </c>
      <c r="C173" s="487" t="s">
        <v>145</v>
      </c>
      <c r="D173" s="488" t="s">
        <v>146</v>
      </c>
      <c r="E173" s="489" t="s">
        <v>87</v>
      </c>
      <c r="F173" s="490">
        <v>53</v>
      </c>
      <c r="G173" s="491">
        <v>46345</v>
      </c>
      <c r="H173" s="492">
        <f t="shared" ref="H173" si="15">+G173*F173</f>
        <v>2456285</v>
      </c>
      <c r="I173" s="33"/>
      <c r="J173" s="28"/>
      <c r="K173" s="28">
        <f>SUM(F169:F172)</f>
        <v>1560</v>
      </c>
    </row>
    <row r="174" spans="1:11" ht="33">
      <c r="A174" s="534" t="s">
        <v>357</v>
      </c>
      <c r="B174" s="489">
        <v>4.5999999999999996</v>
      </c>
      <c r="C174" s="487" t="s">
        <v>145</v>
      </c>
      <c r="D174" s="488" t="s">
        <v>146</v>
      </c>
      <c r="E174" s="489" t="s">
        <v>87</v>
      </c>
      <c r="F174" s="490">
        <v>88</v>
      </c>
      <c r="G174" s="491">
        <v>46345</v>
      </c>
      <c r="H174" s="492">
        <f>+G174*F174</f>
        <v>4078360</v>
      </c>
      <c r="I174" s="33"/>
      <c r="J174" s="28"/>
      <c r="K174" s="28"/>
    </row>
    <row r="175" spans="1:11" ht="33">
      <c r="A175" s="534" t="s">
        <v>357</v>
      </c>
      <c r="B175" s="489">
        <v>2.6</v>
      </c>
      <c r="C175" s="487" t="s">
        <v>145</v>
      </c>
      <c r="D175" s="488" t="s">
        <v>146</v>
      </c>
      <c r="E175" s="489" t="s">
        <v>87</v>
      </c>
      <c r="F175" s="490">
        <v>50</v>
      </c>
      <c r="G175" s="491">
        <v>46345</v>
      </c>
      <c r="H175" s="492">
        <f>+G175*F175</f>
        <v>2317250</v>
      </c>
      <c r="I175" s="33"/>
      <c r="J175" s="28"/>
      <c r="K175" s="28"/>
    </row>
    <row r="176" spans="1:11" ht="33">
      <c r="A176" s="534" t="s">
        <v>357</v>
      </c>
      <c r="B176" s="489">
        <v>2.7</v>
      </c>
      <c r="C176" s="487" t="s">
        <v>145</v>
      </c>
      <c r="D176" s="488" t="s">
        <v>146</v>
      </c>
      <c r="E176" s="489" t="s">
        <v>87</v>
      </c>
      <c r="F176" s="490">
        <v>26</v>
      </c>
      <c r="G176" s="491">
        <v>46345</v>
      </c>
      <c r="H176" s="492">
        <f t="shared" ref="H176:H177" si="16">+G176*F176</f>
        <v>1204970</v>
      </c>
      <c r="I176" s="33"/>
      <c r="J176" s="28"/>
      <c r="K176" s="28">
        <f>SUM(F173:F176)</f>
        <v>217</v>
      </c>
    </row>
    <row r="177" spans="1:11" ht="41.25">
      <c r="A177" s="535" t="s">
        <v>358</v>
      </c>
      <c r="B177" s="493">
        <v>2.9</v>
      </c>
      <c r="C177" s="494" t="s">
        <v>119</v>
      </c>
      <c r="D177" s="495" t="s">
        <v>192</v>
      </c>
      <c r="E177" s="493" t="s">
        <v>87</v>
      </c>
      <c r="F177" s="496">
        <v>156</v>
      </c>
      <c r="G177" s="497">
        <v>46345</v>
      </c>
      <c r="H177" s="498">
        <f t="shared" si="16"/>
        <v>7229820</v>
      </c>
      <c r="I177" s="33"/>
      <c r="J177" s="28"/>
      <c r="K177" s="28">
        <f>+F177</f>
        <v>156</v>
      </c>
    </row>
    <row r="178" spans="1:11" ht="33">
      <c r="A178" s="514" t="s">
        <v>341</v>
      </c>
      <c r="B178" s="485">
        <v>2.1</v>
      </c>
      <c r="C178" s="300" t="s">
        <v>148</v>
      </c>
      <c r="D178" s="301" t="s">
        <v>193</v>
      </c>
      <c r="E178" s="302" t="s">
        <v>87</v>
      </c>
      <c r="F178" s="303">
        <v>80</v>
      </c>
      <c r="G178" s="304">
        <v>46345</v>
      </c>
      <c r="H178" s="305">
        <f>+G178*F178</f>
        <v>3707600</v>
      </c>
      <c r="I178" s="33"/>
      <c r="J178" s="28"/>
      <c r="K178" s="28">
        <f>+F178</f>
        <v>80</v>
      </c>
    </row>
    <row r="179" spans="1:11" ht="33">
      <c r="A179" s="522" t="s">
        <v>338</v>
      </c>
      <c r="B179" s="366">
        <v>5.0999999999999996</v>
      </c>
      <c r="C179" s="367" t="s">
        <v>133</v>
      </c>
      <c r="D179" s="368" t="s">
        <v>134</v>
      </c>
      <c r="E179" s="369" t="s">
        <v>97</v>
      </c>
      <c r="F179" s="370">
        <v>66</v>
      </c>
      <c r="G179" s="371">
        <v>42172</v>
      </c>
      <c r="H179" s="372">
        <f>+G179*F179</f>
        <v>2783352</v>
      </c>
      <c r="I179" s="33"/>
      <c r="J179" s="28"/>
      <c r="K179" s="28"/>
    </row>
    <row r="180" spans="1:11" ht="33">
      <c r="A180" s="522" t="s">
        <v>338</v>
      </c>
      <c r="B180" s="366">
        <v>4.0999999999999996</v>
      </c>
      <c r="C180" s="367" t="s">
        <v>133</v>
      </c>
      <c r="D180" s="368" t="s">
        <v>134</v>
      </c>
      <c r="E180" s="369" t="s">
        <v>97</v>
      </c>
      <c r="F180" s="370">
        <v>81</v>
      </c>
      <c r="G180" s="371">
        <v>42172</v>
      </c>
      <c r="H180" s="372">
        <f>+G180*F180</f>
        <v>3415932</v>
      </c>
      <c r="I180" s="33"/>
      <c r="J180" s="28"/>
      <c r="K180" s="28"/>
    </row>
    <row r="181" spans="1:11" ht="33">
      <c r="A181" s="522" t="s">
        <v>338</v>
      </c>
      <c r="B181" s="366">
        <v>3.1</v>
      </c>
      <c r="C181" s="367" t="s">
        <v>167</v>
      </c>
      <c r="D181" s="368" t="s">
        <v>134</v>
      </c>
      <c r="E181" s="369" t="s">
        <v>97</v>
      </c>
      <c r="F181" s="373">
        <v>8.42</v>
      </c>
      <c r="G181" s="371">
        <v>42172</v>
      </c>
      <c r="H181" s="372">
        <f>ROUND((G181*F181),0)</f>
        <v>355088</v>
      </c>
      <c r="I181" s="33"/>
      <c r="J181" s="28"/>
      <c r="K181" s="28"/>
    </row>
    <row r="182" spans="1:11" ht="33">
      <c r="A182" s="522" t="s">
        <v>338</v>
      </c>
      <c r="B182" s="369">
        <v>5.0999999999999996</v>
      </c>
      <c r="C182" s="367" t="s">
        <v>167</v>
      </c>
      <c r="D182" s="368" t="s">
        <v>134</v>
      </c>
      <c r="E182" s="369" t="s">
        <v>97</v>
      </c>
      <c r="F182" s="373">
        <v>8.7799999999999994</v>
      </c>
      <c r="G182" s="371">
        <v>42172</v>
      </c>
      <c r="H182" s="374">
        <f>ROUND((G182*F182),0)</f>
        <v>370270</v>
      </c>
      <c r="I182" s="33"/>
      <c r="J182" s="28"/>
      <c r="K182" s="28"/>
    </row>
    <row r="183" spans="1:11" ht="33">
      <c r="A183" s="522" t="s">
        <v>338</v>
      </c>
      <c r="B183" s="366">
        <v>3.1</v>
      </c>
      <c r="C183" s="367" t="s">
        <v>133</v>
      </c>
      <c r="D183" s="368" t="s">
        <v>134</v>
      </c>
      <c r="E183" s="369" t="s">
        <v>97</v>
      </c>
      <c r="F183" s="370">
        <v>35</v>
      </c>
      <c r="G183" s="371">
        <v>42172</v>
      </c>
      <c r="H183" s="372">
        <f>+G183*F183</f>
        <v>1476020</v>
      </c>
      <c r="I183" s="33"/>
      <c r="J183" s="28"/>
      <c r="K183" s="28"/>
    </row>
    <row r="184" spans="1:11" ht="33">
      <c r="A184" s="522" t="s">
        <v>338</v>
      </c>
      <c r="B184" s="366">
        <v>6.1</v>
      </c>
      <c r="C184" s="367" t="s">
        <v>133</v>
      </c>
      <c r="D184" s="368" t="s">
        <v>134</v>
      </c>
      <c r="E184" s="369" t="s">
        <v>97</v>
      </c>
      <c r="F184" s="370">
        <v>42</v>
      </c>
      <c r="G184" s="371">
        <v>42172</v>
      </c>
      <c r="H184" s="372">
        <f>+G184*F184</f>
        <v>1771224</v>
      </c>
      <c r="I184" s="33"/>
      <c r="J184" s="28"/>
      <c r="K184" s="28"/>
    </row>
    <row r="185" spans="1:11" ht="33">
      <c r="A185" s="522" t="s">
        <v>338</v>
      </c>
      <c r="B185" s="366">
        <v>6.1</v>
      </c>
      <c r="C185" s="367" t="s">
        <v>133</v>
      </c>
      <c r="D185" s="368" t="s">
        <v>134</v>
      </c>
      <c r="E185" s="369" t="s">
        <v>97</v>
      </c>
      <c r="F185" s="370">
        <v>60</v>
      </c>
      <c r="G185" s="371">
        <v>42172</v>
      </c>
      <c r="H185" s="372">
        <f>+G185*F185</f>
        <v>2530320</v>
      </c>
      <c r="I185" s="33"/>
      <c r="J185" s="28"/>
      <c r="K185" s="28"/>
    </row>
    <row r="186" spans="1:11" ht="33">
      <c r="A186" s="522" t="s">
        <v>338</v>
      </c>
      <c r="B186" s="366">
        <v>4.0999999999999996</v>
      </c>
      <c r="C186" s="367" t="s">
        <v>133</v>
      </c>
      <c r="D186" s="368" t="s">
        <v>134</v>
      </c>
      <c r="E186" s="369" t="s">
        <v>97</v>
      </c>
      <c r="F186" s="370">
        <v>38</v>
      </c>
      <c r="G186" s="371">
        <v>42172</v>
      </c>
      <c r="H186" s="372">
        <f>ROUND((G186*F186),0)</f>
        <v>1602536</v>
      </c>
      <c r="I186" s="33"/>
      <c r="J186" s="28"/>
      <c r="K186" s="28"/>
    </row>
    <row r="187" spans="1:11" ht="33">
      <c r="A187" s="522" t="s">
        <v>338</v>
      </c>
      <c r="B187" s="366">
        <v>4.0999999999999996</v>
      </c>
      <c r="C187" s="367" t="s">
        <v>133</v>
      </c>
      <c r="D187" s="368" t="s">
        <v>134</v>
      </c>
      <c r="E187" s="369" t="s">
        <v>97</v>
      </c>
      <c r="F187" s="370">
        <v>30</v>
      </c>
      <c r="G187" s="371">
        <v>42172</v>
      </c>
      <c r="H187" s="372">
        <f>+G187*F187</f>
        <v>1265160</v>
      </c>
      <c r="I187" s="33"/>
      <c r="J187" s="28"/>
      <c r="K187" s="28"/>
    </row>
    <row r="188" spans="1:11" ht="33">
      <c r="A188" s="29"/>
      <c r="B188" s="32">
        <v>2.14</v>
      </c>
      <c r="C188" s="30" t="s">
        <v>121</v>
      </c>
      <c r="D188" s="31" t="s">
        <v>190</v>
      </c>
      <c r="E188" s="32" t="s">
        <v>78</v>
      </c>
      <c r="F188" s="26">
        <v>315</v>
      </c>
      <c r="G188" s="121">
        <v>8924</v>
      </c>
      <c r="H188" s="35">
        <v>2811060</v>
      </c>
      <c r="I188" s="33"/>
      <c r="J188" s="28"/>
      <c r="K188" s="28">
        <f>SUM(F179:F187)</f>
        <v>369.2</v>
      </c>
    </row>
    <row r="189" spans="1:11">
      <c r="A189" s="744" t="s">
        <v>93</v>
      </c>
      <c r="B189" s="745"/>
      <c r="C189" s="745"/>
      <c r="D189" s="745"/>
      <c r="E189" s="745"/>
      <c r="F189" s="745"/>
      <c r="G189" s="745"/>
      <c r="H189" s="34">
        <f>SUM(H7:H188)</f>
        <v>1163656266</v>
      </c>
      <c r="I189" s="33"/>
      <c r="J189" s="28"/>
      <c r="K189" s="28">
        <f>+F188</f>
        <v>315</v>
      </c>
    </row>
    <row r="190" spans="1:11">
      <c r="A190" s="45">
        <v>4</v>
      </c>
      <c r="B190" s="46" t="s">
        <v>132</v>
      </c>
      <c r="C190" s="46"/>
      <c r="D190" s="46"/>
      <c r="E190" s="46"/>
      <c r="F190" s="47"/>
      <c r="G190" s="124"/>
      <c r="H190" s="48"/>
      <c r="I190" s="33">
        <f>+H189-'PROPUESTA CONSORCIO'!H278</f>
        <v>0</v>
      </c>
      <c r="J190" s="28"/>
      <c r="K190" s="28"/>
    </row>
    <row r="191" spans="1:11">
      <c r="I191" s="33"/>
      <c r="J191" s="28"/>
      <c r="K191" s="28"/>
    </row>
    <row r="192" spans="1:11">
      <c r="A192" s="746" t="s">
        <v>93</v>
      </c>
      <c r="B192" s="747"/>
      <c r="C192" s="747"/>
      <c r="D192" s="747"/>
      <c r="E192" s="747"/>
      <c r="F192" s="747"/>
      <c r="G192" s="748"/>
      <c r="H192" s="34">
        <f>+H187</f>
        <v>1265160</v>
      </c>
      <c r="I192" s="33"/>
      <c r="J192" s="28"/>
      <c r="K192" s="28"/>
    </row>
    <row r="193" spans="1:12">
      <c r="A193" s="218"/>
      <c r="B193" s="167"/>
      <c r="C193" s="167"/>
      <c r="D193" s="167"/>
      <c r="E193" s="167"/>
      <c r="F193" s="167"/>
      <c r="G193" s="125"/>
      <c r="H193" s="50"/>
      <c r="I193" s="33"/>
      <c r="J193" s="49"/>
      <c r="K193" s="28"/>
    </row>
    <row r="194" spans="1:12">
      <c r="A194" s="749" t="s">
        <v>194</v>
      </c>
      <c r="B194" s="750"/>
      <c r="C194" s="750"/>
      <c r="D194" s="750"/>
      <c r="E194" s="750"/>
      <c r="F194" s="750"/>
      <c r="G194" s="750"/>
      <c r="H194" s="52">
        <f>+H189</f>
        <v>1163656266</v>
      </c>
      <c r="I194" s="33"/>
      <c r="K194" s="51"/>
    </row>
    <row r="195" spans="1:12">
      <c r="A195" s="219"/>
      <c r="B195" s="54"/>
      <c r="C195" s="54"/>
      <c r="D195" s="54"/>
      <c r="E195" s="54"/>
      <c r="F195" s="55"/>
      <c r="G195" s="126"/>
      <c r="H195" s="56"/>
      <c r="I195" s="33"/>
      <c r="K195" s="53"/>
    </row>
    <row r="196" spans="1:12">
      <c r="A196" s="751" t="s">
        <v>195</v>
      </c>
      <c r="B196" s="752"/>
      <c r="C196" s="752"/>
      <c r="D196" s="752"/>
      <c r="E196" s="752"/>
      <c r="F196" s="752"/>
      <c r="G196" s="753"/>
      <c r="H196" s="52">
        <v>53018865</v>
      </c>
      <c r="I196" s="33"/>
    </row>
    <row r="197" spans="1:12">
      <c r="A197" s="751" t="s">
        <v>196</v>
      </c>
      <c r="B197" s="752"/>
      <c r="C197" s="752"/>
      <c r="D197" s="752"/>
      <c r="E197" s="752"/>
      <c r="F197" s="752"/>
      <c r="G197" s="753"/>
      <c r="H197" s="52">
        <v>24915824</v>
      </c>
      <c r="I197" s="33"/>
      <c r="J197" s="57"/>
      <c r="K197" s="58"/>
      <c r="L197" s="58"/>
    </row>
    <row r="198" spans="1:12">
      <c r="A198" s="220"/>
      <c r="B198" s="59"/>
      <c r="C198" s="59"/>
      <c r="D198" s="59"/>
      <c r="E198" s="59"/>
      <c r="F198" s="59"/>
      <c r="G198" s="127"/>
      <c r="H198" s="60"/>
      <c r="I198" s="33"/>
      <c r="J198" s="57"/>
      <c r="K198" s="58"/>
      <c r="L198" s="58"/>
    </row>
    <row r="199" spans="1:12">
      <c r="A199" s="751" t="s">
        <v>197</v>
      </c>
      <c r="B199" s="752"/>
      <c r="C199" s="752"/>
      <c r="D199" s="752"/>
      <c r="E199" s="752"/>
      <c r="F199" s="752"/>
      <c r="G199" s="753"/>
      <c r="H199" s="52">
        <v>25000000</v>
      </c>
      <c r="I199" s="33"/>
      <c r="J199" s="57"/>
      <c r="K199" s="58"/>
      <c r="L199" s="58"/>
    </row>
    <row r="200" spans="1:12">
      <c r="A200" s="221"/>
      <c r="B200" s="61"/>
      <c r="C200" s="61"/>
      <c r="D200" s="61"/>
      <c r="E200" s="61"/>
      <c r="F200" s="61"/>
      <c r="G200" s="128"/>
      <c r="H200" s="62"/>
      <c r="I200" s="33"/>
      <c r="J200" s="57"/>
      <c r="K200" s="58"/>
      <c r="L200" s="58"/>
    </row>
    <row r="201" spans="1:12">
      <c r="A201" s="751" t="s">
        <v>198</v>
      </c>
      <c r="B201" s="752"/>
      <c r="C201" s="752"/>
      <c r="D201" s="752"/>
      <c r="E201" s="752"/>
      <c r="F201" s="752"/>
      <c r="G201" s="753"/>
      <c r="H201" s="52">
        <f>ROUND(((H199+(H194/(1+H210)*H209))*0.19),0)</f>
        <v>13253642</v>
      </c>
      <c r="I201" s="33"/>
      <c r="J201" s="57"/>
      <c r="K201" s="58"/>
      <c r="L201" s="58"/>
    </row>
    <row r="202" spans="1:12">
      <c r="A202" s="536"/>
      <c r="B202" s="63"/>
      <c r="C202" s="64"/>
      <c r="D202" s="64"/>
      <c r="E202" s="64"/>
      <c r="F202" s="64"/>
      <c r="G202" s="129"/>
      <c r="H202" s="65"/>
      <c r="I202" s="33"/>
      <c r="J202" s="57"/>
      <c r="K202" s="58"/>
      <c r="L202" s="58"/>
    </row>
    <row r="203" spans="1:12">
      <c r="A203" s="536"/>
      <c r="B203" s="63"/>
      <c r="C203" s="64"/>
      <c r="D203" s="756" t="s">
        <v>199</v>
      </c>
      <c r="E203" s="756"/>
      <c r="F203" s="756"/>
      <c r="G203" s="756"/>
      <c r="H203" s="66">
        <f>+H201+H199+H197+H196+H194</f>
        <v>1279844597</v>
      </c>
      <c r="I203" s="33"/>
      <c r="K203" s="58"/>
      <c r="L203" s="58"/>
    </row>
    <row r="204" spans="1:12" ht="13.5" thickBot="1">
      <c r="A204" s="537"/>
      <c r="B204" s="63"/>
      <c r="C204" s="64"/>
      <c r="D204" s="69"/>
      <c r="E204" s="69"/>
      <c r="F204" s="69"/>
      <c r="G204" s="130"/>
      <c r="H204" s="70"/>
      <c r="I204" s="67">
        <f>+H203-'PROPUESTA CONSORCIO'!H287</f>
        <v>0</v>
      </c>
      <c r="J204" s="68"/>
    </row>
    <row r="205" spans="1:12" ht="15.75">
      <c r="A205" s="537"/>
      <c r="B205" s="72"/>
      <c r="C205" s="73"/>
      <c r="D205" s="757"/>
      <c r="E205" s="757"/>
      <c r="F205" s="757"/>
      <c r="G205" s="757"/>
      <c r="H205" s="758"/>
      <c r="I205" s="71"/>
    </row>
    <row r="206" spans="1:12" ht="15.75">
      <c r="A206" s="537"/>
      <c r="B206" s="72"/>
      <c r="C206" s="759" t="s">
        <v>200</v>
      </c>
      <c r="D206" s="760"/>
      <c r="E206" s="761" t="s">
        <v>201</v>
      </c>
      <c r="F206" s="762"/>
      <c r="G206" s="763"/>
      <c r="H206" s="74" t="s">
        <v>202</v>
      </c>
      <c r="I206" s="71"/>
    </row>
    <row r="207" spans="1:12" ht="26.1" customHeight="1">
      <c r="A207" s="537"/>
      <c r="B207" s="72"/>
      <c r="C207" s="759" t="s">
        <v>203</v>
      </c>
      <c r="D207" s="760"/>
      <c r="E207" s="754" t="s">
        <v>204</v>
      </c>
      <c r="F207" s="755"/>
      <c r="G207" s="131" t="s">
        <v>205</v>
      </c>
      <c r="H207" s="75">
        <v>0.25</v>
      </c>
      <c r="I207" s="71"/>
    </row>
    <row r="208" spans="1:12" ht="72.599999999999994" customHeight="1">
      <c r="A208" s="537"/>
      <c r="B208" s="72"/>
      <c r="C208" s="759" t="s">
        <v>206</v>
      </c>
      <c r="D208" s="760"/>
      <c r="E208" s="764" t="s">
        <v>207</v>
      </c>
      <c r="F208" s="765"/>
      <c r="G208" s="131" t="s">
        <v>208</v>
      </c>
      <c r="H208" s="75">
        <v>0</v>
      </c>
      <c r="I208" s="71"/>
    </row>
    <row r="209" spans="1:12" ht="30.6" customHeight="1">
      <c r="A209" s="537"/>
      <c r="B209" s="72"/>
      <c r="C209" s="76"/>
      <c r="D209" s="77"/>
      <c r="E209" s="766" t="s">
        <v>209</v>
      </c>
      <c r="F209" s="767"/>
      <c r="G209" s="131" t="s">
        <v>210</v>
      </c>
      <c r="H209" s="75">
        <v>0.05</v>
      </c>
      <c r="I209" s="71"/>
    </row>
    <row r="210" spans="1:12" ht="15.75">
      <c r="A210" s="537"/>
      <c r="B210" s="78"/>
      <c r="C210" s="79"/>
      <c r="D210" s="80"/>
      <c r="E210" s="754" t="s">
        <v>211</v>
      </c>
      <c r="F210" s="755"/>
      <c r="G210" s="131" t="s">
        <v>212</v>
      </c>
      <c r="H210" s="75">
        <v>0.3</v>
      </c>
      <c r="I210" s="71"/>
    </row>
    <row r="211" spans="1:12" ht="16.5" thickBot="1">
      <c r="A211" s="537"/>
      <c r="B211" s="78"/>
      <c r="C211" s="81"/>
      <c r="D211" s="82"/>
      <c r="E211" s="769"/>
      <c r="F211" s="770"/>
      <c r="G211" s="770"/>
      <c r="H211" s="771"/>
      <c r="I211" s="71"/>
    </row>
    <row r="212" spans="1:12">
      <c r="A212" s="537"/>
      <c r="B212" s="63"/>
      <c r="C212" s="64"/>
      <c r="D212" s="69"/>
      <c r="E212" s="69"/>
      <c r="F212" s="69"/>
      <c r="G212" s="130"/>
      <c r="H212" s="70"/>
      <c r="I212" s="71"/>
    </row>
    <row r="213" spans="1:12">
      <c r="H213" s="86"/>
      <c r="I213" s="71"/>
    </row>
    <row r="214" spans="1:12">
      <c r="H214" s="88"/>
      <c r="I214" s="87"/>
    </row>
    <row r="215" spans="1:12">
      <c r="F215" s="772"/>
      <c r="G215" s="773"/>
      <c r="H215" s="89"/>
      <c r="I215" s="14"/>
    </row>
    <row r="216" spans="1:12" ht="13.5">
      <c r="F216" s="772"/>
      <c r="G216" s="773"/>
      <c r="H216" s="91"/>
      <c r="I216" s="90"/>
    </row>
    <row r="217" spans="1:12">
      <c r="I217" s="92"/>
    </row>
    <row r="218" spans="1:12" ht="13.5">
      <c r="F218" s="772"/>
      <c r="G218" s="773"/>
      <c r="H218" s="91"/>
    </row>
    <row r="220" spans="1:12" ht="13.5">
      <c r="F220" s="772"/>
      <c r="G220" s="773"/>
      <c r="H220" s="94"/>
    </row>
    <row r="222" spans="1:12" ht="13.5">
      <c r="F222" s="772"/>
      <c r="G222" s="773"/>
      <c r="H222" s="94"/>
    </row>
    <row r="223" spans="1:12" s="93" customFormat="1">
      <c r="A223" s="538"/>
      <c r="B223" s="84"/>
      <c r="C223" s="83"/>
      <c r="D223" s="83"/>
      <c r="E223" s="83"/>
      <c r="F223" s="85"/>
      <c r="G223" s="132"/>
      <c r="H223" s="83"/>
      <c r="J223" s="14"/>
      <c r="K223" s="14"/>
      <c r="L223" s="14"/>
    </row>
    <row r="224" spans="1:12">
      <c r="F224" s="768"/>
      <c r="G224" s="768"/>
      <c r="H224" s="86"/>
    </row>
    <row r="225" spans="1:12" s="93" customFormat="1">
      <c r="A225" s="538"/>
      <c r="B225" s="84"/>
      <c r="C225" s="83"/>
      <c r="D225" s="83"/>
      <c r="E225" s="83"/>
      <c r="F225" s="85"/>
      <c r="G225" s="132"/>
      <c r="H225" s="83"/>
      <c r="J225" s="14"/>
      <c r="K225" s="14"/>
      <c r="L225" s="14"/>
    </row>
  </sheetData>
  <mergeCells count="34">
    <mergeCell ref="F224:G224"/>
    <mergeCell ref="E211:H211"/>
    <mergeCell ref="F215:G215"/>
    <mergeCell ref="F216:G216"/>
    <mergeCell ref="F218:G218"/>
    <mergeCell ref="F220:G220"/>
    <mergeCell ref="F222:G222"/>
    <mergeCell ref="E210:F210"/>
    <mergeCell ref="A199:G199"/>
    <mergeCell ref="A201:G201"/>
    <mergeCell ref="D203:G203"/>
    <mergeCell ref="D205:H205"/>
    <mergeCell ref="C206:D206"/>
    <mergeCell ref="E206:G206"/>
    <mergeCell ref="C207:D207"/>
    <mergeCell ref="E207:F207"/>
    <mergeCell ref="C208:D208"/>
    <mergeCell ref="E208:F208"/>
    <mergeCell ref="E209:F209"/>
    <mergeCell ref="A189:G189"/>
    <mergeCell ref="A192:G192"/>
    <mergeCell ref="A194:G194"/>
    <mergeCell ref="A196:G196"/>
    <mergeCell ref="A197:G197"/>
    <mergeCell ref="A5:H5"/>
    <mergeCell ref="A1:H1"/>
    <mergeCell ref="A2:H2"/>
    <mergeCell ref="A3:A4"/>
    <mergeCell ref="B3:B4"/>
    <mergeCell ref="D3:D4"/>
    <mergeCell ref="E3:E4"/>
    <mergeCell ref="F3:F4"/>
    <mergeCell ref="G3:G4"/>
    <mergeCell ref="H3:H4"/>
  </mergeCells>
  <pageMargins left="1.1811023622047245" right="0.23622047244094491" top="1.1023622047244095" bottom="0.74803149606299213" header="0.31496062992125984" footer="0.31496062992125984"/>
  <pageSetup scale="95" fitToHeight="0" orientation="portrait" horizontalDpi="300" verticalDpi="300" r:id="rId1"/>
  <rowBreaks count="5" manualBreakCount="5">
    <brk id="51" max="7" man="1"/>
    <brk id="114" max="7" man="1"/>
    <brk id="56" max="7" man="1"/>
    <brk id="129" max="7" man="1"/>
    <brk id="193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FF00"/>
  </sheetPr>
  <dimension ref="A1:L41"/>
  <sheetViews>
    <sheetView showGridLines="0" tabSelected="1" view="pageBreakPreview" zoomScale="70" zoomScaleNormal="162" zoomScaleSheetLayoutView="70" workbookViewId="0">
      <selection activeCell="O20" sqref="O20"/>
    </sheetView>
  </sheetViews>
  <sheetFormatPr baseColWidth="10" defaultColWidth="9.33203125" defaultRowHeight="12.75"/>
  <cols>
    <col min="1" max="1" width="12.6640625" style="97" customWidth="1"/>
    <col min="2" max="2" width="30" style="97" customWidth="1"/>
    <col min="3" max="3" width="10.33203125" style="97" customWidth="1"/>
    <col min="4" max="4" width="9.33203125" style="97" customWidth="1"/>
    <col min="5" max="5" width="17.6640625" style="97" customWidth="1"/>
    <col min="6" max="6" width="16" style="97" customWidth="1"/>
    <col min="7" max="7" width="13.1640625" style="97" customWidth="1"/>
    <col min="8" max="8" width="13" style="97" customWidth="1"/>
    <col min="9" max="9" width="19.33203125" style="98" customWidth="1"/>
    <col min="10" max="10" width="9.6640625" bestFit="1" customWidth="1"/>
    <col min="11" max="11" width="13" customWidth="1"/>
    <col min="12" max="12" width="16.6640625" customWidth="1"/>
  </cols>
  <sheetData>
    <row r="1" spans="1:11" ht="13.5" thickBot="1"/>
    <row r="2" spans="1:11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11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11">
      <c r="A4" s="164"/>
      <c r="B4" s="165"/>
      <c r="C4" s="165"/>
      <c r="D4" s="165"/>
      <c r="E4" s="165"/>
      <c r="F4" s="165"/>
      <c r="G4" s="99"/>
      <c r="H4" s="99"/>
      <c r="I4" s="100"/>
    </row>
    <row r="5" spans="1:11">
      <c r="A5" s="18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1" t="s">
        <v>79</v>
      </c>
    </row>
    <row r="6" spans="1:11">
      <c r="A6" s="101">
        <v>1.1000000000000001</v>
      </c>
      <c r="B6" s="781" t="s">
        <v>216</v>
      </c>
      <c r="C6" s="782"/>
      <c r="D6" s="782"/>
      <c r="E6" s="782"/>
      <c r="F6" s="783"/>
      <c r="G6" s="781" t="s">
        <v>87</v>
      </c>
      <c r="H6" s="783"/>
      <c r="I6" s="113">
        <f>+'PROPUESTA CONSORCIO'!F7+'PROPUESTA CONSORCIO'!F40+'PROPUESTA CONSORCIO'!F80+'PROPUESTA CONSORCIO'!F96+'PROPUESTA CONSORCIO'!F121+'PROPUESTA CONSORCIO'!F140+'PROPUESTA CONSORCIO'!F178+'PROPUESTA CONSORCIO'!F217+'PROPUESTA CONSORCIO'!F248</f>
        <v>56731</v>
      </c>
    </row>
    <row r="7" spans="1:11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11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78" t="s">
        <v>221</v>
      </c>
    </row>
    <row r="9" spans="1:11">
      <c r="A9" s="791" t="s">
        <v>222</v>
      </c>
      <c r="B9" s="792"/>
      <c r="C9" s="102" t="s">
        <v>223</v>
      </c>
      <c r="D9" s="781" t="s">
        <v>224</v>
      </c>
      <c r="E9" s="783"/>
      <c r="F9" s="103">
        <f>+I30</f>
        <v>628.97</v>
      </c>
      <c r="G9" s="793">
        <v>0.05</v>
      </c>
      <c r="H9" s="794"/>
      <c r="I9" s="104">
        <f>+F9*G9</f>
        <v>31.45</v>
      </c>
      <c r="K9" s="12"/>
    </row>
    <row r="10" spans="1:11">
      <c r="A10" s="795" t="s">
        <v>407</v>
      </c>
      <c r="B10" s="796"/>
      <c r="C10" s="105" t="s">
        <v>408</v>
      </c>
      <c r="D10" s="795"/>
      <c r="E10" s="796"/>
      <c r="F10" s="115">
        <v>111485</v>
      </c>
      <c r="G10" s="797">
        <v>4.0000000000000001E-3</v>
      </c>
      <c r="H10" s="798"/>
      <c r="I10" s="106">
        <f>+F10*G10</f>
        <v>445.94</v>
      </c>
    </row>
    <row r="11" spans="1:11">
      <c r="A11" s="795"/>
      <c r="B11" s="796"/>
      <c r="C11" s="105"/>
      <c r="D11" s="795"/>
      <c r="E11" s="796"/>
      <c r="F11" s="105"/>
      <c r="G11" s="795"/>
      <c r="H11" s="796"/>
      <c r="I11" s="106"/>
    </row>
    <row r="12" spans="1:11">
      <c r="A12" s="799" t="s">
        <v>225</v>
      </c>
      <c r="B12" s="800"/>
      <c r="C12" s="800"/>
      <c r="D12" s="800"/>
      <c r="E12" s="800"/>
      <c r="F12" s="800"/>
      <c r="G12" s="800"/>
      <c r="H12" s="801"/>
      <c r="I12" s="104">
        <f>SUM(I9:I11)</f>
        <v>477.39</v>
      </c>
    </row>
    <row r="13" spans="1:11">
      <c r="A13" s="784" t="s">
        <v>226</v>
      </c>
      <c r="B13" s="785"/>
      <c r="C13" s="785"/>
      <c r="D13" s="785"/>
      <c r="E13" s="785"/>
      <c r="F13" s="785"/>
      <c r="G13" s="785"/>
      <c r="H13" s="785"/>
      <c r="I13" s="786"/>
    </row>
    <row r="14" spans="1:11">
      <c r="A14" s="787" t="s">
        <v>77</v>
      </c>
      <c r="B14" s="802"/>
      <c r="C14" s="802"/>
      <c r="D14" s="788"/>
      <c r="E14" s="175" t="s">
        <v>215</v>
      </c>
      <c r="F14" s="177" t="s">
        <v>79</v>
      </c>
      <c r="G14" s="789" t="s">
        <v>227</v>
      </c>
      <c r="H14" s="790"/>
      <c r="I14" s="178" t="s">
        <v>221</v>
      </c>
    </row>
    <row r="15" spans="1:11">
      <c r="A15" s="791"/>
      <c r="B15" s="803"/>
      <c r="C15" s="803"/>
      <c r="D15" s="792"/>
      <c r="E15" s="102"/>
      <c r="F15" s="107"/>
      <c r="G15" s="804"/>
      <c r="H15" s="805"/>
      <c r="I15" s="104"/>
      <c r="K15" s="12"/>
    </row>
    <row r="16" spans="1:11">
      <c r="A16" s="791"/>
      <c r="B16" s="803"/>
      <c r="C16" s="803"/>
      <c r="D16" s="792"/>
      <c r="E16" s="102"/>
      <c r="F16" s="107"/>
      <c r="G16" s="804"/>
      <c r="H16" s="805"/>
      <c r="I16" s="104"/>
    </row>
    <row r="17" spans="1:9">
      <c r="A17" s="791"/>
      <c r="B17" s="803"/>
      <c r="C17" s="803"/>
      <c r="D17" s="792"/>
      <c r="E17" s="102"/>
      <c r="F17" s="107"/>
      <c r="G17" s="804"/>
      <c r="H17" s="805"/>
      <c r="I17" s="104"/>
    </row>
    <row r="18" spans="1:9">
      <c r="A18" s="799" t="s">
        <v>225</v>
      </c>
      <c r="B18" s="800"/>
      <c r="C18" s="800"/>
      <c r="D18" s="800"/>
      <c r="E18" s="800"/>
      <c r="F18" s="800"/>
      <c r="G18" s="800"/>
      <c r="H18" s="801"/>
      <c r="I18" s="104">
        <f>SUM(I15:I17)</f>
        <v>0</v>
      </c>
    </row>
    <row r="19" spans="1:9">
      <c r="A19" s="784" t="s">
        <v>233</v>
      </c>
      <c r="B19" s="785"/>
      <c r="C19" s="785"/>
      <c r="D19" s="785"/>
      <c r="E19" s="785"/>
      <c r="F19" s="785"/>
      <c r="G19" s="785"/>
      <c r="H19" s="785"/>
      <c r="I19" s="786"/>
    </row>
    <row r="20" spans="1:9" ht="22.5">
      <c r="A20" s="787" t="s">
        <v>234</v>
      </c>
      <c r="B20" s="802"/>
      <c r="C20" s="788"/>
      <c r="D20" s="176" t="s">
        <v>235</v>
      </c>
      <c r="E20" s="175" t="s">
        <v>236</v>
      </c>
      <c r="F20" s="177" t="s">
        <v>250</v>
      </c>
      <c r="G20" s="787" t="s">
        <v>237</v>
      </c>
      <c r="H20" s="788"/>
      <c r="I20" s="178" t="s">
        <v>221</v>
      </c>
    </row>
    <row r="21" spans="1:9">
      <c r="A21" s="795"/>
      <c r="B21" s="806"/>
      <c r="C21" s="796"/>
      <c r="D21" s="105"/>
      <c r="E21" s="105"/>
      <c r="F21" s="105"/>
      <c r="G21" s="795"/>
      <c r="H21" s="796"/>
      <c r="I21" s="106"/>
    </row>
    <row r="22" spans="1:9">
      <c r="A22" s="795"/>
      <c r="B22" s="806"/>
      <c r="C22" s="796"/>
      <c r="D22" s="105"/>
      <c r="E22" s="105"/>
      <c r="F22" s="105"/>
      <c r="G22" s="795"/>
      <c r="H22" s="796"/>
      <c r="I22" s="106"/>
    </row>
    <row r="23" spans="1:9">
      <c r="A23" s="799" t="s">
        <v>225</v>
      </c>
      <c r="B23" s="800"/>
      <c r="C23" s="800"/>
      <c r="D23" s="800"/>
      <c r="E23" s="800"/>
      <c r="F23" s="800"/>
      <c r="G23" s="800"/>
      <c r="H23" s="801"/>
      <c r="I23" s="106"/>
    </row>
    <row r="24" spans="1:9">
      <c r="A24" s="784" t="s">
        <v>238</v>
      </c>
      <c r="B24" s="785"/>
      <c r="C24" s="785"/>
      <c r="D24" s="785"/>
      <c r="E24" s="785"/>
      <c r="F24" s="785"/>
      <c r="G24" s="785"/>
      <c r="H24" s="785"/>
      <c r="I24" s="786"/>
    </row>
    <row r="25" spans="1:9" ht="22.5">
      <c r="A25" s="787" t="s">
        <v>239</v>
      </c>
      <c r="B25" s="802"/>
      <c r="C25" s="788"/>
      <c r="D25" s="175" t="s">
        <v>240</v>
      </c>
      <c r="E25" s="175" t="s">
        <v>241</v>
      </c>
      <c r="F25" s="176" t="s">
        <v>242</v>
      </c>
      <c r="G25" s="789" t="s">
        <v>220</v>
      </c>
      <c r="H25" s="790"/>
      <c r="I25" s="178" t="s">
        <v>221</v>
      </c>
    </row>
    <row r="26" spans="1:9">
      <c r="A26" s="791" t="s">
        <v>243</v>
      </c>
      <c r="B26" s="803"/>
      <c r="C26" s="792"/>
      <c r="D26" s="108">
        <v>93275</v>
      </c>
      <c r="E26" s="108">
        <v>68753</v>
      </c>
      <c r="F26" s="109">
        <f>+E26+D26</f>
        <v>162028</v>
      </c>
      <c r="G26" s="807">
        <v>435.76</v>
      </c>
      <c r="H26" s="808"/>
      <c r="I26" s="104">
        <f>+F26/G26</f>
        <v>371.83</v>
      </c>
    </row>
    <row r="27" spans="1:9">
      <c r="A27" s="791" t="s">
        <v>244</v>
      </c>
      <c r="B27" s="803"/>
      <c r="C27" s="792"/>
      <c r="D27" s="108">
        <v>60568</v>
      </c>
      <c r="E27" s="108">
        <v>51482.8</v>
      </c>
      <c r="F27" s="109">
        <f>+E27+D27</f>
        <v>112050.8</v>
      </c>
      <c r="G27" s="807">
        <f>+G26</f>
        <v>435.76</v>
      </c>
      <c r="H27" s="808"/>
      <c r="I27" s="104">
        <f>+F27/G27</f>
        <v>257.14</v>
      </c>
    </row>
    <row r="28" spans="1:9">
      <c r="A28" s="795"/>
      <c r="B28" s="806"/>
      <c r="C28" s="796"/>
      <c r="D28" s="105"/>
      <c r="E28" s="105"/>
      <c r="F28" s="105"/>
      <c r="G28" s="795"/>
      <c r="H28" s="796"/>
      <c r="I28" s="106"/>
    </row>
    <row r="29" spans="1:9">
      <c r="A29" s="795"/>
      <c r="B29" s="806"/>
      <c r="C29" s="796"/>
      <c r="D29" s="105"/>
      <c r="E29" s="105"/>
      <c r="F29" s="105"/>
      <c r="G29" s="795"/>
      <c r="H29" s="796"/>
      <c r="I29" s="106"/>
    </row>
    <row r="30" spans="1:9">
      <c r="A30" s="799" t="s">
        <v>225</v>
      </c>
      <c r="B30" s="800"/>
      <c r="C30" s="800"/>
      <c r="D30" s="800"/>
      <c r="E30" s="800"/>
      <c r="F30" s="800"/>
      <c r="G30" s="800"/>
      <c r="H30" s="801"/>
      <c r="I30" s="104">
        <f>SUM(I26:I29)</f>
        <v>628.97</v>
      </c>
    </row>
    <row r="31" spans="1:9">
      <c r="A31" s="795"/>
      <c r="B31" s="806"/>
      <c r="C31" s="806"/>
      <c r="D31" s="806"/>
      <c r="E31" s="806"/>
      <c r="F31" s="806"/>
      <c r="G31" s="806"/>
      <c r="H31" s="806"/>
      <c r="I31" s="796"/>
    </row>
    <row r="32" spans="1:9">
      <c r="A32" s="799" t="s">
        <v>245</v>
      </c>
      <c r="B32" s="800"/>
      <c r="C32" s="800"/>
      <c r="D32" s="800"/>
      <c r="E32" s="800"/>
      <c r="F32" s="800"/>
      <c r="G32" s="800"/>
      <c r="H32" s="801"/>
      <c r="I32" s="179">
        <f>+I12+I18+I23+I30</f>
        <v>1106.3599999999999</v>
      </c>
    </row>
    <row r="33" spans="1:12">
      <c r="A33" s="784" t="s">
        <v>246</v>
      </c>
      <c r="B33" s="785"/>
      <c r="C33" s="785"/>
      <c r="D33" s="785"/>
      <c r="E33" s="785"/>
      <c r="F33" s="785"/>
      <c r="G33" s="785"/>
      <c r="H33" s="785"/>
      <c r="I33" s="786"/>
    </row>
    <row r="34" spans="1:12">
      <c r="A34" s="787" t="s">
        <v>77</v>
      </c>
      <c r="B34" s="802"/>
      <c r="C34" s="788"/>
      <c r="D34" s="105"/>
      <c r="E34" s="105"/>
      <c r="F34" s="176" t="s">
        <v>202</v>
      </c>
      <c r="G34" s="789" t="s">
        <v>199</v>
      </c>
      <c r="H34" s="790"/>
      <c r="I34" s="106"/>
      <c r="K34" s="12"/>
    </row>
    <row r="35" spans="1:12">
      <c r="A35" s="791" t="s">
        <v>247</v>
      </c>
      <c r="B35" s="803"/>
      <c r="C35" s="792"/>
      <c r="D35" s="105"/>
      <c r="E35" s="105"/>
      <c r="F35" s="110">
        <v>0.25</v>
      </c>
      <c r="G35" s="818">
        <f>+I32</f>
        <v>1106.3599999999999</v>
      </c>
      <c r="H35" s="819"/>
      <c r="I35" s="617">
        <f>+G35*F35</f>
        <v>276.58999999999997</v>
      </c>
    </row>
    <row r="36" spans="1:12">
      <c r="A36" s="791" t="s">
        <v>248</v>
      </c>
      <c r="B36" s="803"/>
      <c r="C36" s="792"/>
      <c r="D36" s="105"/>
      <c r="E36" s="105"/>
      <c r="F36" s="111">
        <v>0</v>
      </c>
      <c r="G36" s="818">
        <f>+I32</f>
        <v>1106.3599999999999</v>
      </c>
      <c r="H36" s="819"/>
      <c r="I36" s="618">
        <f>+G36*F36</f>
        <v>0</v>
      </c>
    </row>
    <row r="37" spans="1:12">
      <c r="A37" s="791" t="s">
        <v>209</v>
      </c>
      <c r="B37" s="803"/>
      <c r="C37" s="792"/>
      <c r="D37" s="105"/>
      <c r="E37" s="105"/>
      <c r="F37" s="111">
        <v>0.05</v>
      </c>
      <c r="G37" s="818">
        <f>+I32</f>
        <v>1106.3599999999999</v>
      </c>
      <c r="H37" s="819"/>
      <c r="I37" s="618">
        <f>+G37*F37</f>
        <v>55.32</v>
      </c>
    </row>
    <row r="38" spans="1:12">
      <c r="A38" s="820" t="s">
        <v>225</v>
      </c>
      <c r="B38" s="821"/>
      <c r="C38" s="821"/>
      <c r="D38" s="821"/>
      <c r="E38" s="821"/>
      <c r="F38" s="821"/>
      <c r="G38" s="821"/>
      <c r="H38" s="822"/>
      <c r="I38" s="619">
        <f>SUM(I35:I37)</f>
        <v>331.91</v>
      </c>
    </row>
    <row r="39" spans="1:12">
      <c r="A39" s="795"/>
      <c r="B39" s="806"/>
      <c r="C39" s="806"/>
      <c r="D39" s="806"/>
      <c r="E39" s="806"/>
      <c r="F39" s="806"/>
      <c r="G39" s="806"/>
      <c r="H39" s="806"/>
      <c r="I39" s="796"/>
    </row>
    <row r="40" spans="1:12">
      <c r="A40" s="809" t="s">
        <v>249</v>
      </c>
      <c r="B40" s="810"/>
      <c r="C40" s="810"/>
      <c r="D40" s="810"/>
      <c r="E40" s="810"/>
      <c r="F40" s="810"/>
      <c r="G40" s="810"/>
      <c r="H40" s="811"/>
      <c r="I40" s="182">
        <f>+ROUND(I32+I38,0)</f>
        <v>1438</v>
      </c>
    </row>
    <row r="41" spans="1:12">
      <c r="J41" s="95">
        <f>+'PROPUESTA CONSORCIO'!G7</f>
        <v>1438</v>
      </c>
      <c r="K41" s="118">
        <f>+J41-I40</f>
        <v>0</v>
      </c>
      <c r="L41" s="604"/>
    </row>
  </sheetData>
  <mergeCells count="63">
    <mergeCell ref="A39:I39"/>
    <mergeCell ref="A40:H40"/>
    <mergeCell ref="A2:I3"/>
    <mergeCell ref="A36:C36"/>
    <mergeCell ref="G36:H36"/>
    <mergeCell ref="A37:C37"/>
    <mergeCell ref="G37:H37"/>
    <mergeCell ref="A38:H38"/>
    <mergeCell ref="A33:I33"/>
    <mergeCell ref="A34:C34"/>
    <mergeCell ref="G34:H34"/>
    <mergeCell ref="A35:C35"/>
    <mergeCell ref="G35:H35"/>
    <mergeCell ref="A29:C29"/>
    <mergeCell ref="G29:H29"/>
    <mergeCell ref="A30:H30"/>
    <mergeCell ref="A31:I31"/>
    <mergeCell ref="A32:H32"/>
    <mergeCell ref="A26:C26"/>
    <mergeCell ref="G26:H26"/>
    <mergeCell ref="A27:C27"/>
    <mergeCell ref="G27:H27"/>
    <mergeCell ref="A28:C28"/>
    <mergeCell ref="G28:H28"/>
    <mergeCell ref="A22:C22"/>
    <mergeCell ref="G22:H22"/>
    <mergeCell ref="A23:H23"/>
    <mergeCell ref="A24:I24"/>
    <mergeCell ref="A25:C25"/>
    <mergeCell ref="G25:H25"/>
    <mergeCell ref="A19:I19"/>
    <mergeCell ref="A20:C20"/>
    <mergeCell ref="G20:H20"/>
    <mergeCell ref="A21:C21"/>
    <mergeCell ref="G21:H21"/>
    <mergeCell ref="A16:D16"/>
    <mergeCell ref="G16:H16"/>
    <mergeCell ref="A17:D17"/>
    <mergeCell ref="G17:H17"/>
    <mergeCell ref="A18:H18"/>
    <mergeCell ref="A12:H12"/>
    <mergeCell ref="A13:I13"/>
    <mergeCell ref="A14:D14"/>
    <mergeCell ref="G14:H14"/>
    <mergeCell ref="A15:D15"/>
    <mergeCell ref="G15:H15"/>
    <mergeCell ref="A10:B10"/>
    <mergeCell ref="D10:E10"/>
    <mergeCell ref="G10:H10"/>
    <mergeCell ref="A11:B11"/>
    <mergeCell ref="D11:E11"/>
    <mergeCell ref="G11:H11"/>
    <mergeCell ref="A8:B8"/>
    <mergeCell ref="D8:E8"/>
    <mergeCell ref="G8:H8"/>
    <mergeCell ref="A9:B9"/>
    <mergeCell ref="D9:E9"/>
    <mergeCell ref="G9:H9"/>
    <mergeCell ref="B5:F5"/>
    <mergeCell ref="G5:H5"/>
    <mergeCell ref="B6:F6"/>
    <mergeCell ref="G6:H6"/>
    <mergeCell ref="A7:I7"/>
  </mergeCells>
  <pageMargins left="0.7" right="0.7" top="0.75" bottom="0.75" header="0.3" footer="0.3"/>
  <pageSetup scale="71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FF00"/>
  </sheetPr>
  <dimension ref="A1:L43"/>
  <sheetViews>
    <sheetView showGridLines="0" view="pageBreakPreview" zoomScale="70" zoomScaleNormal="150" zoomScaleSheetLayoutView="70" workbookViewId="0">
      <selection activeCell="L30" sqref="L30"/>
    </sheetView>
  </sheetViews>
  <sheetFormatPr baseColWidth="10" defaultColWidth="9.33203125" defaultRowHeight="12.75"/>
  <cols>
    <col min="1" max="1" width="12.6640625" style="97" customWidth="1"/>
    <col min="2" max="2" width="30" style="97" customWidth="1"/>
    <col min="3" max="3" width="7.1640625" style="97" customWidth="1"/>
    <col min="4" max="4" width="12.33203125" style="97" customWidth="1"/>
    <col min="5" max="5" width="14.1640625" style="97" customWidth="1"/>
    <col min="6" max="6" width="16" style="97" customWidth="1"/>
    <col min="7" max="7" width="7.33203125" style="97" customWidth="1"/>
    <col min="8" max="8" width="10.1640625" style="97" customWidth="1"/>
    <col min="9" max="9" width="17" style="117" customWidth="1"/>
    <col min="10" max="10" width="17" customWidth="1"/>
    <col min="11" max="11" width="14.1640625" bestFit="1" customWidth="1"/>
    <col min="12" max="12" width="19" customWidth="1"/>
  </cols>
  <sheetData>
    <row r="1" spans="1:11" ht="13.5" thickBot="1"/>
    <row r="2" spans="1:11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11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11">
      <c r="A4" s="823"/>
      <c r="B4" s="824"/>
      <c r="C4" s="824"/>
      <c r="D4" s="824"/>
      <c r="E4" s="824"/>
      <c r="F4" s="824"/>
      <c r="G4" s="824"/>
      <c r="H4" s="824"/>
      <c r="I4" s="825"/>
    </row>
    <row r="5" spans="1:11">
      <c r="A5" s="18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11">
      <c r="A6" s="101">
        <v>1.2</v>
      </c>
      <c r="B6" s="781" t="s">
        <v>188</v>
      </c>
      <c r="C6" s="782"/>
      <c r="D6" s="782"/>
      <c r="E6" s="782"/>
      <c r="F6" s="783"/>
      <c r="G6" s="781" t="s">
        <v>87</v>
      </c>
      <c r="H6" s="783"/>
      <c r="I6" s="113">
        <f>+'PROPUESTA CONSORCIO'!F9+'PROPUESTA CONSORCIO'!F41+'PROPUESTA CONSORCIO'!F97+'PROPUESTA CONSORCIO'!F141+'PROPUESTA CONSORCIO'!F179+'PROPUESTA CONSORCIO'!F218+'PROPUESTA CONSORCIO'!F249</f>
        <v>1764</v>
      </c>
    </row>
    <row r="7" spans="1:11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11" ht="22.5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11">
      <c r="A9" s="791" t="s">
        <v>222</v>
      </c>
      <c r="B9" s="792"/>
      <c r="C9" s="102" t="s">
        <v>223</v>
      </c>
      <c r="D9" s="781" t="s">
        <v>224</v>
      </c>
      <c r="E9" s="783"/>
      <c r="F9" s="114">
        <f>+I30</f>
        <v>7855.3</v>
      </c>
      <c r="G9" s="793">
        <v>0.05</v>
      </c>
      <c r="H9" s="794"/>
      <c r="I9" s="112">
        <f>+G9*F9</f>
        <v>392.77</v>
      </c>
    </row>
    <row r="10" spans="1:11">
      <c r="A10" s="791" t="s">
        <v>405</v>
      </c>
      <c r="B10" s="792"/>
      <c r="C10" s="102" t="s">
        <v>257</v>
      </c>
      <c r="D10" s="781" t="s">
        <v>224</v>
      </c>
      <c r="E10" s="783"/>
      <c r="F10" s="114">
        <v>94000</v>
      </c>
      <c r="G10" s="826">
        <v>29.006900000000002</v>
      </c>
      <c r="H10" s="827"/>
      <c r="I10" s="112">
        <f>+F10/G10</f>
        <v>3240.61</v>
      </c>
      <c r="K10" s="12"/>
    </row>
    <row r="11" spans="1:11">
      <c r="A11" s="795"/>
      <c r="B11" s="796"/>
      <c r="C11" s="105"/>
      <c r="D11" s="795"/>
      <c r="E11" s="796"/>
      <c r="F11" s="105"/>
      <c r="G11" s="795"/>
      <c r="H11" s="796"/>
      <c r="I11" s="115"/>
    </row>
    <row r="12" spans="1:11">
      <c r="A12" s="799" t="s">
        <v>225</v>
      </c>
      <c r="B12" s="800"/>
      <c r="C12" s="800"/>
      <c r="D12" s="800"/>
      <c r="E12" s="800"/>
      <c r="F12" s="800"/>
      <c r="G12" s="800"/>
      <c r="H12" s="801"/>
      <c r="I12" s="112">
        <f>SUM(I9:I11)</f>
        <v>3633.38</v>
      </c>
    </row>
    <row r="13" spans="1:11">
      <c r="A13" s="784" t="s">
        <v>226</v>
      </c>
      <c r="B13" s="785"/>
      <c r="C13" s="785"/>
      <c r="D13" s="785"/>
      <c r="E13" s="785"/>
      <c r="F13" s="785"/>
      <c r="G13" s="785"/>
      <c r="H13" s="785"/>
      <c r="I13" s="786"/>
    </row>
    <row r="14" spans="1:11">
      <c r="A14" s="787" t="s">
        <v>77</v>
      </c>
      <c r="B14" s="802"/>
      <c r="C14" s="802"/>
      <c r="D14" s="788"/>
      <c r="E14" s="175" t="s">
        <v>215</v>
      </c>
      <c r="F14" s="177" t="s">
        <v>79</v>
      </c>
      <c r="G14" s="789" t="s">
        <v>227</v>
      </c>
      <c r="H14" s="790"/>
      <c r="I14" s="185" t="s">
        <v>221</v>
      </c>
    </row>
    <row r="15" spans="1:11">
      <c r="A15" s="795"/>
      <c r="B15" s="806"/>
      <c r="C15" s="806"/>
      <c r="D15" s="796"/>
      <c r="E15" s="105"/>
      <c r="F15" s="105"/>
      <c r="G15" s="795"/>
      <c r="H15" s="796"/>
      <c r="I15" s="115"/>
    </row>
    <row r="16" spans="1:11">
      <c r="A16" s="795"/>
      <c r="B16" s="806"/>
      <c r="C16" s="806"/>
      <c r="D16" s="796"/>
      <c r="E16" s="105"/>
      <c r="F16" s="105"/>
      <c r="G16" s="795"/>
      <c r="H16" s="796"/>
      <c r="I16" s="115"/>
    </row>
    <row r="17" spans="1:9">
      <c r="A17" s="795"/>
      <c r="B17" s="806"/>
      <c r="C17" s="806"/>
      <c r="D17" s="796"/>
      <c r="E17" s="105"/>
      <c r="F17" s="105"/>
      <c r="G17" s="795"/>
      <c r="H17" s="796"/>
      <c r="I17" s="115"/>
    </row>
    <row r="18" spans="1:9">
      <c r="A18" s="799" t="s">
        <v>225</v>
      </c>
      <c r="B18" s="800"/>
      <c r="C18" s="800"/>
      <c r="D18" s="800"/>
      <c r="E18" s="800"/>
      <c r="F18" s="800"/>
      <c r="G18" s="800"/>
      <c r="H18" s="801"/>
      <c r="I18" s="116">
        <f>SUM(I15:I17)</f>
        <v>0</v>
      </c>
    </row>
    <row r="19" spans="1:9">
      <c r="A19" s="784" t="s">
        <v>233</v>
      </c>
      <c r="B19" s="785"/>
      <c r="C19" s="785"/>
      <c r="D19" s="785"/>
      <c r="E19" s="785"/>
      <c r="F19" s="785"/>
      <c r="G19" s="785"/>
      <c r="H19" s="785"/>
      <c r="I19" s="786"/>
    </row>
    <row r="20" spans="1:9" ht="22.5">
      <c r="A20" s="787" t="s">
        <v>234</v>
      </c>
      <c r="B20" s="802"/>
      <c r="C20" s="788"/>
      <c r="D20" s="176" t="s">
        <v>235</v>
      </c>
      <c r="E20" s="175" t="s">
        <v>236</v>
      </c>
      <c r="F20" s="177" t="s">
        <v>250</v>
      </c>
      <c r="G20" s="787" t="s">
        <v>237</v>
      </c>
      <c r="H20" s="788"/>
      <c r="I20" s="185" t="s">
        <v>221</v>
      </c>
    </row>
    <row r="21" spans="1:9">
      <c r="A21" s="795"/>
      <c r="B21" s="806"/>
      <c r="C21" s="796"/>
      <c r="D21" s="105"/>
      <c r="E21" s="105"/>
      <c r="F21" s="105"/>
      <c r="G21" s="795"/>
      <c r="H21" s="796"/>
      <c r="I21" s="115"/>
    </row>
    <row r="22" spans="1:9">
      <c r="A22" s="795"/>
      <c r="B22" s="806"/>
      <c r="C22" s="796"/>
      <c r="D22" s="105"/>
      <c r="E22" s="105"/>
      <c r="F22" s="105"/>
      <c r="G22" s="795"/>
      <c r="H22" s="796"/>
      <c r="I22" s="115"/>
    </row>
    <row r="23" spans="1:9">
      <c r="A23" s="799" t="s">
        <v>225</v>
      </c>
      <c r="B23" s="800"/>
      <c r="C23" s="800"/>
      <c r="D23" s="800"/>
      <c r="E23" s="800"/>
      <c r="F23" s="800"/>
      <c r="G23" s="800"/>
      <c r="H23" s="801"/>
      <c r="I23" s="115"/>
    </row>
    <row r="24" spans="1:9">
      <c r="A24" s="784" t="s">
        <v>238</v>
      </c>
      <c r="B24" s="785"/>
      <c r="C24" s="785"/>
      <c r="D24" s="785"/>
      <c r="E24" s="785"/>
      <c r="F24" s="785"/>
      <c r="G24" s="785"/>
      <c r="H24" s="785"/>
      <c r="I24" s="786"/>
    </row>
    <row r="25" spans="1:9" ht="22.5">
      <c r="A25" s="787" t="s">
        <v>239</v>
      </c>
      <c r="B25" s="802"/>
      <c r="C25" s="788"/>
      <c r="D25" s="175" t="s">
        <v>240</v>
      </c>
      <c r="E25" s="175" t="s">
        <v>241</v>
      </c>
      <c r="F25" s="176" t="s">
        <v>242</v>
      </c>
      <c r="G25" s="789" t="s">
        <v>220</v>
      </c>
      <c r="H25" s="790"/>
      <c r="I25" s="185" t="s">
        <v>221</v>
      </c>
    </row>
    <row r="26" spans="1:9">
      <c r="A26" s="791" t="s">
        <v>255</v>
      </c>
      <c r="B26" s="803"/>
      <c r="C26" s="792"/>
      <c r="D26" s="108">
        <v>60568</v>
      </c>
      <c r="E26" s="108">
        <v>51482.8</v>
      </c>
      <c r="F26" s="109">
        <v>112050.8</v>
      </c>
      <c r="G26" s="826">
        <f>+G10</f>
        <v>29.006900000000002</v>
      </c>
      <c r="H26" s="827"/>
      <c r="I26" s="112">
        <f>+F26/G26</f>
        <v>3862.9</v>
      </c>
    </row>
    <row r="27" spans="1:9">
      <c r="A27" s="791" t="s">
        <v>256</v>
      </c>
      <c r="B27" s="803"/>
      <c r="C27" s="792"/>
      <c r="D27" s="108">
        <v>66667</v>
      </c>
      <c r="E27" s="108">
        <v>49140.25</v>
      </c>
      <c r="F27" s="109">
        <v>115807.25</v>
      </c>
      <c r="G27" s="826">
        <f>+G26</f>
        <v>29.006900000000002</v>
      </c>
      <c r="H27" s="827"/>
      <c r="I27" s="112">
        <f>+F27/G27</f>
        <v>3992.4</v>
      </c>
    </row>
    <row r="28" spans="1:9">
      <c r="A28" s="795"/>
      <c r="B28" s="806"/>
      <c r="C28" s="796"/>
      <c r="D28" s="105"/>
      <c r="E28" s="105"/>
      <c r="F28" s="105"/>
      <c r="G28" s="795"/>
      <c r="H28" s="796"/>
      <c r="I28" s="115"/>
    </row>
    <row r="29" spans="1:9">
      <c r="A29" s="795"/>
      <c r="B29" s="806"/>
      <c r="C29" s="796"/>
      <c r="D29" s="105"/>
      <c r="E29" s="105"/>
      <c r="F29" s="105"/>
      <c r="G29" s="795"/>
      <c r="H29" s="796"/>
      <c r="I29" s="115"/>
    </row>
    <row r="30" spans="1:9">
      <c r="A30" s="799" t="s">
        <v>225</v>
      </c>
      <c r="B30" s="800"/>
      <c r="C30" s="800"/>
      <c r="D30" s="800"/>
      <c r="E30" s="800"/>
      <c r="F30" s="800"/>
      <c r="G30" s="800"/>
      <c r="H30" s="801"/>
      <c r="I30" s="112">
        <f>SUM(I26:I29)</f>
        <v>7855.3</v>
      </c>
    </row>
    <row r="31" spans="1:9">
      <c r="A31" s="795"/>
      <c r="B31" s="806"/>
      <c r="C31" s="806"/>
      <c r="D31" s="806"/>
      <c r="E31" s="806"/>
      <c r="F31" s="806"/>
      <c r="G31" s="806"/>
      <c r="H31" s="806"/>
      <c r="I31" s="796"/>
    </row>
    <row r="32" spans="1:9">
      <c r="A32" s="799" t="s">
        <v>245</v>
      </c>
      <c r="B32" s="800"/>
      <c r="C32" s="800"/>
      <c r="D32" s="800"/>
      <c r="E32" s="800"/>
      <c r="F32" s="800"/>
      <c r="G32" s="800"/>
      <c r="H32" s="801"/>
      <c r="I32" s="184">
        <f>+I12+I18+I23+I30</f>
        <v>11488.68</v>
      </c>
    </row>
    <row r="33" spans="1:12">
      <c r="A33" s="784" t="s">
        <v>246</v>
      </c>
      <c r="B33" s="785"/>
      <c r="C33" s="785"/>
      <c r="D33" s="785"/>
      <c r="E33" s="785"/>
      <c r="F33" s="785"/>
      <c r="G33" s="785"/>
      <c r="H33" s="785"/>
      <c r="I33" s="786"/>
    </row>
    <row r="34" spans="1:12">
      <c r="A34" s="787" t="s">
        <v>77</v>
      </c>
      <c r="B34" s="802"/>
      <c r="C34" s="788"/>
      <c r="D34" s="105"/>
      <c r="E34" s="105"/>
      <c r="F34" s="176" t="s">
        <v>202</v>
      </c>
      <c r="G34" s="789" t="s">
        <v>199</v>
      </c>
      <c r="H34" s="790"/>
      <c r="I34" s="115"/>
    </row>
    <row r="35" spans="1:12">
      <c r="A35" s="791" t="s">
        <v>247</v>
      </c>
      <c r="B35" s="803"/>
      <c r="C35" s="792"/>
      <c r="D35" s="105"/>
      <c r="E35" s="105"/>
      <c r="F35" s="110">
        <v>0.25</v>
      </c>
      <c r="G35" s="818">
        <f>+I32</f>
        <v>11488.68</v>
      </c>
      <c r="H35" s="819"/>
      <c r="I35" s="112">
        <f>+G35*F35</f>
        <v>2872.17</v>
      </c>
    </row>
    <row r="36" spans="1:12">
      <c r="A36" s="791" t="s">
        <v>248</v>
      </c>
      <c r="B36" s="803"/>
      <c r="C36" s="792"/>
      <c r="D36" s="105"/>
      <c r="E36" s="105"/>
      <c r="F36" s="111">
        <v>0</v>
      </c>
      <c r="G36" s="818">
        <f>+I32</f>
        <v>11488.68</v>
      </c>
      <c r="H36" s="819"/>
      <c r="I36" s="116">
        <f>+F36*G36</f>
        <v>0</v>
      </c>
    </row>
    <row r="37" spans="1:12">
      <c r="A37" s="791" t="s">
        <v>209</v>
      </c>
      <c r="B37" s="803"/>
      <c r="C37" s="792"/>
      <c r="D37" s="105"/>
      <c r="E37" s="105"/>
      <c r="F37" s="111">
        <v>0.05</v>
      </c>
      <c r="G37" s="818">
        <f>+I32</f>
        <v>11488.68</v>
      </c>
      <c r="H37" s="819"/>
      <c r="I37" s="112">
        <f>+F37*G37</f>
        <v>574.42999999999995</v>
      </c>
    </row>
    <row r="38" spans="1:12">
      <c r="A38" s="820" t="s">
        <v>225</v>
      </c>
      <c r="B38" s="821"/>
      <c r="C38" s="821"/>
      <c r="D38" s="821"/>
      <c r="E38" s="821"/>
      <c r="F38" s="821"/>
      <c r="G38" s="821"/>
      <c r="H38" s="822"/>
      <c r="I38" s="112">
        <f>SUM(I35:I37)</f>
        <v>3446.6</v>
      </c>
    </row>
    <row r="39" spans="1:12">
      <c r="A39" s="795"/>
      <c r="B39" s="806"/>
      <c r="C39" s="806"/>
      <c r="D39" s="806"/>
      <c r="E39" s="806"/>
      <c r="F39" s="806"/>
      <c r="G39" s="806"/>
      <c r="H39" s="806"/>
      <c r="I39" s="796"/>
    </row>
    <row r="40" spans="1:12">
      <c r="A40" s="809" t="s">
        <v>249</v>
      </c>
      <c r="B40" s="810"/>
      <c r="C40" s="810"/>
      <c r="D40" s="810"/>
      <c r="E40" s="810"/>
      <c r="F40" s="810"/>
      <c r="G40" s="810"/>
      <c r="H40" s="811"/>
      <c r="I40" s="186">
        <f>+ROUND(I32+I38,0)</f>
        <v>14935</v>
      </c>
      <c r="J40" s="118">
        <f>+'PROPUESTA CONSORCIO'!G9</f>
        <v>14935</v>
      </c>
      <c r="K40" s="604">
        <f>+I40-J40</f>
        <v>0</v>
      </c>
      <c r="L40" s="605"/>
    </row>
    <row r="41" spans="1:12">
      <c r="I41" s="98"/>
    </row>
    <row r="42" spans="1:12">
      <c r="I42" s="98"/>
    </row>
    <row r="43" spans="1:12">
      <c r="I43" s="98"/>
    </row>
  </sheetData>
  <mergeCells count="64">
    <mergeCell ref="A39:I39"/>
    <mergeCell ref="A40:H40"/>
    <mergeCell ref="A2:I3"/>
    <mergeCell ref="A36:C36"/>
    <mergeCell ref="G36:H36"/>
    <mergeCell ref="A37:C37"/>
    <mergeCell ref="G37:H37"/>
    <mergeCell ref="A38:H38"/>
    <mergeCell ref="A33:I33"/>
    <mergeCell ref="A34:C34"/>
    <mergeCell ref="G34:H34"/>
    <mergeCell ref="A35:C35"/>
    <mergeCell ref="G35:H35"/>
    <mergeCell ref="A29:C29"/>
    <mergeCell ref="G29:H29"/>
    <mergeCell ref="A30:H30"/>
    <mergeCell ref="A31:I31"/>
    <mergeCell ref="A32:H32"/>
    <mergeCell ref="A26:C26"/>
    <mergeCell ref="G26:H26"/>
    <mergeCell ref="A27:C27"/>
    <mergeCell ref="G27:H27"/>
    <mergeCell ref="A28:C28"/>
    <mergeCell ref="G28:H28"/>
    <mergeCell ref="A22:C22"/>
    <mergeCell ref="G22:H22"/>
    <mergeCell ref="A23:H23"/>
    <mergeCell ref="A24:I24"/>
    <mergeCell ref="A25:C25"/>
    <mergeCell ref="G25:H25"/>
    <mergeCell ref="A19:I19"/>
    <mergeCell ref="A20:C20"/>
    <mergeCell ref="G20:H20"/>
    <mergeCell ref="A21:C21"/>
    <mergeCell ref="G21:H21"/>
    <mergeCell ref="A16:D16"/>
    <mergeCell ref="G16:H16"/>
    <mergeCell ref="A17:D17"/>
    <mergeCell ref="G17:H17"/>
    <mergeCell ref="A18:H18"/>
    <mergeCell ref="A12:H12"/>
    <mergeCell ref="A13:I13"/>
    <mergeCell ref="A14:D14"/>
    <mergeCell ref="G14:H14"/>
    <mergeCell ref="A15:D15"/>
    <mergeCell ref="G15:H15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4:I4"/>
    <mergeCell ref="B5:F5"/>
    <mergeCell ref="G5:H5"/>
    <mergeCell ref="B6:F6"/>
    <mergeCell ref="G6:H6"/>
  </mergeCells>
  <pageMargins left="0.7" right="0.7" top="0.75" bottom="0.75" header="0.3" footer="0.3"/>
  <pageSetup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FF00"/>
  </sheetPr>
  <dimension ref="A1:L49"/>
  <sheetViews>
    <sheetView showGridLines="0" view="pageBreakPreview" zoomScale="70" zoomScaleNormal="132" zoomScaleSheetLayoutView="70" workbookViewId="0">
      <selection activeCell="N20" sqref="N20"/>
    </sheetView>
  </sheetViews>
  <sheetFormatPr baseColWidth="10" defaultColWidth="9.33203125" defaultRowHeight="12.75"/>
  <cols>
    <col min="1" max="1" width="12.6640625" style="97" customWidth="1"/>
    <col min="2" max="2" width="30" style="97" customWidth="1"/>
    <col min="3" max="3" width="7.1640625" style="97" customWidth="1"/>
    <col min="4" max="4" width="12.33203125" style="97" customWidth="1"/>
    <col min="5" max="5" width="14.1640625" style="97" customWidth="1"/>
    <col min="6" max="6" width="16" style="97" customWidth="1"/>
    <col min="7" max="7" width="7.33203125" style="97" customWidth="1"/>
    <col min="8" max="8" width="10.1640625" style="97" customWidth="1"/>
    <col min="9" max="9" width="14.1640625" style="117" customWidth="1"/>
    <col min="12" max="12" width="18" customWidth="1"/>
  </cols>
  <sheetData>
    <row r="1" spans="1:9" ht="13.5" thickBot="1"/>
    <row r="2" spans="1:9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9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9">
      <c r="A4" s="795"/>
      <c r="B4" s="806"/>
      <c r="C4" s="806"/>
      <c r="D4" s="806"/>
      <c r="E4" s="806"/>
      <c r="F4" s="806"/>
      <c r="G4" s="806"/>
      <c r="H4" s="806"/>
      <c r="I4" s="796"/>
    </row>
    <row r="5" spans="1:9">
      <c r="A5" s="18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9">
      <c r="A6" s="101">
        <v>1.3</v>
      </c>
      <c r="B6" s="781" t="s">
        <v>89</v>
      </c>
      <c r="C6" s="782"/>
      <c r="D6" s="782"/>
      <c r="E6" s="782"/>
      <c r="F6" s="783"/>
      <c r="G6" s="781" t="s">
        <v>90</v>
      </c>
      <c r="H6" s="783"/>
      <c r="I6" s="113">
        <f>+'PROPUESTA APUS ORDENADOS'!F23+'PROPUESTA APUS ORDENADOS'!F24+'PROPUESTA APUS ORDENADOS'!F25+'PROPUESTA APUS ORDENADOS'!F26+'PROPUESTA APUS ORDENADOS'!F27+'PROPUESTA APUS ORDENADOS'!F28+'PROPUESTA APUS ORDENADOS'!F29</f>
        <v>2065</v>
      </c>
    </row>
    <row r="7" spans="1:9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9" ht="22.5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9">
      <c r="A9" s="791" t="s">
        <v>222</v>
      </c>
      <c r="B9" s="792"/>
      <c r="C9" s="102" t="s">
        <v>223</v>
      </c>
      <c r="D9" s="781" t="s">
        <v>224</v>
      </c>
      <c r="E9" s="783"/>
      <c r="F9" s="114">
        <f>+I30</f>
        <v>2680.68</v>
      </c>
      <c r="G9" s="793">
        <v>0.05</v>
      </c>
      <c r="H9" s="794"/>
      <c r="I9" s="112">
        <f>+F9*G9</f>
        <v>134.03</v>
      </c>
    </row>
    <row r="10" spans="1:9">
      <c r="A10" s="791" t="s">
        <v>251</v>
      </c>
      <c r="B10" s="792"/>
      <c r="C10" s="102" t="s">
        <v>252</v>
      </c>
      <c r="D10" s="781" t="s">
        <v>224</v>
      </c>
      <c r="E10" s="783"/>
      <c r="F10" s="114">
        <v>75000</v>
      </c>
      <c r="G10" s="828">
        <v>85</v>
      </c>
      <c r="H10" s="829"/>
      <c r="I10" s="112">
        <f>+F10/G10</f>
        <v>882.35</v>
      </c>
    </row>
    <row r="11" spans="1:9">
      <c r="A11" s="791" t="s">
        <v>253</v>
      </c>
      <c r="B11" s="792"/>
      <c r="C11" s="102" t="s">
        <v>254</v>
      </c>
      <c r="D11" s="781" t="s">
        <v>224</v>
      </c>
      <c r="E11" s="783"/>
      <c r="F11" s="114">
        <v>1444500</v>
      </c>
      <c r="G11" s="828">
        <v>657.97</v>
      </c>
      <c r="H11" s="829"/>
      <c r="I11" s="112">
        <f>+F11/G11</f>
        <v>2195.39</v>
      </c>
    </row>
    <row r="12" spans="1:9">
      <c r="A12" s="799" t="s">
        <v>225</v>
      </c>
      <c r="B12" s="800"/>
      <c r="C12" s="800"/>
      <c r="D12" s="800"/>
      <c r="E12" s="800"/>
      <c r="F12" s="800"/>
      <c r="G12" s="800"/>
      <c r="H12" s="801"/>
      <c r="I12" s="112">
        <f>SUM(I9:I11)</f>
        <v>3211.77</v>
      </c>
    </row>
    <row r="13" spans="1:9">
      <c r="A13" s="784" t="s">
        <v>226</v>
      </c>
      <c r="B13" s="785"/>
      <c r="C13" s="785"/>
      <c r="D13" s="785"/>
      <c r="E13" s="785"/>
      <c r="F13" s="785"/>
      <c r="G13" s="785"/>
      <c r="H13" s="785"/>
      <c r="I13" s="786"/>
    </row>
    <row r="14" spans="1:9" ht="22.5">
      <c r="A14" s="787" t="s">
        <v>77</v>
      </c>
      <c r="B14" s="802"/>
      <c r="C14" s="802"/>
      <c r="D14" s="788"/>
      <c r="E14" s="175" t="s">
        <v>215</v>
      </c>
      <c r="F14" s="177" t="s">
        <v>79</v>
      </c>
      <c r="G14" s="789" t="s">
        <v>227</v>
      </c>
      <c r="H14" s="790"/>
      <c r="I14" s="185" t="s">
        <v>221</v>
      </c>
    </row>
    <row r="15" spans="1:9">
      <c r="A15" s="795"/>
      <c r="B15" s="806"/>
      <c r="C15" s="806"/>
      <c r="D15" s="796"/>
      <c r="E15" s="105"/>
      <c r="F15" s="105"/>
      <c r="G15" s="795"/>
      <c r="H15" s="796"/>
      <c r="I15" s="115"/>
    </row>
    <row r="16" spans="1:9">
      <c r="A16" s="795"/>
      <c r="B16" s="806"/>
      <c r="C16" s="806"/>
      <c r="D16" s="796"/>
      <c r="E16" s="105"/>
      <c r="F16" s="105"/>
      <c r="G16" s="795"/>
      <c r="H16" s="796"/>
      <c r="I16" s="115"/>
    </row>
    <row r="17" spans="1:9">
      <c r="A17" s="795"/>
      <c r="B17" s="806"/>
      <c r="C17" s="806"/>
      <c r="D17" s="796"/>
      <c r="E17" s="105"/>
      <c r="F17" s="105"/>
      <c r="G17" s="795"/>
      <c r="H17" s="796"/>
      <c r="I17" s="115"/>
    </row>
    <row r="18" spans="1:9">
      <c r="A18" s="799" t="s">
        <v>225</v>
      </c>
      <c r="B18" s="800"/>
      <c r="C18" s="800"/>
      <c r="D18" s="800"/>
      <c r="E18" s="800"/>
      <c r="F18" s="800"/>
      <c r="G18" s="800"/>
      <c r="H18" s="801"/>
      <c r="I18" s="116">
        <f>SUM(I15:I17)</f>
        <v>0</v>
      </c>
    </row>
    <row r="19" spans="1:9">
      <c r="A19" s="784" t="s">
        <v>233</v>
      </c>
      <c r="B19" s="785"/>
      <c r="C19" s="785"/>
      <c r="D19" s="785"/>
      <c r="E19" s="785"/>
      <c r="F19" s="785"/>
      <c r="G19" s="785"/>
      <c r="H19" s="785"/>
      <c r="I19" s="786"/>
    </row>
    <row r="20" spans="1:9" ht="22.5">
      <c r="A20" s="787" t="s">
        <v>234</v>
      </c>
      <c r="B20" s="802"/>
      <c r="C20" s="788"/>
      <c r="D20" s="176" t="s">
        <v>235</v>
      </c>
      <c r="E20" s="175" t="s">
        <v>236</v>
      </c>
      <c r="F20" s="177" t="s">
        <v>250</v>
      </c>
      <c r="G20" s="787" t="s">
        <v>237</v>
      </c>
      <c r="H20" s="788"/>
      <c r="I20" s="185" t="s">
        <v>221</v>
      </c>
    </row>
    <row r="21" spans="1:9">
      <c r="A21" s="795"/>
      <c r="B21" s="806"/>
      <c r="C21" s="796"/>
      <c r="D21" s="105"/>
      <c r="E21" s="105"/>
      <c r="F21" s="105"/>
      <c r="G21" s="795"/>
      <c r="H21" s="796"/>
      <c r="I21" s="115"/>
    </row>
    <row r="22" spans="1:9">
      <c r="A22" s="795"/>
      <c r="B22" s="806"/>
      <c r="C22" s="796"/>
      <c r="D22" s="105"/>
      <c r="E22" s="105"/>
      <c r="F22" s="105"/>
      <c r="G22" s="795"/>
      <c r="H22" s="796"/>
      <c r="I22" s="115"/>
    </row>
    <row r="23" spans="1:9">
      <c r="A23" s="799" t="s">
        <v>225</v>
      </c>
      <c r="B23" s="800"/>
      <c r="C23" s="800"/>
      <c r="D23" s="800"/>
      <c r="E23" s="800"/>
      <c r="F23" s="800"/>
      <c r="G23" s="800"/>
      <c r="H23" s="801"/>
      <c r="I23" s="115"/>
    </row>
    <row r="24" spans="1:9">
      <c r="A24" s="784" t="s">
        <v>238</v>
      </c>
      <c r="B24" s="785"/>
      <c r="C24" s="785"/>
      <c r="D24" s="785"/>
      <c r="E24" s="785"/>
      <c r="F24" s="785"/>
      <c r="G24" s="785"/>
      <c r="H24" s="785"/>
      <c r="I24" s="786"/>
    </row>
    <row r="25" spans="1:9" ht="22.5">
      <c r="A25" s="787" t="s">
        <v>239</v>
      </c>
      <c r="B25" s="802"/>
      <c r="C25" s="788"/>
      <c r="D25" s="175" t="s">
        <v>240</v>
      </c>
      <c r="E25" s="175" t="s">
        <v>241</v>
      </c>
      <c r="F25" s="176" t="s">
        <v>242</v>
      </c>
      <c r="G25" s="789" t="s">
        <v>220</v>
      </c>
      <c r="H25" s="790"/>
      <c r="I25" s="185" t="s">
        <v>221</v>
      </c>
    </row>
    <row r="26" spans="1:9">
      <c r="A26" s="791" t="s">
        <v>255</v>
      </c>
      <c r="B26" s="803"/>
      <c r="C26" s="792"/>
      <c r="D26" s="108">
        <v>60568</v>
      </c>
      <c r="E26" s="108">
        <v>51482.8</v>
      </c>
      <c r="F26" s="109">
        <f>+E26+D26</f>
        <v>112050.8</v>
      </c>
      <c r="G26" s="828">
        <f>+G10</f>
        <v>85</v>
      </c>
      <c r="H26" s="829"/>
      <c r="I26" s="112">
        <f>+F26/G26</f>
        <v>1318.24</v>
      </c>
    </row>
    <row r="27" spans="1:9">
      <c r="A27" s="791" t="s">
        <v>256</v>
      </c>
      <c r="B27" s="803"/>
      <c r="C27" s="792"/>
      <c r="D27" s="108">
        <v>66667</v>
      </c>
      <c r="E27" s="108">
        <v>49140.25</v>
      </c>
      <c r="F27" s="109">
        <f>+E27+D27</f>
        <v>115807.25</v>
      </c>
      <c r="G27" s="828">
        <f>+G26</f>
        <v>85</v>
      </c>
      <c r="H27" s="829"/>
      <c r="I27" s="112">
        <f>+F27/G27</f>
        <v>1362.44</v>
      </c>
    </row>
    <row r="28" spans="1:9">
      <c r="A28" s="795"/>
      <c r="B28" s="806"/>
      <c r="C28" s="796"/>
      <c r="D28" s="105"/>
      <c r="E28" s="105"/>
      <c r="F28" s="105"/>
      <c r="G28" s="795"/>
      <c r="H28" s="796"/>
      <c r="I28" s="115"/>
    </row>
    <row r="29" spans="1:9">
      <c r="A29" s="795"/>
      <c r="B29" s="806"/>
      <c r="C29" s="796"/>
      <c r="D29" s="105"/>
      <c r="E29" s="105"/>
      <c r="F29" s="105"/>
      <c r="G29" s="795"/>
      <c r="H29" s="796"/>
      <c r="I29" s="115"/>
    </row>
    <row r="30" spans="1:9">
      <c r="A30" s="799" t="s">
        <v>225</v>
      </c>
      <c r="B30" s="800"/>
      <c r="C30" s="800"/>
      <c r="D30" s="800"/>
      <c r="E30" s="800"/>
      <c r="F30" s="800"/>
      <c r="G30" s="800"/>
      <c r="H30" s="801"/>
      <c r="I30" s="112">
        <f>SUM(I26:I29)</f>
        <v>2680.68</v>
      </c>
    </row>
    <row r="31" spans="1:9">
      <c r="A31" s="795"/>
      <c r="B31" s="806"/>
      <c r="C31" s="806"/>
      <c r="D31" s="806"/>
      <c r="E31" s="806"/>
      <c r="F31" s="806"/>
      <c r="G31" s="806"/>
      <c r="H31" s="806"/>
      <c r="I31" s="796"/>
    </row>
    <row r="32" spans="1:9">
      <c r="A32" s="799" t="s">
        <v>245</v>
      </c>
      <c r="B32" s="800"/>
      <c r="C32" s="800"/>
      <c r="D32" s="800"/>
      <c r="E32" s="800"/>
      <c r="F32" s="800"/>
      <c r="G32" s="800"/>
      <c r="H32" s="801"/>
      <c r="I32" s="184">
        <f>+I12+I18+I23+I30</f>
        <v>5892.45</v>
      </c>
    </row>
    <row r="33" spans="1:12">
      <c r="A33" s="784" t="s">
        <v>246</v>
      </c>
      <c r="B33" s="785"/>
      <c r="C33" s="785"/>
      <c r="D33" s="785"/>
      <c r="E33" s="785"/>
      <c r="F33" s="785"/>
      <c r="G33" s="785"/>
      <c r="H33" s="785"/>
      <c r="I33" s="786"/>
    </row>
    <row r="34" spans="1:12">
      <c r="A34" s="787" t="s">
        <v>77</v>
      </c>
      <c r="B34" s="802"/>
      <c r="C34" s="788"/>
      <c r="D34" s="105"/>
      <c r="E34" s="105"/>
      <c r="F34" s="176" t="s">
        <v>202</v>
      </c>
      <c r="G34" s="789" t="s">
        <v>199</v>
      </c>
      <c r="H34" s="790"/>
      <c r="I34" s="115"/>
    </row>
    <row r="35" spans="1:12">
      <c r="A35" s="791" t="s">
        <v>247</v>
      </c>
      <c r="B35" s="803"/>
      <c r="C35" s="792"/>
      <c r="D35" s="105"/>
      <c r="E35" s="105"/>
      <c r="F35" s="110">
        <v>0.25</v>
      </c>
      <c r="G35" s="818">
        <f>+I32</f>
        <v>5892.45</v>
      </c>
      <c r="H35" s="819"/>
      <c r="I35" s="112">
        <f>+G35*F35</f>
        <v>1473.11</v>
      </c>
    </row>
    <row r="36" spans="1:12">
      <c r="A36" s="791" t="s">
        <v>248</v>
      </c>
      <c r="B36" s="803"/>
      <c r="C36" s="792"/>
      <c r="D36" s="105"/>
      <c r="E36" s="105"/>
      <c r="F36" s="111">
        <v>0</v>
      </c>
      <c r="G36" s="818">
        <f>+I32</f>
        <v>5892.45</v>
      </c>
      <c r="H36" s="819"/>
      <c r="I36" s="112">
        <f t="shared" ref="I36:I37" si="0">+G36*F36</f>
        <v>0</v>
      </c>
    </row>
    <row r="37" spans="1:12">
      <c r="A37" s="791" t="s">
        <v>209</v>
      </c>
      <c r="B37" s="803"/>
      <c r="C37" s="792"/>
      <c r="D37" s="105"/>
      <c r="E37" s="105"/>
      <c r="F37" s="111">
        <v>0.05</v>
      </c>
      <c r="G37" s="818">
        <f>+I32</f>
        <v>5892.45</v>
      </c>
      <c r="H37" s="819"/>
      <c r="I37" s="112">
        <f t="shared" si="0"/>
        <v>294.62</v>
      </c>
    </row>
    <row r="38" spans="1:12">
      <c r="A38" s="820" t="s">
        <v>225</v>
      </c>
      <c r="B38" s="821"/>
      <c r="C38" s="821"/>
      <c r="D38" s="821"/>
      <c r="E38" s="821"/>
      <c r="F38" s="821"/>
      <c r="G38" s="821"/>
      <c r="H38" s="822"/>
      <c r="I38" s="112">
        <f>SUM(I35:I37)</f>
        <v>1767.73</v>
      </c>
    </row>
    <row r="39" spans="1:12">
      <c r="A39" s="795"/>
      <c r="B39" s="806"/>
      <c r="C39" s="806"/>
      <c r="D39" s="806"/>
      <c r="E39" s="806"/>
      <c r="F39" s="806"/>
      <c r="G39" s="806"/>
      <c r="H39" s="806"/>
      <c r="I39" s="796"/>
    </row>
    <row r="40" spans="1:12">
      <c r="A40" s="809" t="s">
        <v>249</v>
      </c>
      <c r="B40" s="810"/>
      <c r="C40" s="810"/>
      <c r="D40" s="810"/>
      <c r="E40" s="810"/>
      <c r="F40" s="810"/>
      <c r="G40" s="810"/>
      <c r="H40" s="811"/>
      <c r="I40" s="186">
        <f>ROUND(+I32+I38,0)</f>
        <v>7660</v>
      </c>
      <c r="J40" s="95">
        <f>+'PROPUESTA CONSORCIO'!G8</f>
        <v>7660</v>
      </c>
      <c r="K40" s="118">
        <f>+J40-I40</f>
        <v>0</v>
      </c>
      <c r="L40" s="604"/>
    </row>
    <row r="41" spans="1:12">
      <c r="I41" s="98"/>
    </row>
    <row r="42" spans="1:12">
      <c r="A42"/>
      <c r="B42"/>
      <c r="C42"/>
      <c r="D42"/>
      <c r="E42"/>
      <c r="F42"/>
      <c r="G42"/>
      <c r="H42"/>
      <c r="I42"/>
    </row>
    <row r="43" spans="1:12">
      <c r="A43"/>
      <c r="B43"/>
      <c r="C43"/>
      <c r="D43"/>
      <c r="E43"/>
      <c r="F43"/>
      <c r="G43"/>
      <c r="H43"/>
      <c r="I43"/>
    </row>
    <row r="44" spans="1:12">
      <c r="A44"/>
      <c r="B44"/>
      <c r="C44"/>
      <c r="D44"/>
      <c r="E44"/>
      <c r="F44"/>
      <c r="G44"/>
      <c r="H44"/>
      <c r="I44"/>
    </row>
    <row r="45" spans="1:12">
      <c r="A45"/>
      <c r="B45"/>
      <c r="C45"/>
      <c r="D45"/>
      <c r="E45"/>
      <c r="F45"/>
      <c r="G45"/>
      <c r="H45"/>
      <c r="I45"/>
    </row>
    <row r="46" spans="1:12">
      <c r="A46"/>
      <c r="B46"/>
      <c r="C46"/>
      <c r="D46"/>
      <c r="E46"/>
      <c r="F46"/>
      <c r="G46"/>
      <c r="H46"/>
      <c r="I46"/>
    </row>
    <row r="47" spans="1:12">
      <c r="A47"/>
      <c r="B47"/>
      <c r="C47"/>
      <c r="D47"/>
      <c r="E47"/>
      <c r="F47"/>
      <c r="G47"/>
      <c r="H47"/>
      <c r="I47"/>
    </row>
    <row r="48" spans="1:12">
      <c r="A48"/>
      <c r="B48"/>
      <c r="C48"/>
      <c r="D48"/>
      <c r="E48"/>
      <c r="F48"/>
      <c r="G48"/>
      <c r="H48"/>
      <c r="I48"/>
    </row>
    <row r="49" spans="1:9">
      <c r="A49"/>
      <c r="B49"/>
      <c r="C49"/>
      <c r="D49"/>
      <c r="E49"/>
      <c r="F49"/>
      <c r="G49"/>
      <c r="H49"/>
      <c r="I49"/>
    </row>
  </sheetData>
  <mergeCells count="64">
    <mergeCell ref="A39:I39"/>
    <mergeCell ref="A40:H40"/>
    <mergeCell ref="A2:I3"/>
    <mergeCell ref="A36:C36"/>
    <mergeCell ref="G36:H36"/>
    <mergeCell ref="A37:C37"/>
    <mergeCell ref="G37:H37"/>
    <mergeCell ref="A38:H38"/>
    <mergeCell ref="A33:I33"/>
    <mergeCell ref="A34:C34"/>
    <mergeCell ref="G34:H34"/>
    <mergeCell ref="A35:C35"/>
    <mergeCell ref="G35:H35"/>
    <mergeCell ref="A29:C29"/>
    <mergeCell ref="G29:H29"/>
    <mergeCell ref="A30:H30"/>
    <mergeCell ref="A31:I31"/>
    <mergeCell ref="A32:H32"/>
    <mergeCell ref="A26:C26"/>
    <mergeCell ref="G26:H26"/>
    <mergeCell ref="A27:C27"/>
    <mergeCell ref="G27:H27"/>
    <mergeCell ref="A28:C28"/>
    <mergeCell ref="G28:H28"/>
    <mergeCell ref="A22:C22"/>
    <mergeCell ref="G22:H22"/>
    <mergeCell ref="A23:H23"/>
    <mergeCell ref="A24:I24"/>
    <mergeCell ref="A25:C25"/>
    <mergeCell ref="G25:H25"/>
    <mergeCell ref="A19:I19"/>
    <mergeCell ref="A20:C20"/>
    <mergeCell ref="G20:H20"/>
    <mergeCell ref="A21:C21"/>
    <mergeCell ref="G21:H21"/>
    <mergeCell ref="A16:D16"/>
    <mergeCell ref="G16:H16"/>
    <mergeCell ref="A17:D17"/>
    <mergeCell ref="G17:H17"/>
    <mergeCell ref="A18:H18"/>
    <mergeCell ref="A12:H12"/>
    <mergeCell ref="A13:I13"/>
    <mergeCell ref="A14:D14"/>
    <mergeCell ref="G14:H14"/>
    <mergeCell ref="A15:D15"/>
    <mergeCell ref="G15:H15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4:I4"/>
    <mergeCell ref="B5:F5"/>
    <mergeCell ref="G5:H5"/>
    <mergeCell ref="B6:F6"/>
    <mergeCell ref="G6:H6"/>
  </mergeCells>
  <pageMargins left="0.7" right="0.7" top="0.75" bottom="0.75" header="0.3" footer="0.3"/>
  <pageSetup scale="8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FF00"/>
  </sheetPr>
  <dimension ref="A1:L49"/>
  <sheetViews>
    <sheetView showGridLines="0" view="pageBreakPreview" zoomScale="70" zoomScaleNormal="138" zoomScaleSheetLayoutView="70" workbookViewId="0">
      <selection activeCell="L14" sqref="L14"/>
    </sheetView>
  </sheetViews>
  <sheetFormatPr baseColWidth="10" defaultColWidth="9.33203125" defaultRowHeight="12.75"/>
  <cols>
    <col min="1" max="1" width="12.6640625" style="97" customWidth="1"/>
    <col min="2" max="2" width="30.33203125" style="97" customWidth="1"/>
    <col min="3" max="3" width="11.33203125" style="97" customWidth="1"/>
    <col min="4" max="4" width="12.1640625" style="97" customWidth="1"/>
    <col min="5" max="5" width="17" style="97" customWidth="1"/>
    <col min="6" max="6" width="16.83203125" style="97" customWidth="1"/>
    <col min="7" max="7" width="7.33203125" style="97" customWidth="1"/>
    <col min="8" max="8" width="14.6640625" style="97" customWidth="1"/>
    <col min="9" max="9" width="22.1640625" style="539" customWidth="1"/>
    <col min="11" max="11" width="14" customWidth="1"/>
    <col min="12" max="12" width="20.6640625" customWidth="1"/>
  </cols>
  <sheetData>
    <row r="1" spans="1:11" ht="15" customHeight="1"/>
    <row r="2" spans="1:11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11">
      <c r="A3" s="833"/>
      <c r="B3" s="834"/>
      <c r="C3" s="834"/>
      <c r="D3" s="834"/>
      <c r="E3" s="834"/>
      <c r="F3" s="834"/>
      <c r="G3" s="834"/>
      <c r="H3" s="834"/>
      <c r="I3" s="835"/>
    </row>
    <row r="4" spans="1:11">
      <c r="A4" s="836"/>
      <c r="B4" s="837"/>
      <c r="C4" s="837"/>
      <c r="D4" s="837"/>
      <c r="E4" s="837"/>
      <c r="F4" s="837"/>
      <c r="G4" s="837"/>
      <c r="H4" s="837"/>
      <c r="I4" s="838"/>
    </row>
    <row r="5" spans="1:11">
      <c r="A5" s="541" t="s">
        <v>214</v>
      </c>
      <c r="B5" s="839" t="s">
        <v>77</v>
      </c>
      <c r="C5" s="839"/>
      <c r="D5" s="839"/>
      <c r="E5" s="839"/>
      <c r="F5" s="839"/>
      <c r="G5" s="840" t="s">
        <v>215</v>
      </c>
      <c r="H5" s="840"/>
      <c r="I5" s="543" t="s">
        <v>79</v>
      </c>
    </row>
    <row r="6" spans="1:11">
      <c r="A6" s="544">
        <v>1.4</v>
      </c>
      <c r="B6" s="841" t="s">
        <v>360</v>
      </c>
      <c r="C6" s="841"/>
      <c r="D6" s="841"/>
      <c r="E6" s="841"/>
      <c r="F6" s="841"/>
      <c r="G6" s="841" t="s">
        <v>90</v>
      </c>
      <c r="H6" s="841"/>
      <c r="I6" s="545">
        <v>9</v>
      </c>
    </row>
    <row r="7" spans="1:11">
      <c r="A7" s="842" t="s">
        <v>217</v>
      </c>
      <c r="B7" s="842"/>
      <c r="C7" s="842"/>
      <c r="D7" s="842"/>
      <c r="E7" s="842"/>
      <c r="F7" s="842"/>
      <c r="G7" s="842"/>
      <c r="H7" s="842"/>
      <c r="I7" s="842"/>
    </row>
    <row r="8" spans="1:11">
      <c r="A8" s="843" t="s">
        <v>77</v>
      </c>
      <c r="B8" s="843"/>
      <c r="C8" s="546" t="s">
        <v>215</v>
      </c>
      <c r="D8" s="843" t="s">
        <v>218</v>
      </c>
      <c r="E8" s="843"/>
      <c r="F8" s="547" t="s">
        <v>219</v>
      </c>
      <c r="G8" s="844" t="s">
        <v>220</v>
      </c>
      <c r="H8" s="844"/>
      <c r="I8" s="549" t="s">
        <v>221</v>
      </c>
    </row>
    <row r="9" spans="1:11">
      <c r="A9" s="845" t="s">
        <v>222</v>
      </c>
      <c r="B9" s="845"/>
      <c r="C9" s="550" t="s">
        <v>223</v>
      </c>
      <c r="D9" s="841" t="s">
        <v>224</v>
      </c>
      <c r="E9" s="841"/>
      <c r="F9" s="551">
        <f>+I30</f>
        <v>2261.37</v>
      </c>
      <c r="G9" s="846">
        <v>0.05</v>
      </c>
      <c r="H9" s="846"/>
      <c r="I9" s="552">
        <f>+G9*F9</f>
        <v>113.07</v>
      </c>
    </row>
    <row r="10" spans="1:11">
      <c r="A10" s="845" t="s">
        <v>406</v>
      </c>
      <c r="B10" s="845"/>
      <c r="C10" s="550" t="s">
        <v>252</v>
      </c>
      <c r="D10" s="841" t="s">
        <v>224</v>
      </c>
      <c r="E10" s="841"/>
      <c r="F10" s="553">
        <v>65000</v>
      </c>
      <c r="G10" s="847">
        <v>49.553400000000003</v>
      </c>
      <c r="H10" s="847"/>
      <c r="I10" s="552">
        <f>+F10/G10</f>
        <v>1311.72</v>
      </c>
      <c r="K10" s="12"/>
    </row>
    <row r="11" spans="1:11">
      <c r="A11" s="848"/>
      <c r="B11" s="848"/>
      <c r="C11" s="554"/>
      <c r="D11" s="848"/>
      <c r="E11" s="848"/>
      <c r="F11" s="554"/>
      <c r="G11" s="848"/>
      <c r="H11" s="848"/>
      <c r="I11" s="555"/>
    </row>
    <row r="12" spans="1:11">
      <c r="A12" s="849" t="s">
        <v>225</v>
      </c>
      <c r="B12" s="849"/>
      <c r="C12" s="849"/>
      <c r="D12" s="849"/>
      <c r="E12" s="849"/>
      <c r="F12" s="849"/>
      <c r="G12" s="849"/>
      <c r="H12" s="849"/>
      <c r="I12" s="552">
        <f>SUM(I9:I11)</f>
        <v>1424.79</v>
      </c>
    </row>
    <row r="13" spans="1:11">
      <c r="A13" s="842" t="s">
        <v>226</v>
      </c>
      <c r="B13" s="842"/>
      <c r="C13" s="842"/>
      <c r="D13" s="842"/>
      <c r="E13" s="842"/>
      <c r="F13" s="842"/>
      <c r="G13" s="842"/>
      <c r="H13" s="842"/>
      <c r="I13" s="842"/>
    </row>
    <row r="14" spans="1:11">
      <c r="A14" s="843" t="s">
        <v>77</v>
      </c>
      <c r="B14" s="843"/>
      <c r="C14" s="843"/>
      <c r="D14" s="843"/>
      <c r="E14" s="546" t="s">
        <v>215</v>
      </c>
      <c r="F14" s="556" t="s">
        <v>79</v>
      </c>
      <c r="G14" s="850" t="s">
        <v>227</v>
      </c>
      <c r="H14" s="850"/>
      <c r="I14" s="549" t="s">
        <v>221</v>
      </c>
    </row>
    <row r="15" spans="1:11">
      <c r="A15" s="848"/>
      <c r="B15" s="848"/>
      <c r="C15" s="848"/>
      <c r="D15" s="848"/>
      <c r="E15" s="554"/>
      <c r="F15" s="554"/>
      <c r="G15" s="848"/>
      <c r="H15" s="848"/>
      <c r="I15" s="555"/>
    </row>
    <row r="16" spans="1:11">
      <c r="A16" s="848"/>
      <c r="B16" s="848"/>
      <c r="C16" s="848"/>
      <c r="D16" s="848"/>
      <c r="E16" s="554"/>
      <c r="F16" s="554"/>
      <c r="G16" s="848"/>
      <c r="H16" s="848"/>
      <c r="I16" s="555"/>
    </row>
    <row r="17" spans="1:9">
      <c r="A17" s="848"/>
      <c r="B17" s="848"/>
      <c r="C17" s="848"/>
      <c r="D17" s="848"/>
      <c r="E17" s="554"/>
      <c r="F17" s="554"/>
      <c r="G17" s="848"/>
      <c r="H17" s="848"/>
      <c r="I17" s="555"/>
    </row>
    <row r="18" spans="1:9">
      <c r="A18" s="849" t="s">
        <v>225</v>
      </c>
      <c r="B18" s="849"/>
      <c r="C18" s="849"/>
      <c r="D18" s="849"/>
      <c r="E18" s="849"/>
      <c r="F18" s="849"/>
      <c r="G18" s="849"/>
      <c r="H18" s="849"/>
      <c r="I18" s="558">
        <f>SUM(I15:I17)</f>
        <v>0</v>
      </c>
    </row>
    <row r="19" spans="1:9">
      <c r="A19" s="842" t="s">
        <v>233</v>
      </c>
      <c r="B19" s="842"/>
      <c r="C19" s="842"/>
      <c r="D19" s="842"/>
      <c r="E19" s="842"/>
      <c r="F19" s="842"/>
      <c r="G19" s="842"/>
      <c r="H19" s="842"/>
      <c r="I19" s="842"/>
    </row>
    <row r="20" spans="1:9" ht="22.5">
      <c r="A20" s="843" t="s">
        <v>234</v>
      </c>
      <c r="B20" s="843"/>
      <c r="C20" s="843"/>
      <c r="D20" s="559" t="s">
        <v>361</v>
      </c>
      <c r="E20" s="546" t="s">
        <v>236</v>
      </c>
      <c r="F20" s="556" t="s">
        <v>250</v>
      </c>
      <c r="G20" s="851" t="s">
        <v>237</v>
      </c>
      <c r="H20" s="851"/>
      <c r="I20" s="549" t="s">
        <v>221</v>
      </c>
    </row>
    <row r="21" spans="1:9">
      <c r="A21" s="845"/>
      <c r="B21" s="845"/>
      <c r="C21" s="845"/>
      <c r="D21" s="560"/>
      <c r="E21" s="560"/>
      <c r="F21" s="560"/>
      <c r="G21" s="852"/>
      <c r="H21" s="852"/>
      <c r="I21" s="552"/>
    </row>
    <row r="22" spans="1:9">
      <c r="A22" s="848"/>
      <c r="B22" s="848"/>
      <c r="C22" s="848"/>
      <c r="D22" s="554"/>
      <c r="E22" s="554"/>
      <c r="F22" s="554"/>
      <c r="G22" s="848"/>
      <c r="H22" s="848"/>
      <c r="I22" s="555"/>
    </row>
    <row r="23" spans="1:9">
      <c r="A23" s="849" t="s">
        <v>225</v>
      </c>
      <c r="B23" s="849"/>
      <c r="C23" s="849"/>
      <c r="D23" s="849"/>
      <c r="E23" s="849"/>
      <c r="F23" s="849"/>
      <c r="G23" s="849"/>
      <c r="H23" s="849"/>
      <c r="I23" s="555">
        <f>SUM(I21:I22)</f>
        <v>0</v>
      </c>
    </row>
    <row r="24" spans="1:9">
      <c r="A24" s="842" t="s">
        <v>238</v>
      </c>
      <c r="B24" s="842"/>
      <c r="C24" s="842"/>
      <c r="D24" s="842"/>
      <c r="E24" s="842"/>
      <c r="F24" s="842"/>
      <c r="G24" s="842"/>
      <c r="H24" s="842"/>
      <c r="I24" s="842"/>
    </row>
    <row r="25" spans="1:9">
      <c r="A25" s="843" t="s">
        <v>239</v>
      </c>
      <c r="B25" s="843"/>
      <c r="C25" s="843"/>
      <c r="D25" s="546" t="s">
        <v>240</v>
      </c>
      <c r="E25" s="546" t="s">
        <v>241</v>
      </c>
      <c r="F25" s="547" t="s">
        <v>242</v>
      </c>
      <c r="G25" s="844" t="s">
        <v>220</v>
      </c>
      <c r="H25" s="844"/>
      <c r="I25" s="549" t="s">
        <v>221</v>
      </c>
    </row>
    <row r="26" spans="1:9">
      <c r="A26" s="845" t="s">
        <v>255</v>
      </c>
      <c r="B26" s="845"/>
      <c r="C26" s="845"/>
      <c r="D26" s="564">
        <v>60568</v>
      </c>
      <c r="E26" s="564">
        <v>51482.8</v>
      </c>
      <c r="F26" s="565">
        <v>112050.8</v>
      </c>
      <c r="G26" s="853">
        <f>+G10</f>
        <v>49.55</v>
      </c>
      <c r="H26" s="853"/>
      <c r="I26" s="552">
        <f>+F26/G26</f>
        <v>2261.37</v>
      </c>
    </row>
    <row r="27" spans="1:9">
      <c r="A27" s="848"/>
      <c r="B27" s="848"/>
      <c r="C27" s="848"/>
      <c r="D27" s="554"/>
      <c r="E27" s="554"/>
      <c r="F27" s="554"/>
      <c r="G27" s="848"/>
      <c r="H27" s="848"/>
      <c r="I27" s="555"/>
    </row>
    <row r="28" spans="1:9">
      <c r="A28" s="848"/>
      <c r="B28" s="848"/>
      <c r="C28" s="848"/>
      <c r="D28" s="554"/>
      <c r="E28" s="554"/>
      <c r="F28" s="554"/>
      <c r="G28" s="848"/>
      <c r="H28" s="848"/>
      <c r="I28" s="555"/>
    </row>
    <row r="29" spans="1:9">
      <c r="A29" s="848"/>
      <c r="B29" s="848"/>
      <c r="C29" s="848"/>
      <c r="D29" s="554"/>
      <c r="E29" s="554"/>
      <c r="F29" s="554"/>
      <c r="G29" s="848"/>
      <c r="H29" s="848"/>
      <c r="I29" s="555"/>
    </row>
    <row r="30" spans="1:9">
      <c r="A30" s="849" t="s">
        <v>225</v>
      </c>
      <c r="B30" s="849"/>
      <c r="C30" s="849"/>
      <c r="D30" s="849"/>
      <c r="E30" s="849"/>
      <c r="F30" s="849"/>
      <c r="G30" s="849"/>
      <c r="H30" s="849"/>
      <c r="I30" s="552">
        <f>SUM(I26:I29)</f>
        <v>2261.37</v>
      </c>
    </row>
    <row r="31" spans="1:9">
      <c r="A31" s="848"/>
      <c r="B31" s="848"/>
      <c r="C31" s="848"/>
      <c r="D31" s="848"/>
      <c r="E31" s="848"/>
      <c r="F31" s="848"/>
      <c r="G31" s="848"/>
      <c r="H31" s="848"/>
      <c r="I31" s="848"/>
    </row>
    <row r="32" spans="1:9">
      <c r="A32" s="849" t="s">
        <v>245</v>
      </c>
      <c r="B32" s="849"/>
      <c r="C32" s="849"/>
      <c r="D32" s="849"/>
      <c r="E32" s="849"/>
      <c r="F32" s="849"/>
      <c r="G32" s="849"/>
      <c r="H32" s="849"/>
      <c r="I32" s="552">
        <f>+I12+I18+I23+I30</f>
        <v>3686.16</v>
      </c>
    </row>
    <row r="33" spans="1:12">
      <c r="A33" s="842" t="s">
        <v>246</v>
      </c>
      <c r="B33" s="842"/>
      <c r="C33" s="842"/>
      <c r="D33" s="842"/>
      <c r="E33" s="842"/>
      <c r="F33" s="842"/>
      <c r="G33" s="842"/>
      <c r="H33" s="842"/>
      <c r="I33" s="842"/>
    </row>
    <row r="34" spans="1:12">
      <c r="A34" s="843" t="s">
        <v>77</v>
      </c>
      <c r="B34" s="843"/>
      <c r="C34" s="843"/>
      <c r="D34" s="554"/>
      <c r="E34" s="554"/>
      <c r="F34" s="547" t="s">
        <v>202</v>
      </c>
      <c r="G34" s="844" t="s">
        <v>199</v>
      </c>
      <c r="H34" s="844"/>
      <c r="I34" s="555"/>
    </row>
    <row r="35" spans="1:12">
      <c r="A35" s="845" t="s">
        <v>247</v>
      </c>
      <c r="B35" s="845"/>
      <c r="C35" s="845"/>
      <c r="D35" s="554"/>
      <c r="E35" s="554"/>
      <c r="F35" s="561">
        <v>0.25</v>
      </c>
      <c r="G35" s="854">
        <f>+I32</f>
        <v>3686.16</v>
      </c>
      <c r="H35" s="854"/>
      <c r="I35" s="552">
        <f>+F35*G35</f>
        <v>921.54</v>
      </c>
    </row>
    <row r="36" spans="1:12">
      <c r="A36" s="845" t="s">
        <v>248</v>
      </c>
      <c r="B36" s="845"/>
      <c r="C36" s="845"/>
      <c r="D36" s="554"/>
      <c r="E36" s="554"/>
      <c r="F36" s="562">
        <v>0</v>
      </c>
      <c r="G36" s="854">
        <f>+I32</f>
        <v>3686.16</v>
      </c>
      <c r="H36" s="854"/>
      <c r="I36" s="552">
        <f t="shared" ref="I36:I37" si="0">+F36*G36</f>
        <v>0</v>
      </c>
    </row>
    <row r="37" spans="1:12">
      <c r="A37" s="845" t="s">
        <v>209</v>
      </c>
      <c r="B37" s="845"/>
      <c r="C37" s="845"/>
      <c r="D37" s="554"/>
      <c r="E37" s="554"/>
      <c r="F37" s="562">
        <v>0.05</v>
      </c>
      <c r="G37" s="854">
        <f>+I32</f>
        <v>3686.16</v>
      </c>
      <c r="H37" s="854"/>
      <c r="I37" s="552">
        <f t="shared" si="0"/>
        <v>184.31</v>
      </c>
    </row>
    <row r="38" spans="1:12">
      <c r="A38" s="856" t="s">
        <v>225</v>
      </c>
      <c r="B38" s="856"/>
      <c r="C38" s="856"/>
      <c r="D38" s="856"/>
      <c r="E38" s="856"/>
      <c r="F38" s="856"/>
      <c r="G38" s="856"/>
      <c r="H38" s="856"/>
      <c r="I38" s="552">
        <f>SUM(I35:I37)</f>
        <v>1105.8499999999999</v>
      </c>
    </row>
    <row r="39" spans="1:12">
      <c r="A39" s="848"/>
      <c r="B39" s="848"/>
      <c r="C39" s="848"/>
      <c r="D39" s="848"/>
      <c r="E39" s="848"/>
      <c r="F39" s="848"/>
      <c r="G39" s="848"/>
      <c r="H39" s="848"/>
      <c r="I39" s="848"/>
    </row>
    <row r="40" spans="1:12">
      <c r="A40" s="855" t="s">
        <v>249</v>
      </c>
      <c r="B40" s="855"/>
      <c r="C40" s="855"/>
      <c r="D40" s="855"/>
      <c r="E40" s="855"/>
      <c r="F40" s="855"/>
      <c r="G40" s="855"/>
      <c r="H40" s="855"/>
      <c r="I40" s="563">
        <f>+ROUND(I32+I38,0)</f>
        <v>4792</v>
      </c>
      <c r="J40">
        <f>+'PROPUESTA APUS ORDENADOS'!G30</f>
        <v>4792</v>
      </c>
      <c r="K40" s="118">
        <f>+I40-J40</f>
        <v>0</v>
      </c>
      <c r="L40" s="604"/>
    </row>
    <row r="41" spans="1:12">
      <c r="I41" s="98"/>
    </row>
    <row r="42" spans="1:12">
      <c r="A42"/>
      <c r="B42"/>
      <c r="C42"/>
      <c r="D42"/>
      <c r="E42"/>
      <c r="F42"/>
      <c r="G42"/>
      <c r="H42"/>
      <c r="I42"/>
    </row>
    <row r="43" spans="1:12">
      <c r="A43"/>
      <c r="B43"/>
      <c r="C43"/>
      <c r="D43"/>
      <c r="E43"/>
      <c r="F43"/>
      <c r="G43"/>
      <c r="H43"/>
      <c r="I43"/>
    </row>
    <row r="44" spans="1:12">
      <c r="A44"/>
      <c r="B44"/>
      <c r="C44"/>
      <c r="D44"/>
      <c r="E44"/>
      <c r="F44"/>
      <c r="G44"/>
      <c r="H44"/>
      <c r="I44"/>
    </row>
    <row r="45" spans="1:12">
      <c r="A45"/>
      <c r="B45"/>
      <c r="C45"/>
      <c r="D45"/>
      <c r="E45"/>
      <c r="F45"/>
      <c r="G45"/>
      <c r="H45"/>
      <c r="I45"/>
    </row>
    <row r="46" spans="1:12">
      <c r="A46"/>
      <c r="B46"/>
      <c r="C46"/>
      <c r="D46"/>
      <c r="E46"/>
      <c r="F46"/>
      <c r="G46"/>
      <c r="H46"/>
      <c r="I46"/>
    </row>
    <row r="47" spans="1:12">
      <c r="A47"/>
      <c r="B47"/>
      <c r="C47"/>
      <c r="D47"/>
      <c r="E47"/>
      <c r="F47"/>
      <c r="G47"/>
      <c r="H47"/>
      <c r="I47"/>
    </row>
    <row r="48" spans="1:12">
      <c r="A48"/>
      <c r="B48"/>
      <c r="C48"/>
      <c r="D48"/>
      <c r="E48"/>
      <c r="F48"/>
      <c r="G48"/>
      <c r="H48"/>
      <c r="I48"/>
    </row>
    <row r="49" spans="1:9">
      <c r="A49"/>
      <c r="B49"/>
      <c r="C49"/>
      <c r="D49"/>
      <c r="E49"/>
      <c r="F49"/>
      <c r="G49"/>
      <c r="H49"/>
      <c r="I49"/>
    </row>
  </sheetData>
  <mergeCells count="64">
    <mergeCell ref="A39:I39"/>
    <mergeCell ref="A40:H40"/>
    <mergeCell ref="A36:C36"/>
    <mergeCell ref="G36:H36"/>
    <mergeCell ref="A37:C37"/>
    <mergeCell ref="G37:H37"/>
    <mergeCell ref="A38:H38"/>
    <mergeCell ref="A33:I33"/>
    <mergeCell ref="A34:C34"/>
    <mergeCell ref="G34:H34"/>
    <mergeCell ref="A35:C35"/>
    <mergeCell ref="G35:H35"/>
    <mergeCell ref="A29:C29"/>
    <mergeCell ref="G29:H29"/>
    <mergeCell ref="A30:H30"/>
    <mergeCell ref="A31:I31"/>
    <mergeCell ref="A32:H32"/>
    <mergeCell ref="A26:C26"/>
    <mergeCell ref="G26:H26"/>
    <mergeCell ref="A27:C27"/>
    <mergeCell ref="G27:H27"/>
    <mergeCell ref="A28:C28"/>
    <mergeCell ref="G28:H28"/>
    <mergeCell ref="A22:C22"/>
    <mergeCell ref="G22:H22"/>
    <mergeCell ref="A23:H23"/>
    <mergeCell ref="A24:I24"/>
    <mergeCell ref="A25:C25"/>
    <mergeCell ref="G25:H25"/>
    <mergeCell ref="A19:I19"/>
    <mergeCell ref="A20:C20"/>
    <mergeCell ref="G20:H20"/>
    <mergeCell ref="A21:C21"/>
    <mergeCell ref="G21:H21"/>
    <mergeCell ref="A16:D16"/>
    <mergeCell ref="G16:H16"/>
    <mergeCell ref="A17:D17"/>
    <mergeCell ref="G17:H17"/>
    <mergeCell ref="A18:H18"/>
    <mergeCell ref="A12:H12"/>
    <mergeCell ref="A13:I13"/>
    <mergeCell ref="A14:D14"/>
    <mergeCell ref="G14:H14"/>
    <mergeCell ref="A15:D15"/>
    <mergeCell ref="G15:H15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FF00"/>
  </sheetPr>
  <dimension ref="A1:O49"/>
  <sheetViews>
    <sheetView showGridLines="0" view="pageBreakPreview" zoomScale="90" zoomScaleNormal="133" zoomScaleSheetLayoutView="90" workbookViewId="0">
      <selection activeCell="M51" sqref="M51"/>
    </sheetView>
  </sheetViews>
  <sheetFormatPr baseColWidth="10" defaultColWidth="9.33203125" defaultRowHeight="12.75"/>
  <cols>
    <col min="1" max="1" width="12.6640625" style="139" customWidth="1"/>
    <col min="2" max="2" width="30" style="139" customWidth="1"/>
    <col min="3" max="3" width="7.1640625" style="139" customWidth="1"/>
    <col min="4" max="4" width="13.33203125" style="139" customWidth="1"/>
    <col min="5" max="5" width="14.1640625" style="139" customWidth="1"/>
    <col min="6" max="6" width="16" style="139" customWidth="1"/>
    <col min="7" max="7" width="8.83203125" style="139" customWidth="1"/>
    <col min="8" max="8" width="10.1640625" style="139" customWidth="1"/>
    <col min="9" max="9" width="14.1640625" style="144" customWidth="1"/>
    <col min="10" max="10" width="17.33203125" customWidth="1"/>
    <col min="11" max="11" width="9.6640625" bestFit="1" customWidth="1"/>
    <col min="12" max="12" width="13.1640625" bestFit="1" customWidth="1"/>
    <col min="15" max="15" width="12" bestFit="1" customWidth="1"/>
  </cols>
  <sheetData>
    <row r="1" spans="1:15" ht="13.5" thickBot="1">
      <c r="A1" s="97"/>
      <c r="B1" s="97"/>
      <c r="C1" s="97"/>
      <c r="D1" s="97"/>
      <c r="E1" s="97"/>
      <c r="F1" s="97"/>
      <c r="G1" s="97"/>
      <c r="H1" s="97"/>
      <c r="I1" s="117"/>
    </row>
    <row r="2" spans="1:15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15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15">
      <c r="A4" s="857"/>
      <c r="B4" s="858"/>
      <c r="C4" s="858"/>
      <c r="D4" s="858"/>
      <c r="E4" s="858"/>
      <c r="F4" s="858"/>
      <c r="G4" s="858"/>
      <c r="H4" s="858"/>
      <c r="I4" s="859"/>
    </row>
    <row r="5" spans="1:15">
      <c r="A5" s="18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15">
      <c r="A6" s="133">
        <v>2.1</v>
      </c>
      <c r="B6" s="860" t="s">
        <v>258</v>
      </c>
      <c r="C6" s="861"/>
      <c r="D6" s="861"/>
      <c r="E6" s="861"/>
      <c r="F6" s="862"/>
      <c r="G6" s="860" t="s">
        <v>259</v>
      </c>
      <c r="H6" s="862"/>
      <c r="I6" s="145">
        <f>+'PROPUESTA CONSORCIO'!F12+'PROPUESTA CONSORCIO'!F45+'PROPUESTA CONSORCIO'!F102+'PROPUESTA CONSORCIO'!F145+'PROPUESTA CONSORCIO'!F183+'PROPUESTA CONSORCIO'!F269+'PROPUESTA CONSORCIO'!F238</f>
        <v>252</v>
      </c>
    </row>
    <row r="7" spans="1:15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15" ht="22.5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15">
      <c r="A9" s="863" t="s">
        <v>260</v>
      </c>
      <c r="B9" s="864"/>
      <c r="C9" s="134" t="s">
        <v>261</v>
      </c>
      <c r="D9" s="860" t="s">
        <v>262</v>
      </c>
      <c r="E9" s="862"/>
      <c r="F9" s="135">
        <f>+I30</f>
        <v>36137.03</v>
      </c>
      <c r="G9" s="865">
        <v>0.05</v>
      </c>
      <c r="H9" s="866"/>
      <c r="I9" s="141">
        <f>+G9*F9</f>
        <v>1806.85</v>
      </c>
    </row>
    <row r="10" spans="1:15">
      <c r="A10" s="867"/>
      <c r="B10" s="868"/>
      <c r="C10" s="136"/>
      <c r="D10" s="867"/>
      <c r="E10" s="868"/>
      <c r="F10" s="136"/>
      <c r="G10" s="867"/>
      <c r="H10" s="868"/>
      <c r="I10" s="142"/>
    </row>
    <row r="11" spans="1:15">
      <c r="A11" s="867"/>
      <c r="B11" s="868"/>
      <c r="C11" s="136"/>
      <c r="D11" s="867"/>
      <c r="E11" s="868"/>
      <c r="F11" s="136"/>
      <c r="G11" s="867"/>
      <c r="H11" s="868"/>
      <c r="I11" s="142"/>
    </row>
    <row r="12" spans="1:15">
      <c r="A12" s="867"/>
      <c r="B12" s="868"/>
      <c r="C12" s="136"/>
      <c r="D12" s="867"/>
      <c r="E12" s="868"/>
      <c r="F12" s="136"/>
      <c r="G12" s="867"/>
      <c r="H12" s="868"/>
      <c r="I12" s="142"/>
    </row>
    <row r="13" spans="1:15">
      <c r="A13" s="799" t="s">
        <v>225</v>
      </c>
      <c r="B13" s="800"/>
      <c r="C13" s="800"/>
      <c r="D13" s="800"/>
      <c r="E13" s="800"/>
      <c r="F13" s="800"/>
      <c r="G13" s="800"/>
      <c r="H13" s="801"/>
      <c r="I13" s="141">
        <f>SUM(I9:I12)</f>
        <v>1806.85</v>
      </c>
    </row>
    <row r="14" spans="1:15">
      <c r="A14" s="784" t="s">
        <v>226</v>
      </c>
      <c r="B14" s="785"/>
      <c r="C14" s="785"/>
      <c r="D14" s="785"/>
      <c r="E14" s="785"/>
      <c r="F14" s="785"/>
      <c r="G14" s="785"/>
      <c r="H14" s="785"/>
      <c r="I14" s="786"/>
      <c r="O14" s="96"/>
    </row>
    <row r="15" spans="1:15" ht="22.5">
      <c r="A15" s="787" t="s">
        <v>77</v>
      </c>
      <c r="B15" s="802"/>
      <c r="C15" s="802"/>
      <c r="D15" s="788"/>
      <c r="E15" s="175" t="s">
        <v>215</v>
      </c>
      <c r="F15" s="177" t="s">
        <v>79</v>
      </c>
      <c r="G15" s="789" t="s">
        <v>227</v>
      </c>
      <c r="H15" s="790"/>
      <c r="I15" s="185" t="s">
        <v>221</v>
      </c>
      <c r="O15" s="96"/>
    </row>
    <row r="16" spans="1:15">
      <c r="A16" s="867"/>
      <c r="B16" s="869"/>
      <c r="C16" s="869"/>
      <c r="D16" s="868"/>
      <c r="E16" s="136"/>
      <c r="F16" s="136"/>
      <c r="G16" s="867"/>
      <c r="H16" s="868"/>
      <c r="I16" s="142"/>
      <c r="O16" s="96"/>
    </row>
    <row r="17" spans="1:15">
      <c r="A17" s="867"/>
      <c r="B17" s="869"/>
      <c r="C17" s="869"/>
      <c r="D17" s="868"/>
      <c r="E17" s="136"/>
      <c r="F17" s="136"/>
      <c r="G17" s="867"/>
      <c r="H17" s="868"/>
      <c r="I17" s="142"/>
      <c r="O17" s="96"/>
    </row>
    <row r="18" spans="1:15">
      <c r="A18" s="867"/>
      <c r="B18" s="869"/>
      <c r="C18" s="869"/>
      <c r="D18" s="868"/>
      <c r="E18" s="136"/>
      <c r="F18" s="136"/>
      <c r="G18" s="867"/>
      <c r="H18" s="868"/>
      <c r="I18" s="142"/>
      <c r="O18" s="96"/>
    </row>
    <row r="19" spans="1:15">
      <c r="A19" s="799" t="s">
        <v>225</v>
      </c>
      <c r="B19" s="800"/>
      <c r="C19" s="800"/>
      <c r="D19" s="800"/>
      <c r="E19" s="800"/>
      <c r="F19" s="800"/>
      <c r="G19" s="800"/>
      <c r="H19" s="801"/>
      <c r="I19" s="143">
        <f>SUM(I16:I18)</f>
        <v>0</v>
      </c>
      <c r="O19" s="96"/>
    </row>
    <row r="20" spans="1:15">
      <c r="A20" s="784" t="s">
        <v>233</v>
      </c>
      <c r="B20" s="785"/>
      <c r="C20" s="785"/>
      <c r="D20" s="785"/>
      <c r="E20" s="785"/>
      <c r="F20" s="785"/>
      <c r="G20" s="785"/>
      <c r="H20" s="785"/>
      <c r="I20" s="786"/>
      <c r="O20" s="96"/>
    </row>
    <row r="21" spans="1:15" ht="22.5">
      <c r="A21" s="787" t="s">
        <v>234</v>
      </c>
      <c r="B21" s="802"/>
      <c r="C21" s="788"/>
      <c r="D21" s="176" t="s">
        <v>235</v>
      </c>
      <c r="E21" s="175" t="s">
        <v>236</v>
      </c>
      <c r="F21" s="177" t="s">
        <v>250</v>
      </c>
      <c r="G21" s="787" t="s">
        <v>237</v>
      </c>
      <c r="H21" s="788"/>
      <c r="I21" s="185" t="s">
        <v>221</v>
      </c>
    </row>
    <row r="22" spans="1:15">
      <c r="A22" s="867"/>
      <c r="B22" s="869"/>
      <c r="C22" s="868"/>
      <c r="D22" s="136"/>
      <c r="E22" s="136"/>
      <c r="F22" s="136"/>
      <c r="G22" s="867"/>
      <c r="H22" s="868"/>
      <c r="I22" s="142"/>
    </row>
    <row r="23" spans="1:15">
      <c r="A23" s="867"/>
      <c r="B23" s="869"/>
      <c r="C23" s="868"/>
      <c r="D23" s="136"/>
      <c r="E23" s="136"/>
      <c r="F23" s="136"/>
      <c r="G23" s="867"/>
      <c r="H23" s="868"/>
      <c r="I23" s="142"/>
    </row>
    <row r="24" spans="1:15">
      <c r="A24" s="799" t="s">
        <v>225</v>
      </c>
      <c r="B24" s="800"/>
      <c r="C24" s="800"/>
      <c r="D24" s="800"/>
      <c r="E24" s="800"/>
      <c r="F24" s="800"/>
      <c r="G24" s="800"/>
      <c r="H24" s="801"/>
      <c r="I24" s="142">
        <f>SUM(I22:I23)</f>
        <v>0</v>
      </c>
    </row>
    <row r="25" spans="1:15">
      <c r="A25" s="784" t="s">
        <v>238</v>
      </c>
      <c r="B25" s="785"/>
      <c r="C25" s="785"/>
      <c r="D25" s="785"/>
      <c r="E25" s="785"/>
      <c r="F25" s="785"/>
      <c r="G25" s="785"/>
      <c r="H25" s="785"/>
      <c r="I25" s="786"/>
    </row>
    <row r="26" spans="1:15" ht="22.5">
      <c r="A26" s="787" t="s">
        <v>239</v>
      </c>
      <c r="B26" s="802"/>
      <c r="C26" s="788"/>
      <c r="D26" s="175" t="s">
        <v>240</v>
      </c>
      <c r="E26" s="175" t="s">
        <v>241</v>
      </c>
      <c r="F26" s="176" t="s">
        <v>242</v>
      </c>
      <c r="G26" s="789" t="s">
        <v>220</v>
      </c>
      <c r="H26" s="790"/>
      <c r="I26" s="185" t="s">
        <v>221</v>
      </c>
    </row>
    <row r="27" spans="1:15">
      <c r="A27" s="863" t="s">
        <v>263</v>
      </c>
      <c r="B27" s="870"/>
      <c r="C27" s="864"/>
      <c r="D27" s="140">
        <v>30284</v>
      </c>
      <c r="E27" s="140">
        <v>25741.4</v>
      </c>
      <c r="F27" s="146">
        <f>+E27+D27</f>
        <v>56025.4</v>
      </c>
      <c r="G27" s="871">
        <v>1.55036</v>
      </c>
      <c r="H27" s="872"/>
      <c r="I27" s="141">
        <f>+F27/G27</f>
        <v>36137.03</v>
      </c>
    </row>
    <row r="28" spans="1:15">
      <c r="A28" s="867"/>
      <c r="B28" s="869"/>
      <c r="C28" s="868"/>
      <c r="D28" s="136"/>
      <c r="E28" s="136"/>
      <c r="F28" s="136"/>
      <c r="G28" s="867"/>
      <c r="H28" s="868"/>
      <c r="I28" s="142"/>
    </row>
    <row r="29" spans="1:15">
      <c r="A29" s="867"/>
      <c r="B29" s="869"/>
      <c r="C29" s="868"/>
      <c r="D29" s="136"/>
      <c r="E29" s="136"/>
      <c r="F29" s="136"/>
      <c r="G29" s="867"/>
      <c r="H29" s="868"/>
      <c r="I29" s="142"/>
    </row>
    <row r="30" spans="1:15">
      <c r="A30" s="799" t="s">
        <v>225</v>
      </c>
      <c r="B30" s="800"/>
      <c r="C30" s="800"/>
      <c r="D30" s="800"/>
      <c r="E30" s="800"/>
      <c r="F30" s="800"/>
      <c r="G30" s="800"/>
      <c r="H30" s="801"/>
      <c r="I30" s="141">
        <f>SUM(I27:I29)</f>
        <v>36137.03</v>
      </c>
    </row>
    <row r="31" spans="1:15">
      <c r="A31" s="867"/>
      <c r="B31" s="869"/>
      <c r="C31" s="869"/>
      <c r="D31" s="869"/>
      <c r="E31" s="869"/>
      <c r="F31" s="869"/>
      <c r="G31" s="869"/>
      <c r="H31" s="869"/>
      <c r="I31" s="868"/>
    </row>
    <row r="32" spans="1:15">
      <c r="A32" s="799" t="s">
        <v>245</v>
      </c>
      <c r="B32" s="800"/>
      <c r="C32" s="800"/>
      <c r="D32" s="800"/>
      <c r="E32" s="800"/>
      <c r="F32" s="800"/>
      <c r="G32" s="800"/>
      <c r="H32" s="801"/>
      <c r="I32" s="204">
        <f>+I13+I19+I24+I30</f>
        <v>37943.879999999997</v>
      </c>
    </row>
    <row r="33" spans="1:12">
      <c r="A33" s="784" t="s">
        <v>246</v>
      </c>
      <c r="B33" s="785"/>
      <c r="C33" s="785"/>
      <c r="D33" s="785"/>
      <c r="E33" s="785"/>
      <c r="F33" s="785"/>
      <c r="G33" s="785"/>
      <c r="H33" s="785"/>
      <c r="I33" s="786"/>
    </row>
    <row r="34" spans="1:12">
      <c r="A34" s="787" t="s">
        <v>77</v>
      </c>
      <c r="B34" s="802"/>
      <c r="C34" s="788"/>
      <c r="D34" s="136"/>
      <c r="E34" s="136"/>
      <c r="F34" s="176" t="s">
        <v>202</v>
      </c>
      <c r="G34" s="789" t="s">
        <v>199</v>
      </c>
      <c r="H34" s="790"/>
      <c r="I34" s="142"/>
    </row>
    <row r="35" spans="1:12">
      <c r="A35" s="863" t="s">
        <v>264</v>
      </c>
      <c r="B35" s="870"/>
      <c r="C35" s="864"/>
      <c r="D35" s="136"/>
      <c r="E35" s="136"/>
      <c r="F35" s="137">
        <v>0.25</v>
      </c>
      <c r="G35" s="876">
        <f>+I32</f>
        <v>37943.879999999997</v>
      </c>
      <c r="H35" s="877"/>
      <c r="I35" s="141">
        <f>+G35*F35</f>
        <v>9485.9699999999993</v>
      </c>
    </row>
    <row r="36" spans="1:12">
      <c r="A36" s="863" t="s">
        <v>265</v>
      </c>
      <c r="B36" s="870"/>
      <c r="C36" s="864"/>
      <c r="D36" s="136"/>
      <c r="E36" s="136"/>
      <c r="F36" s="138">
        <v>0</v>
      </c>
      <c r="G36" s="876">
        <f>+I32</f>
        <v>37943.879999999997</v>
      </c>
      <c r="H36" s="877"/>
      <c r="I36" s="141">
        <f t="shared" ref="I36:I37" si="0">+G36*F36</f>
        <v>0</v>
      </c>
    </row>
    <row r="37" spans="1:12">
      <c r="A37" s="863" t="s">
        <v>266</v>
      </c>
      <c r="B37" s="870"/>
      <c r="C37" s="864"/>
      <c r="D37" s="136"/>
      <c r="E37" s="136"/>
      <c r="F37" s="138">
        <v>0.05</v>
      </c>
      <c r="G37" s="876">
        <f>+I32</f>
        <v>37943.879999999997</v>
      </c>
      <c r="H37" s="877"/>
      <c r="I37" s="141">
        <f t="shared" si="0"/>
        <v>1897.19</v>
      </c>
    </row>
    <row r="38" spans="1:12">
      <c r="A38" s="873" t="s">
        <v>267</v>
      </c>
      <c r="B38" s="874"/>
      <c r="C38" s="874"/>
      <c r="D38" s="874"/>
      <c r="E38" s="874"/>
      <c r="F38" s="874"/>
      <c r="G38" s="874"/>
      <c r="H38" s="875"/>
      <c r="I38" s="141">
        <f>SUM(I35:I37)</f>
        <v>11383.16</v>
      </c>
    </row>
    <row r="39" spans="1:12">
      <c r="A39" s="867"/>
      <c r="B39" s="869"/>
      <c r="C39" s="869"/>
      <c r="D39" s="869"/>
      <c r="E39" s="869"/>
      <c r="F39" s="869"/>
      <c r="G39" s="869"/>
      <c r="H39" s="869"/>
      <c r="I39" s="868"/>
    </row>
    <row r="40" spans="1:12">
      <c r="A40" s="809" t="s">
        <v>249</v>
      </c>
      <c r="B40" s="810"/>
      <c r="C40" s="810"/>
      <c r="D40" s="810"/>
      <c r="E40" s="810"/>
      <c r="F40" s="810"/>
      <c r="G40" s="810"/>
      <c r="H40" s="811"/>
      <c r="I40" s="624">
        <f>+ROUND(I32+I38,0)</f>
        <v>49327</v>
      </c>
      <c r="J40" s="96">
        <f>+'PROPUESTA CONSORCIO'!G12</f>
        <v>49327</v>
      </c>
      <c r="K40" s="118">
        <f>+J40-I40</f>
        <v>0</v>
      </c>
      <c r="L40" s="606"/>
    </row>
    <row r="41" spans="1:12">
      <c r="A41" s="97"/>
      <c r="B41" s="97"/>
      <c r="C41" s="97"/>
      <c r="D41" s="97"/>
      <c r="E41" s="97"/>
      <c r="F41" s="97"/>
      <c r="G41" s="97"/>
      <c r="H41" s="97"/>
      <c r="I41" s="98"/>
    </row>
    <row r="42" spans="1:12">
      <c r="A42"/>
      <c r="B42"/>
      <c r="C42"/>
      <c r="D42"/>
      <c r="E42"/>
      <c r="F42"/>
      <c r="G42"/>
      <c r="H42"/>
      <c r="I42"/>
    </row>
    <row r="43" spans="1:12">
      <c r="A43"/>
      <c r="B43"/>
      <c r="C43"/>
      <c r="D43"/>
      <c r="E43"/>
      <c r="F43"/>
      <c r="G43"/>
      <c r="H43"/>
      <c r="I43"/>
    </row>
    <row r="44" spans="1:12">
      <c r="A44"/>
      <c r="B44"/>
      <c r="C44"/>
      <c r="D44"/>
      <c r="E44"/>
      <c r="F44"/>
      <c r="G44"/>
      <c r="H44"/>
      <c r="I44"/>
    </row>
    <row r="45" spans="1:12">
      <c r="A45"/>
      <c r="B45"/>
      <c r="C45"/>
      <c r="D45"/>
      <c r="E45"/>
      <c r="F45"/>
      <c r="G45"/>
      <c r="H45"/>
      <c r="I45"/>
    </row>
    <row r="46" spans="1:12">
      <c r="A46"/>
      <c r="B46"/>
      <c r="C46"/>
      <c r="D46"/>
      <c r="E46"/>
      <c r="F46"/>
      <c r="G46"/>
      <c r="H46"/>
      <c r="I46"/>
    </row>
    <row r="47" spans="1:12">
      <c r="A47"/>
      <c r="B47"/>
      <c r="C47"/>
      <c r="D47"/>
      <c r="E47"/>
      <c r="F47"/>
      <c r="G47"/>
      <c r="H47"/>
      <c r="I47"/>
    </row>
    <row r="48" spans="1:12">
      <c r="A48"/>
      <c r="B48"/>
      <c r="C48"/>
      <c r="D48"/>
      <c r="E48"/>
      <c r="F48"/>
      <c r="G48"/>
      <c r="H48"/>
      <c r="I48"/>
    </row>
    <row r="49" spans="1:9">
      <c r="A49"/>
      <c r="B49"/>
      <c r="C49"/>
      <c r="D49"/>
      <c r="E49"/>
      <c r="F49"/>
      <c r="G49"/>
      <c r="H49"/>
      <c r="I49"/>
    </row>
  </sheetData>
  <mergeCells count="65">
    <mergeCell ref="A38:H38"/>
    <mergeCell ref="A39:I39"/>
    <mergeCell ref="A40:H40"/>
    <mergeCell ref="A2:I3"/>
    <mergeCell ref="A35:C35"/>
    <mergeCell ref="G35:H35"/>
    <mergeCell ref="A36:C36"/>
    <mergeCell ref="G36:H36"/>
    <mergeCell ref="A37:C37"/>
    <mergeCell ref="G37:H37"/>
    <mergeCell ref="A31:I31"/>
    <mergeCell ref="A32:H32"/>
    <mergeCell ref="A33:I33"/>
    <mergeCell ref="A34:C34"/>
    <mergeCell ref="G34:H34"/>
    <mergeCell ref="A28:C28"/>
    <mergeCell ref="G28:H28"/>
    <mergeCell ref="A29:C29"/>
    <mergeCell ref="G29:H29"/>
    <mergeCell ref="A30:H30"/>
    <mergeCell ref="A25:I25"/>
    <mergeCell ref="A26:C26"/>
    <mergeCell ref="G26:H26"/>
    <mergeCell ref="A27:C27"/>
    <mergeCell ref="G27:H27"/>
    <mergeCell ref="A22:C22"/>
    <mergeCell ref="G22:H22"/>
    <mergeCell ref="A23:C23"/>
    <mergeCell ref="G23:H23"/>
    <mergeCell ref="A24:H24"/>
    <mergeCell ref="A18:D18"/>
    <mergeCell ref="G18:H18"/>
    <mergeCell ref="A19:H19"/>
    <mergeCell ref="A20:I20"/>
    <mergeCell ref="A21:C21"/>
    <mergeCell ref="G21:H21"/>
    <mergeCell ref="A15:D15"/>
    <mergeCell ref="G15:H15"/>
    <mergeCell ref="A16:D16"/>
    <mergeCell ref="G16:H16"/>
    <mergeCell ref="A17:D17"/>
    <mergeCell ref="G17:H17"/>
    <mergeCell ref="A12:B12"/>
    <mergeCell ref="D12:E12"/>
    <mergeCell ref="G12:H12"/>
    <mergeCell ref="A13:H13"/>
    <mergeCell ref="A14:I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4:I4"/>
    <mergeCell ref="B5:F5"/>
    <mergeCell ref="G5:H5"/>
    <mergeCell ref="B6:F6"/>
    <mergeCell ref="G6:H6"/>
  </mergeCells>
  <pageMargins left="0.7" right="0.7" top="0.75" bottom="0.75" header="0.3" footer="0.3"/>
  <pageSetup scale="7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FF00"/>
  </sheetPr>
  <dimension ref="A1:L40"/>
  <sheetViews>
    <sheetView showGridLines="0" view="pageBreakPreview" zoomScale="70" zoomScaleNormal="140" zoomScaleSheetLayoutView="70" workbookViewId="0">
      <selection activeCell="A41" sqref="A41:XFD48"/>
    </sheetView>
  </sheetViews>
  <sheetFormatPr baseColWidth="10" defaultColWidth="9.33203125" defaultRowHeight="12.75"/>
  <cols>
    <col min="1" max="1" width="12.6640625" style="139" customWidth="1"/>
    <col min="2" max="2" width="30" style="139" customWidth="1"/>
    <col min="3" max="3" width="7.1640625" style="139" customWidth="1"/>
    <col min="4" max="4" width="13.83203125" style="139" customWidth="1"/>
    <col min="5" max="5" width="14.1640625" style="139" customWidth="1"/>
    <col min="6" max="6" width="17.33203125" style="139" customWidth="1"/>
    <col min="7" max="7" width="7.33203125" style="139" customWidth="1"/>
    <col min="8" max="8" width="10.1640625" style="139" customWidth="1"/>
    <col min="9" max="9" width="18.83203125" style="144" customWidth="1"/>
    <col min="10" max="10" width="15.6640625" customWidth="1"/>
    <col min="11" max="11" width="9.6640625" bestFit="1" customWidth="1"/>
    <col min="12" max="12" width="15" bestFit="1" customWidth="1"/>
  </cols>
  <sheetData>
    <row r="1" spans="1:11" ht="13.5" thickBot="1">
      <c r="A1" s="97"/>
      <c r="B1" s="97"/>
      <c r="C1" s="97"/>
      <c r="D1" s="97"/>
      <c r="E1" s="97"/>
      <c r="F1" s="97"/>
      <c r="G1" s="97"/>
      <c r="H1" s="97"/>
      <c r="I1" s="117"/>
    </row>
    <row r="2" spans="1:11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11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11">
      <c r="A4" s="857"/>
      <c r="B4" s="858"/>
      <c r="C4" s="858"/>
      <c r="D4" s="858"/>
      <c r="E4" s="858"/>
      <c r="F4" s="858"/>
      <c r="G4" s="858"/>
      <c r="H4" s="858"/>
      <c r="I4" s="859"/>
    </row>
    <row r="5" spans="1:11">
      <c r="A5" s="18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11">
      <c r="A6" s="133">
        <v>2.2000000000000002</v>
      </c>
      <c r="B6" s="860" t="s">
        <v>268</v>
      </c>
      <c r="C6" s="861"/>
      <c r="D6" s="861"/>
      <c r="E6" s="861"/>
      <c r="F6" s="862"/>
      <c r="G6" s="860" t="s">
        <v>259</v>
      </c>
      <c r="H6" s="862"/>
      <c r="I6" s="148">
        <f>+'PROPUESTA CONSORCIO'!F184+'PROPUESTA CONSORCIO'!F146+'PROPUESTA CONSORCIO'!F46+'PROPUESTA CONSORCIO'!F13</f>
        <v>1467</v>
      </c>
    </row>
    <row r="7" spans="1:11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11" ht="22.5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11">
      <c r="A9" s="863" t="s">
        <v>260</v>
      </c>
      <c r="B9" s="864"/>
      <c r="C9" s="134" t="s">
        <v>261</v>
      </c>
      <c r="D9" s="860" t="s">
        <v>262</v>
      </c>
      <c r="E9" s="862"/>
      <c r="F9" s="149">
        <f>+I29</f>
        <v>430.83</v>
      </c>
      <c r="G9" s="865">
        <v>0.1</v>
      </c>
      <c r="H9" s="866"/>
      <c r="I9" s="141">
        <f>+G9*F9</f>
        <v>43.08</v>
      </c>
      <c r="K9" s="12"/>
    </row>
    <row r="10" spans="1:11">
      <c r="A10" s="863" t="s">
        <v>270</v>
      </c>
      <c r="B10" s="864"/>
      <c r="C10" s="134" t="s">
        <v>271</v>
      </c>
      <c r="D10" s="860" t="s">
        <v>262</v>
      </c>
      <c r="E10" s="862"/>
      <c r="F10" s="141">
        <v>350000</v>
      </c>
      <c r="G10" s="878">
        <v>1000</v>
      </c>
      <c r="H10" s="879"/>
      <c r="I10" s="141">
        <f t="shared" ref="I10:I11" si="0">+F10/G10</f>
        <v>350</v>
      </c>
      <c r="K10" s="12"/>
    </row>
    <row r="11" spans="1:11">
      <c r="A11" s="863" t="s">
        <v>272</v>
      </c>
      <c r="B11" s="864"/>
      <c r="C11" s="134" t="s">
        <v>269</v>
      </c>
      <c r="D11" s="860" t="s">
        <v>262</v>
      </c>
      <c r="E11" s="862"/>
      <c r="F11" s="141">
        <v>90000</v>
      </c>
      <c r="G11" s="878">
        <v>130.04</v>
      </c>
      <c r="H11" s="879"/>
      <c r="I11" s="141">
        <f t="shared" si="0"/>
        <v>692.09</v>
      </c>
      <c r="K11" s="12"/>
    </row>
    <row r="12" spans="1:11">
      <c r="A12" s="799" t="s">
        <v>225</v>
      </c>
      <c r="B12" s="800"/>
      <c r="C12" s="800"/>
      <c r="D12" s="800"/>
      <c r="E12" s="800"/>
      <c r="F12" s="800"/>
      <c r="G12" s="800"/>
      <c r="H12" s="801"/>
      <c r="I12" s="141">
        <f>SUM(I9:I11)</f>
        <v>1085.17</v>
      </c>
    </row>
    <row r="13" spans="1:11">
      <c r="A13" s="784" t="s">
        <v>226</v>
      </c>
      <c r="B13" s="785"/>
      <c r="C13" s="785"/>
      <c r="D13" s="785"/>
      <c r="E13" s="785"/>
      <c r="F13" s="785"/>
      <c r="G13" s="785"/>
      <c r="H13" s="785"/>
      <c r="I13" s="786"/>
    </row>
    <row r="14" spans="1:11">
      <c r="A14" s="787" t="s">
        <v>77</v>
      </c>
      <c r="B14" s="802"/>
      <c r="C14" s="802"/>
      <c r="D14" s="788"/>
      <c r="E14" s="175" t="s">
        <v>215</v>
      </c>
      <c r="F14" s="177" t="s">
        <v>79</v>
      </c>
      <c r="G14" s="789" t="s">
        <v>227</v>
      </c>
      <c r="H14" s="790"/>
      <c r="I14" s="185" t="s">
        <v>221</v>
      </c>
    </row>
    <row r="15" spans="1:11">
      <c r="A15" s="863" t="s">
        <v>273</v>
      </c>
      <c r="B15" s="870"/>
      <c r="C15" s="870"/>
      <c r="D15" s="864"/>
      <c r="E15" s="134" t="s">
        <v>274</v>
      </c>
      <c r="F15" s="158">
        <v>2.4</v>
      </c>
      <c r="G15" s="880">
        <v>20</v>
      </c>
      <c r="H15" s="881"/>
      <c r="I15" s="141">
        <f>+G15*F15</f>
        <v>48</v>
      </c>
    </row>
    <row r="16" spans="1:11">
      <c r="A16" s="867"/>
      <c r="B16" s="869"/>
      <c r="C16" s="869"/>
      <c r="D16" s="868"/>
      <c r="E16" s="136"/>
      <c r="F16" s="136"/>
      <c r="G16" s="867"/>
      <c r="H16" s="868"/>
      <c r="I16" s="142"/>
    </row>
    <row r="17" spans="1:9">
      <c r="A17" s="867"/>
      <c r="B17" s="869"/>
      <c r="C17" s="869"/>
      <c r="D17" s="868"/>
      <c r="E17" s="136"/>
      <c r="F17" s="136"/>
      <c r="G17" s="867"/>
      <c r="H17" s="868"/>
      <c r="I17" s="142"/>
    </row>
    <row r="18" spans="1:9">
      <c r="A18" s="799" t="s">
        <v>225</v>
      </c>
      <c r="B18" s="800"/>
      <c r="C18" s="800"/>
      <c r="D18" s="800"/>
      <c r="E18" s="800"/>
      <c r="F18" s="800"/>
      <c r="G18" s="800"/>
      <c r="H18" s="801"/>
      <c r="I18" s="141">
        <f>SUM(I15:I17)</f>
        <v>48</v>
      </c>
    </row>
    <row r="19" spans="1:9">
      <c r="A19" s="784" t="s">
        <v>233</v>
      </c>
      <c r="B19" s="785"/>
      <c r="C19" s="785"/>
      <c r="D19" s="785"/>
      <c r="E19" s="785"/>
      <c r="F19" s="785"/>
      <c r="G19" s="785"/>
      <c r="H19" s="785"/>
      <c r="I19" s="786"/>
    </row>
    <row r="20" spans="1:9">
      <c r="A20" s="787" t="s">
        <v>234</v>
      </c>
      <c r="B20" s="802"/>
      <c r="C20" s="788"/>
      <c r="D20" s="176" t="s">
        <v>235</v>
      </c>
      <c r="E20" s="175" t="s">
        <v>236</v>
      </c>
      <c r="F20" s="177" t="s">
        <v>250</v>
      </c>
      <c r="G20" s="787" t="s">
        <v>237</v>
      </c>
      <c r="H20" s="788"/>
      <c r="I20" s="185" t="s">
        <v>221</v>
      </c>
    </row>
    <row r="21" spans="1:9">
      <c r="A21" s="867"/>
      <c r="B21" s="869"/>
      <c r="C21" s="868"/>
      <c r="D21" s="136"/>
      <c r="E21" s="136"/>
      <c r="F21" s="136"/>
      <c r="G21" s="867"/>
      <c r="H21" s="868"/>
      <c r="I21" s="142"/>
    </row>
    <row r="22" spans="1:9">
      <c r="A22" s="867"/>
      <c r="B22" s="869"/>
      <c r="C22" s="868"/>
      <c r="D22" s="136"/>
      <c r="E22" s="136"/>
      <c r="F22" s="136"/>
      <c r="G22" s="867"/>
      <c r="H22" s="868"/>
      <c r="I22" s="142"/>
    </row>
    <row r="23" spans="1:9">
      <c r="A23" s="799" t="s">
        <v>225</v>
      </c>
      <c r="B23" s="800"/>
      <c r="C23" s="800"/>
      <c r="D23" s="800"/>
      <c r="E23" s="800"/>
      <c r="F23" s="800"/>
      <c r="G23" s="800"/>
      <c r="H23" s="801"/>
      <c r="I23" s="142"/>
    </row>
    <row r="24" spans="1:9">
      <c r="A24" s="784" t="s">
        <v>238</v>
      </c>
      <c r="B24" s="785"/>
      <c r="C24" s="785"/>
      <c r="D24" s="785"/>
      <c r="E24" s="785"/>
      <c r="F24" s="785"/>
      <c r="G24" s="785"/>
      <c r="H24" s="785"/>
      <c r="I24" s="786"/>
    </row>
    <row r="25" spans="1:9" ht="22.5">
      <c r="A25" s="787" t="s">
        <v>239</v>
      </c>
      <c r="B25" s="802"/>
      <c r="C25" s="788"/>
      <c r="D25" s="175" t="s">
        <v>240</v>
      </c>
      <c r="E25" s="175" t="s">
        <v>241</v>
      </c>
      <c r="F25" s="176" t="s">
        <v>242</v>
      </c>
      <c r="G25" s="789" t="s">
        <v>220</v>
      </c>
      <c r="H25" s="790"/>
      <c r="I25" s="185" t="s">
        <v>221</v>
      </c>
    </row>
    <row r="26" spans="1:9">
      <c r="A26" s="863" t="s">
        <v>263</v>
      </c>
      <c r="B26" s="870"/>
      <c r="C26" s="864"/>
      <c r="D26" s="140">
        <v>30284</v>
      </c>
      <c r="E26" s="140">
        <v>25741.4</v>
      </c>
      <c r="F26" s="146">
        <f>+E26+D26</f>
        <v>56025.4</v>
      </c>
      <c r="G26" s="878">
        <f>+G11</f>
        <v>130.04</v>
      </c>
      <c r="H26" s="879"/>
      <c r="I26" s="141">
        <f>+F26/G26</f>
        <v>430.83</v>
      </c>
    </row>
    <row r="27" spans="1:9">
      <c r="A27" s="867"/>
      <c r="B27" s="869"/>
      <c r="C27" s="868"/>
      <c r="D27" s="136"/>
      <c r="E27" s="136"/>
      <c r="F27" s="136"/>
      <c r="G27" s="867"/>
      <c r="H27" s="868"/>
      <c r="I27" s="142"/>
    </row>
    <row r="28" spans="1:9">
      <c r="A28" s="867"/>
      <c r="B28" s="869"/>
      <c r="C28" s="868"/>
      <c r="D28" s="136"/>
      <c r="E28" s="136"/>
      <c r="F28" s="136"/>
      <c r="G28" s="867"/>
      <c r="H28" s="868"/>
      <c r="I28" s="142"/>
    </row>
    <row r="29" spans="1:9">
      <c r="A29" s="799" t="s">
        <v>225</v>
      </c>
      <c r="B29" s="800"/>
      <c r="C29" s="800"/>
      <c r="D29" s="800"/>
      <c r="E29" s="800"/>
      <c r="F29" s="800"/>
      <c r="G29" s="800"/>
      <c r="H29" s="801"/>
      <c r="I29" s="141">
        <f>SUM(I26:I28)</f>
        <v>430.83</v>
      </c>
    </row>
    <row r="30" spans="1:9">
      <c r="A30" s="867"/>
      <c r="B30" s="869"/>
      <c r="C30" s="869"/>
      <c r="D30" s="869"/>
      <c r="E30" s="869"/>
      <c r="F30" s="869"/>
      <c r="G30" s="869"/>
      <c r="H30" s="869"/>
      <c r="I30" s="868"/>
    </row>
    <row r="31" spans="1:9">
      <c r="A31" s="799" t="s">
        <v>245</v>
      </c>
      <c r="B31" s="800"/>
      <c r="C31" s="800"/>
      <c r="D31" s="800"/>
      <c r="E31" s="800"/>
      <c r="F31" s="800"/>
      <c r="G31" s="800"/>
      <c r="H31" s="801"/>
      <c r="I31" s="204">
        <f>+I12+I18+I23+I29</f>
        <v>1564</v>
      </c>
    </row>
    <row r="32" spans="1:9">
      <c r="A32" s="784" t="s">
        <v>246</v>
      </c>
      <c r="B32" s="785"/>
      <c r="C32" s="785"/>
      <c r="D32" s="785"/>
      <c r="E32" s="785"/>
      <c r="F32" s="785"/>
      <c r="G32" s="785"/>
      <c r="H32" s="785"/>
      <c r="I32" s="786"/>
    </row>
    <row r="33" spans="1:12">
      <c r="A33" s="787" t="s">
        <v>77</v>
      </c>
      <c r="B33" s="802"/>
      <c r="C33" s="788"/>
      <c r="D33" s="136"/>
      <c r="E33" s="136"/>
      <c r="F33" s="176" t="s">
        <v>202</v>
      </c>
      <c r="G33" s="789" t="s">
        <v>199</v>
      </c>
      <c r="H33" s="790"/>
      <c r="I33" s="142"/>
    </row>
    <row r="34" spans="1:12">
      <c r="A34" s="863" t="s">
        <v>264</v>
      </c>
      <c r="B34" s="870"/>
      <c r="C34" s="864"/>
      <c r="D34" s="136"/>
      <c r="E34" s="136"/>
      <c r="F34" s="137">
        <v>0.25</v>
      </c>
      <c r="G34" s="882">
        <f>+I31</f>
        <v>1564</v>
      </c>
      <c r="H34" s="883"/>
      <c r="I34" s="141">
        <f>+G34*F34</f>
        <v>391</v>
      </c>
    </row>
    <row r="35" spans="1:12">
      <c r="A35" s="863" t="s">
        <v>265</v>
      </c>
      <c r="B35" s="870"/>
      <c r="C35" s="864"/>
      <c r="D35" s="136"/>
      <c r="E35" s="136"/>
      <c r="F35" s="138">
        <v>0</v>
      </c>
      <c r="G35" s="882">
        <f>+I31</f>
        <v>1564</v>
      </c>
      <c r="H35" s="883"/>
      <c r="I35" s="141">
        <f t="shared" ref="I35:I36" si="1">+G35*F35</f>
        <v>0</v>
      </c>
    </row>
    <row r="36" spans="1:12">
      <c r="A36" s="863" t="s">
        <v>266</v>
      </c>
      <c r="B36" s="870"/>
      <c r="C36" s="864"/>
      <c r="D36" s="136"/>
      <c r="E36" s="136"/>
      <c r="F36" s="138">
        <v>0.05</v>
      </c>
      <c r="G36" s="882">
        <f>+I31</f>
        <v>1564</v>
      </c>
      <c r="H36" s="883"/>
      <c r="I36" s="141">
        <f t="shared" si="1"/>
        <v>78.2</v>
      </c>
    </row>
    <row r="37" spans="1:12">
      <c r="A37" s="873" t="s">
        <v>267</v>
      </c>
      <c r="B37" s="874"/>
      <c r="C37" s="874"/>
      <c r="D37" s="874"/>
      <c r="E37" s="874"/>
      <c r="F37" s="874"/>
      <c r="G37" s="874"/>
      <c r="H37" s="875"/>
      <c r="I37" s="141">
        <f>SUM(I34:I36)</f>
        <v>469.2</v>
      </c>
    </row>
    <row r="38" spans="1:12">
      <c r="A38" s="867"/>
      <c r="B38" s="869"/>
      <c r="C38" s="869"/>
      <c r="D38" s="869"/>
      <c r="E38" s="869"/>
      <c r="F38" s="869"/>
      <c r="G38" s="869"/>
      <c r="H38" s="869"/>
      <c r="I38" s="868"/>
    </row>
    <row r="39" spans="1:12">
      <c r="A39" s="809" t="s">
        <v>249</v>
      </c>
      <c r="B39" s="810"/>
      <c r="C39" s="810"/>
      <c r="D39" s="810"/>
      <c r="E39" s="810"/>
      <c r="F39" s="810"/>
      <c r="G39" s="810"/>
      <c r="H39" s="811"/>
      <c r="I39" s="186">
        <f>+ROUND(I31+I37,0)</f>
        <v>2033</v>
      </c>
      <c r="J39" s="96">
        <f>+'PROPUESTA CONSORCIO'!G13</f>
        <v>2033</v>
      </c>
      <c r="K39" s="147">
        <f>+I39-J39</f>
        <v>0</v>
      </c>
      <c r="L39" s="96"/>
    </row>
    <row r="40" spans="1:12">
      <c r="A40" s="97"/>
      <c r="B40" s="97"/>
      <c r="C40" s="97"/>
      <c r="D40" s="97"/>
      <c r="E40" s="97"/>
      <c r="F40" s="97"/>
      <c r="G40" s="97"/>
      <c r="H40" s="97"/>
      <c r="I40" s="98"/>
    </row>
  </sheetData>
  <mergeCells count="62">
    <mergeCell ref="A37:H37"/>
    <mergeCell ref="A38:I38"/>
    <mergeCell ref="A39:H39"/>
    <mergeCell ref="A2:I3"/>
    <mergeCell ref="A34:C34"/>
    <mergeCell ref="G34:H34"/>
    <mergeCell ref="A35:C35"/>
    <mergeCell ref="G35:H35"/>
    <mergeCell ref="A36:C36"/>
    <mergeCell ref="G36:H36"/>
    <mergeCell ref="A30:I30"/>
    <mergeCell ref="A31:H31"/>
    <mergeCell ref="A32:I32"/>
    <mergeCell ref="A33:C33"/>
    <mergeCell ref="G33:H33"/>
    <mergeCell ref="A27:C27"/>
    <mergeCell ref="G27:H27"/>
    <mergeCell ref="A28:C28"/>
    <mergeCell ref="G28:H28"/>
    <mergeCell ref="A29:H29"/>
    <mergeCell ref="A24:I24"/>
    <mergeCell ref="A25:C25"/>
    <mergeCell ref="G25:H25"/>
    <mergeCell ref="A26:C26"/>
    <mergeCell ref="G26:H26"/>
    <mergeCell ref="A21:C21"/>
    <mergeCell ref="G21:H21"/>
    <mergeCell ref="A22:C22"/>
    <mergeCell ref="G22:H22"/>
    <mergeCell ref="A23:H23"/>
    <mergeCell ref="A17:D17"/>
    <mergeCell ref="G17:H17"/>
    <mergeCell ref="A18:H18"/>
    <mergeCell ref="A19:I19"/>
    <mergeCell ref="A20:C20"/>
    <mergeCell ref="G20:H20"/>
    <mergeCell ref="A14:D14"/>
    <mergeCell ref="G14:H14"/>
    <mergeCell ref="A15:D15"/>
    <mergeCell ref="G15:H15"/>
    <mergeCell ref="A16:D16"/>
    <mergeCell ref="G16:H16"/>
    <mergeCell ref="A11:B11"/>
    <mergeCell ref="D11:E11"/>
    <mergeCell ref="G11:H11"/>
    <mergeCell ref="A12:H12"/>
    <mergeCell ref="A13:I13"/>
    <mergeCell ref="A10:B10"/>
    <mergeCell ref="D10:E10"/>
    <mergeCell ref="G10:H10"/>
    <mergeCell ref="A7:I7"/>
    <mergeCell ref="A8:B8"/>
    <mergeCell ref="D8:E8"/>
    <mergeCell ref="G8:H8"/>
    <mergeCell ref="A9:B9"/>
    <mergeCell ref="D9:E9"/>
    <mergeCell ref="G9:H9"/>
    <mergeCell ref="A4:I4"/>
    <mergeCell ref="B5:F5"/>
    <mergeCell ref="G5:H5"/>
    <mergeCell ref="B6:F6"/>
    <mergeCell ref="G6:H6"/>
  </mergeCells>
  <pageMargins left="0.7" right="0.7" top="0.75" bottom="0.75" header="0.3" footer="0.3"/>
  <pageSetup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FF00"/>
  </sheetPr>
  <dimension ref="A1:L49"/>
  <sheetViews>
    <sheetView showGridLines="0" view="pageBreakPreview" zoomScale="70" zoomScaleNormal="136" zoomScaleSheetLayoutView="70" workbookViewId="0">
      <selection activeCell="L16" sqref="L16"/>
    </sheetView>
  </sheetViews>
  <sheetFormatPr baseColWidth="10" defaultColWidth="9.33203125" defaultRowHeight="12.75"/>
  <cols>
    <col min="1" max="1" width="12.6640625" style="139" customWidth="1"/>
    <col min="2" max="2" width="30" style="139" customWidth="1"/>
    <col min="3" max="3" width="7.1640625" style="139" customWidth="1"/>
    <col min="4" max="4" width="13.1640625" style="139" customWidth="1"/>
    <col min="5" max="5" width="17.83203125" style="139" customWidth="1"/>
    <col min="6" max="6" width="16" style="139" customWidth="1"/>
    <col min="7" max="7" width="7.33203125" style="139" customWidth="1"/>
    <col min="8" max="8" width="15.33203125" style="139" customWidth="1"/>
    <col min="9" max="9" width="14.1640625" style="117" customWidth="1"/>
    <col min="10" max="10" width="12.6640625" bestFit="1" customWidth="1"/>
    <col min="11" max="11" width="13.33203125" customWidth="1"/>
    <col min="12" max="12" width="15.1640625" bestFit="1" customWidth="1"/>
  </cols>
  <sheetData>
    <row r="1" spans="1:9" ht="13.5" thickBot="1">
      <c r="A1" s="97"/>
      <c r="B1" s="97"/>
      <c r="C1" s="97"/>
      <c r="D1" s="97"/>
      <c r="E1" s="97"/>
      <c r="F1" s="97"/>
      <c r="G1" s="97"/>
      <c r="H1" s="97"/>
    </row>
    <row r="2" spans="1:9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9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9">
      <c r="A4" s="884"/>
      <c r="B4" s="885"/>
      <c r="C4" s="885"/>
      <c r="D4" s="885"/>
      <c r="E4" s="885"/>
      <c r="F4" s="885"/>
      <c r="G4" s="885"/>
      <c r="H4" s="885"/>
      <c r="I4" s="886"/>
    </row>
    <row r="5" spans="1:9">
      <c r="A5" s="18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9">
      <c r="A6" s="133">
        <v>3.1</v>
      </c>
      <c r="B6" s="860" t="s">
        <v>275</v>
      </c>
      <c r="C6" s="861"/>
      <c r="D6" s="861"/>
      <c r="E6" s="861"/>
      <c r="F6" s="862"/>
      <c r="G6" s="860" t="s">
        <v>276</v>
      </c>
      <c r="H6" s="862"/>
      <c r="I6" s="150">
        <f>+'PROPUESTA CONSORCIO'!F187+'PROPUESTA CONSORCIO'!F149+'PROPUESTA CONSORCIO'!F49+'PROPUESTA CONSORCIO'!F16</f>
        <v>74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22.5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9">
      <c r="A9" s="863" t="s">
        <v>260</v>
      </c>
      <c r="B9" s="864"/>
      <c r="C9" s="134" t="s">
        <v>261</v>
      </c>
      <c r="D9" s="860" t="s">
        <v>262</v>
      </c>
      <c r="E9" s="862"/>
      <c r="F9" s="135">
        <f>+I30</f>
        <v>12245.26</v>
      </c>
      <c r="G9" s="865">
        <v>0.1</v>
      </c>
      <c r="H9" s="866"/>
      <c r="I9" s="112">
        <f>+G9*F9</f>
        <v>1224.53</v>
      </c>
    </row>
    <row r="10" spans="1:9">
      <c r="A10" s="867"/>
      <c r="B10" s="868"/>
      <c r="C10" s="136"/>
      <c r="D10" s="867"/>
      <c r="E10" s="868"/>
      <c r="F10" s="136"/>
      <c r="G10" s="867"/>
      <c r="H10" s="868"/>
      <c r="I10" s="115"/>
    </row>
    <row r="11" spans="1:9">
      <c r="A11" s="867"/>
      <c r="B11" s="868"/>
      <c r="C11" s="136"/>
      <c r="D11" s="867"/>
      <c r="E11" s="868"/>
      <c r="F11" s="136"/>
      <c r="G11" s="867"/>
      <c r="H11" s="868"/>
      <c r="I11" s="115"/>
    </row>
    <row r="12" spans="1:9">
      <c r="A12" s="867"/>
      <c r="B12" s="868"/>
      <c r="C12" s="136"/>
      <c r="D12" s="867"/>
      <c r="E12" s="868"/>
      <c r="F12" s="136"/>
      <c r="G12" s="867"/>
      <c r="H12" s="868"/>
      <c r="I12" s="115"/>
    </row>
    <row r="13" spans="1:9">
      <c r="A13" s="799" t="s">
        <v>225</v>
      </c>
      <c r="B13" s="800"/>
      <c r="C13" s="800"/>
      <c r="D13" s="800"/>
      <c r="E13" s="800"/>
      <c r="F13" s="800"/>
      <c r="G13" s="800"/>
      <c r="H13" s="801"/>
      <c r="I13" s="112">
        <f>SUM(I9:I12)</f>
        <v>1224.53</v>
      </c>
    </row>
    <row r="14" spans="1:9">
      <c r="A14" s="887" t="s">
        <v>13</v>
      </c>
      <c r="B14" s="888"/>
      <c r="C14" s="888"/>
      <c r="D14" s="888"/>
      <c r="E14" s="888"/>
      <c r="F14" s="888"/>
      <c r="G14" s="888"/>
      <c r="H14" s="888"/>
      <c r="I14" s="889"/>
    </row>
    <row r="15" spans="1:9" ht="22.5">
      <c r="A15" s="787" t="s">
        <v>77</v>
      </c>
      <c r="B15" s="802"/>
      <c r="C15" s="802"/>
      <c r="D15" s="788"/>
      <c r="E15" s="175" t="s">
        <v>215</v>
      </c>
      <c r="F15" s="177" t="s">
        <v>79</v>
      </c>
      <c r="G15" s="789" t="s">
        <v>227</v>
      </c>
      <c r="H15" s="790"/>
      <c r="I15" s="185" t="s">
        <v>221</v>
      </c>
    </row>
    <row r="16" spans="1:9">
      <c r="A16" s="863" t="s">
        <v>277</v>
      </c>
      <c r="B16" s="870"/>
      <c r="C16" s="870"/>
      <c r="D16" s="864"/>
      <c r="E16" s="134" t="s">
        <v>278</v>
      </c>
      <c r="F16" s="158">
        <v>0.05</v>
      </c>
      <c r="G16" s="890">
        <v>412263.64</v>
      </c>
      <c r="H16" s="891"/>
      <c r="I16" s="112">
        <f>+G16*F16</f>
        <v>20613.18</v>
      </c>
    </row>
    <row r="17" spans="1:9">
      <c r="A17" s="867"/>
      <c r="B17" s="869"/>
      <c r="C17" s="869"/>
      <c r="D17" s="868"/>
      <c r="E17" s="136"/>
      <c r="F17" s="136"/>
      <c r="G17" s="867"/>
      <c r="H17" s="868"/>
      <c r="I17" s="115"/>
    </row>
    <row r="18" spans="1:9">
      <c r="A18" s="867"/>
      <c r="B18" s="869"/>
      <c r="C18" s="869"/>
      <c r="D18" s="868"/>
      <c r="E18" s="136"/>
      <c r="F18" s="136"/>
      <c r="G18" s="867"/>
      <c r="H18" s="868"/>
      <c r="I18" s="115"/>
    </row>
    <row r="19" spans="1:9">
      <c r="A19" s="799" t="s">
        <v>225</v>
      </c>
      <c r="B19" s="800"/>
      <c r="C19" s="800"/>
      <c r="D19" s="800"/>
      <c r="E19" s="800"/>
      <c r="F19" s="800"/>
      <c r="G19" s="800"/>
      <c r="H19" s="801"/>
      <c r="I19" s="112">
        <f>SUM(I16:I18)</f>
        <v>20613.18</v>
      </c>
    </row>
    <row r="20" spans="1:9">
      <c r="A20" s="887" t="s">
        <v>16</v>
      </c>
      <c r="B20" s="888"/>
      <c r="C20" s="888"/>
      <c r="D20" s="888"/>
      <c r="E20" s="888"/>
      <c r="F20" s="888"/>
      <c r="G20" s="888"/>
      <c r="H20" s="888"/>
      <c r="I20" s="889"/>
    </row>
    <row r="21" spans="1:9" ht="22.5">
      <c r="A21" s="787" t="s">
        <v>234</v>
      </c>
      <c r="B21" s="802"/>
      <c r="C21" s="788"/>
      <c r="D21" s="176" t="s">
        <v>235</v>
      </c>
      <c r="E21" s="175" t="s">
        <v>236</v>
      </c>
      <c r="F21" s="177" t="s">
        <v>250</v>
      </c>
      <c r="G21" s="787" t="s">
        <v>237</v>
      </c>
      <c r="H21" s="788"/>
      <c r="I21" s="185" t="s">
        <v>221</v>
      </c>
    </row>
    <row r="22" spans="1:9">
      <c r="A22" s="867"/>
      <c r="B22" s="869"/>
      <c r="C22" s="868"/>
      <c r="D22" s="136"/>
      <c r="E22" s="136"/>
      <c r="F22" s="136"/>
      <c r="G22" s="867"/>
      <c r="H22" s="868"/>
      <c r="I22" s="115"/>
    </row>
    <row r="23" spans="1:9">
      <c r="A23" s="867"/>
      <c r="B23" s="869"/>
      <c r="C23" s="868"/>
      <c r="D23" s="136"/>
      <c r="E23" s="136"/>
      <c r="F23" s="136"/>
      <c r="G23" s="867"/>
      <c r="H23" s="868"/>
      <c r="I23" s="115"/>
    </row>
    <row r="24" spans="1:9">
      <c r="A24" s="799" t="s">
        <v>225</v>
      </c>
      <c r="B24" s="800"/>
      <c r="C24" s="800"/>
      <c r="D24" s="800"/>
      <c r="E24" s="800"/>
      <c r="F24" s="800"/>
      <c r="G24" s="800"/>
      <c r="H24" s="801"/>
      <c r="I24" s="115"/>
    </row>
    <row r="25" spans="1:9">
      <c r="A25" s="887" t="s">
        <v>22</v>
      </c>
      <c r="B25" s="888"/>
      <c r="C25" s="888"/>
      <c r="D25" s="888"/>
      <c r="E25" s="888"/>
      <c r="F25" s="888"/>
      <c r="G25" s="888"/>
      <c r="H25" s="888"/>
      <c r="I25" s="889"/>
    </row>
    <row r="26" spans="1:9" ht="22.5">
      <c r="A26" s="787" t="s">
        <v>239</v>
      </c>
      <c r="B26" s="802"/>
      <c r="C26" s="788"/>
      <c r="D26" s="229" t="s">
        <v>240</v>
      </c>
      <c r="E26" s="175" t="s">
        <v>241</v>
      </c>
      <c r="F26" s="176" t="s">
        <v>242</v>
      </c>
      <c r="G26" s="789" t="s">
        <v>220</v>
      </c>
      <c r="H26" s="790"/>
      <c r="I26" s="185" t="s">
        <v>221</v>
      </c>
    </row>
    <row r="27" spans="1:9">
      <c r="A27" s="863" t="s">
        <v>279</v>
      </c>
      <c r="B27" s="870"/>
      <c r="C27" s="864"/>
      <c r="D27" s="141">
        <v>121136</v>
      </c>
      <c r="E27" s="140">
        <v>102965.6</v>
      </c>
      <c r="F27" s="146">
        <f>+D27+E27</f>
        <v>224101.6</v>
      </c>
      <c r="G27" s="871">
        <v>27.758400000000002</v>
      </c>
      <c r="H27" s="872"/>
      <c r="I27" s="112">
        <f>+F27/G27</f>
        <v>8073.29</v>
      </c>
    </row>
    <row r="28" spans="1:9">
      <c r="A28" s="863" t="s">
        <v>280</v>
      </c>
      <c r="B28" s="870"/>
      <c r="C28" s="864"/>
      <c r="D28" s="141">
        <v>66667</v>
      </c>
      <c r="E28" s="140">
        <v>49140.25</v>
      </c>
      <c r="F28" s="146">
        <f>+D28+E28</f>
        <v>115807.25</v>
      </c>
      <c r="G28" s="871">
        <f>+G27</f>
        <v>27.758400000000002</v>
      </c>
      <c r="H28" s="872"/>
      <c r="I28" s="112">
        <f>+F28/G28</f>
        <v>4171.97</v>
      </c>
    </row>
    <row r="29" spans="1:9">
      <c r="A29" s="867"/>
      <c r="B29" s="869"/>
      <c r="C29" s="868"/>
      <c r="D29" s="136"/>
      <c r="E29" s="136"/>
      <c r="F29" s="136"/>
      <c r="G29" s="867"/>
      <c r="H29" s="868"/>
      <c r="I29" s="115"/>
    </row>
    <row r="30" spans="1:9">
      <c r="A30" s="799" t="s">
        <v>225</v>
      </c>
      <c r="B30" s="800"/>
      <c r="C30" s="800"/>
      <c r="D30" s="800"/>
      <c r="E30" s="800"/>
      <c r="F30" s="800"/>
      <c r="G30" s="800"/>
      <c r="H30" s="801"/>
      <c r="I30" s="112">
        <f>SUM(I27:I29)</f>
        <v>12245.26</v>
      </c>
    </row>
    <row r="31" spans="1:9">
      <c r="A31" s="892"/>
      <c r="B31" s="893"/>
      <c r="C31" s="893"/>
      <c r="D31" s="893"/>
      <c r="E31" s="893"/>
      <c r="F31" s="893"/>
      <c r="G31" s="893"/>
      <c r="H31" s="893"/>
      <c r="I31" s="894"/>
    </row>
    <row r="32" spans="1:9">
      <c r="A32" s="799" t="s">
        <v>245</v>
      </c>
      <c r="B32" s="800"/>
      <c r="C32" s="800"/>
      <c r="D32" s="800"/>
      <c r="E32" s="800"/>
      <c r="F32" s="800"/>
      <c r="G32" s="800"/>
      <c r="H32" s="801"/>
      <c r="I32" s="184">
        <f>+I13+I19+I24+I30</f>
        <v>34082.97</v>
      </c>
    </row>
    <row r="33" spans="1:12">
      <c r="A33" s="887" t="s">
        <v>28</v>
      </c>
      <c r="B33" s="888"/>
      <c r="C33" s="888"/>
      <c r="D33" s="888"/>
      <c r="E33" s="888"/>
      <c r="F33" s="888"/>
      <c r="G33" s="888"/>
      <c r="H33" s="888"/>
      <c r="I33" s="889"/>
    </row>
    <row r="34" spans="1:12">
      <c r="A34" s="787" t="s">
        <v>77</v>
      </c>
      <c r="B34" s="802"/>
      <c r="C34" s="788"/>
      <c r="D34" s="136"/>
      <c r="E34" s="136"/>
      <c r="F34" s="176" t="s">
        <v>202</v>
      </c>
      <c r="G34" s="789" t="s">
        <v>199</v>
      </c>
      <c r="H34" s="790"/>
      <c r="I34" s="115"/>
    </row>
    <row r="35" spans="1:12">
      <c r="A35" s="863" t="s">
        <v>264</v>
      </c>
      <c r="B35" s="870"/>
      <c r="C35" s="864"/>
      <c r="D35" s="136"/>
      <c r="E35" s="136"/>
      <c r="F35" s="137">
        <v>0.25</v>
      </c>
      <c r="G35" s="895">
        <f>+I32</f>
        <v>34082.97</v>
      </c>
      <c r="H35" s="896"/>
      <c r="I35" s="112">
        <f>+G35*F35</f>
        <v>8520.74</v>
      </c>
    </row>
    <row r="36" spans="1:12">
      <c r="A36" s="863" t="s">
        <v>265</v>
      </c>
      <c r="B36" s="870"/>
      <c r="C36" s="864"/>
      <c r="D36" s="136"/>
      <c r="E36" s="136"/>
      <c r="F36" s="138">
        <v>0</v>
      </c>
      <c r="G36" s="895">
        <f>+I32</f>
        <v>34082.97</v>
      </c>
      <c r="H36" s="896"/>
      <c r="I36" s="112">
        <f t="shared" ref="I36:I37" si="0">+G36*F36</f>
        <v>0</v>
      </c>
    </row>
    <row r="37" spans="1:12">
      <c r="A37" s="863" t="s">
        <v>266</v>
      </c>
      <c r="B37" s="870"/>
      <c r="C37" s="864"/>
      <c r="D37" s="136"/>
      <c r="E37" s="136"/>
      <c r="F37" s="138">
        <v>0.05</v>
      </c>
      <c r="G37" s="895">
        <f>+I32</f>
        <v>34082.97</v>
      </c>
      <c r="H37" s="896"/>
      <c r="I37" s="112">
        <f t="shared" si="0"/>
        <v>1704.15</v>
      </c>
    </row>
    <row r="38" spans="1:12">
      <c r="A38" s="873" t="s">
        <v>267</v>
      </c>
      <c r="B38" s="874"/>
      <c r="C38" s="874"/>
      <c r="D38" s="874"/>
      <c r="E38" s="874"/>
      <c r="F38" s="874"/>
      <c r="G38" s="874"/>
      <c r="H38" s="875"/>
      <c r="I38" s="112">
        <f>SUM(I35:I37)</f>
        <v>10224.89</v>
      </c>
    </row>
    <row r="39" spans="1:12">
      <c r="A39" s="892"/>
      <c r="B39" s="893"/>
      <c r="C39" s="893"/>
      <c r="D39" s="893"/>
      <c r="E39" s="893"/>
      <c r="F39" s="893"/>
      <c r="G39" s="893"/>
      <c r="H39" s="893"/>
      <c r="I39" s="894"/>
    </row>
    <row r="40" spans="1:12">
      <c r="A40" s="809" t="s">
        <v>249</v>
      </c>
      <c r="B40" s="810"/>
      <c r="C40" s="810"/>
      <c r="D40" s="810"/>
      <c r="E40" s="810"/>
      <c r="F40" s="810"/>
      <c r="G40" s="810"/>
      <c r="H40" s="811"/>
      <c r="I40" s="186">
        <f>+ROUND(I32+I38,0)</f>
        <v>44308</v>
      </c>
      <c r="J40" s="96">
        <f>+'PROPUESTA CONSORCIO'!G16</f>
        <v>44308</v>
      </c>
      <c r="K40" s="118">
        <f>+J40-I40</f>
        <v>0</v>
      </c>
      <c r="L40" s="118"/>
    </row>
    <row r="41" spans="1:12">
      <c r="A41" s="97"/>
      <c r="B41" s="97"/>
      <c r="C41" s="97"/>
      <c r="D41" s="97"/>
      <c r="E41" s="97"/>
      <c r="F41" s="97"/>
      <c r="G41" s="97"/>
      <c r="H41" s="97"/>
      <c r="I41" s="98"/>
    </row>
    <row r="42" spans="1:12">
      <c r="A42"/>
      <c r="B42"/>
      <c r="C42"/>
      <c r="D42"/>
      <c r="E42"/>
      <c r="F42"/>
      <c r="G42"/>
      <c r="H42"/>
      <c r="I42"/>
    </row>
    <row r="43" spans="1:12">
      <c r="A43"/>
      <c r="B43"/>
      <c r="C43"/>
      <c r="D43"/>
      <c r="E43"/>
      <c r="F43"/>
      <c r="G43"/>
      <c r="H43"/>
      <c r="I43"/>
    </row>
    <row r="44" spans="1:12">
      <c r="A44"/>
      <c r="B44"/>
      <c r="C44"/>
      <c r="D44"/>
      <c r="E44"/>
      <c r="F44"/>
      <c r="G44"/>
      <c r="H44"/>
      <c r="I44"/>
    </row>
    <row r="45" spans="1:12">
      <c r="A45"/>
      <c r="B45"/>
      <c r="C45"/>
      <c r="D45"/>
      <c r="E45"/>
      <c r="F45"/>
      <c r="G45"/>
      <c r="H45"/>
      <c r="I45"/>
    </row>
    <row r="46" spans="1:12">
      <c r="A46"/>
      <c r="B46"/>
      <c r="C46"/>
      <c r="D46"/>
      <c r="E46"/>
      <c r="F46"/>
      <c r="G46"/>
      <c r="H46"/>
      <c r="I46"/>
    </row>
    <row r="47" spans="1:12">
      <c r="A47"/>
      <c r="B47"/>
      <c r="C47"/>
      <c r="D47"/>
      <c r="E47"/>
      <c r="F47"/>
      <c r="G47"/>
      <c r="H47"/>
      <c r="I47"/>
    </row>
    <row r="48" spans="1:12">
      <c r="A48"/>
      <c r="B48"/>
      <c r="C48"/>
      <c r="D48"/>
      <c r="E48"/>
      <c r="F48"/>
      <c r="G48"/>
      <c r="H48"/>
      <c r="I48"/>
    </row>
    <row r="49" spans="1:9">
      <c r="A49"/>
      <c r="B49"/>
      <c r="C49"/>
      <c r="D49"/>
      <c r="E49"/>
      <c r="F49"/>
      <c r="G49"/>
      <c r="H49"/>
      <c r="I49"/>
    </row>
  </sheetData>
  <mergeCells count="65">
    <mergeCell ref="A38:H38"/>
    <mergeCell ref="A39:I39"/>
    <mergeCell ref="A40:H40"/>
    <mergeCell ref="A2:I3"/>
    <mergeCell ref="A35:C35"/>
    <mergeCell ref="G35:H35"/>
    <mergeCell ref="A36:C36"/>
    <mergeCell ref="G36:H36"/>
    <mergeCell ref="A37:C37"/>
    <mergeCell ref="G37:H37"/>
    <mergeCell ref="A31:I31"/>
    <mergeCell ref="A32:H32"/>
    <mergeCell ref="A33:I33"/>
    <mergeCell ref="A34:C34"/>
    <mergeCell ref="G34:H34"/>
    <mergeCell ref="A28:C28"/>
    <mergeCell ref="G28:H28"/>
    <mergeCell ref="A29:C29"/>
    <mergeCell ref="G29:H29"/>
    <mergeCell ref="A30:H30"/>
    <mergeCell ref="A25:I25"/>
    <mergeCell ref="A26:C26"/>
    <mergeCell ref="G26:H26"/>
    <mergeCell ref="A27:C27"/>
    <mergeCell ref="G27:H27"/>
    <mergeCell ref="A22:C22"/>
    <mergeCell ref="G22:H22"/>
    <mergeCell ref="A23:C23"/>
    <mergeCell ref="G23:H23"/>
    <mergeCell ref="A24:H24"/>
    <mergeCell ref="A18:D18"/>
    <mergeCell ref="G18:H18"/>
    <mergeCell ref="A19:H19"/>
    <mergeCell ref="A20:I20"/>
    <mergeCell ref="A21:C21"/>
    <mergeCell ref="G21:H21"/>
    <mergeCell ref="A15:D15"/>
    <mergeCell ref="G15:H15"/>
    <mergeCell ref="A16:D16"/>
    <mergeCell ref="G16:H16"/>
    <mergeCell ref="A17:D17"/>
    <mergeCell ref="G17:H17"/>
    <mergeCell ref="A12:B12"/>
    <mergeCell ref="D12:E12"/>
    <mergeCell ref="G12:H12"/>
    <mergeCell ref="A13:H13"/>
    <mergeCell ref="A14:I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4:I4"/>
    <mergeCell ref="B5:F5"/>
    <mergeCell ref="G5:H5"/>
    <mergeCell ref="B6:F6"/>
    <mergeCell ref="G6:H6"/>
  </mergeCells>
  <pageMargins left="0.7" right="0.7" top="0.75" bottom="0.75" header="0.3" footer="0.3"/>
  <pageSetup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FF00"/>
  </sheetPr>
  <dimension ref="A1:N42"/>
  <sheetViews>
    <sheetView showGridLines="0" view="pageBreakPreview" topLeftCell="A16" zoomScale="70" zoomScaleNormal="135" zoomScaleSheetLayoutView="70" workbookViewId="0">
      <selection activeCell="K43" sqref="K43"/>
    </sheetView>
  </sheetViews>
  <sheetFormatPr baseColWidth="10" defaultColWidth="9.33203125" defaultRowHeight="12.75"/>
  <cols>
    <col min="1" max="1" width="12.6640625" style="97" customWidth="1"/>
    <col min="2" max="2" width="30" style="97" customWidth="1"/>
    <col min="3" max="3" width="7.1640625" style="97" customWidth="1"/>
    <col min="4" max="4" width="12.6640625" style="97" customWidth="1"/>
    <col min="5" max="5" width="19.33203125" style="97" customWidth="1"/>
    <col min="6" max="6" width="16" style="97" customWidth="1"/>
    <col min="7" max="7" width="7.33203125" style="97" customWidth="1"/>
    <col min="8" max="8" width="12.6640625" style="97" customWidth="1"/>
    <col min="9" max="9" width="18" style="117" customWidth="1"/>
    <col min="10" max="11" width="14.33203125" customWidth="1"/>
    <col min="12" max="12" width="15.33203125" bestFit="1" customWidth="1"/>
    <col min="14" max="14" width="15.33203125" bestFit="1" customWidth="1"/>
  </cols>
  <sheetData>
    <row r="1" spans="1:14" ht="14.45" customHeight="1" thickBot="1"/>
    <row r="2" spans="1:14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14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14">
      <c r="A4" s="823"/>
      <c r="B4" s="824"/>
      <c r="C4" s="824"/>
      <c r="D4" s="824"/>
      <c r="E4" s="824"/>
      <c r="F4" s="824"/>
      <c r="G4" s="824"/>
      <c r="H4" s="824"/>
      <c r="I4" s="825"/>
    </row>
    <row r="5" spans="1:14">
      <c r="A5" s="18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14">
      <c r="A6" s="101">
        <v>3.2</v>
      </c>
      <c r="B6" s="781" t="s">
        <v>281</v>
      </c>
      <c r="C6" s="782"/>
      <c r="D6" s="782"/>
      <c r="E6" s="782"/>
      <c r="F6" s="783"/>
      <c r="G6" s="781" t="s">
        <v>87</v>
      </c>
      <c r="H6" s="783"/>
      <c r="I6" s="150">
        <f>+'PROPUESTA CONSORCIO'!F17+'PROPUESTA CONSORCIO'!F50+'PROPUESTA CONSORCIO'!F150+'PROPUESTA CONSORCIO'!F188</f>
        <v>74</v>
      </c>
    </row>
    <row r="7" spans="1:14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14" ht="22.5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14">
      <c r="A9" s="791" t="s">
        <v>282</v>
      </c>
      <c r="B9" s="792"/>
      <c r="C9" s="102" t="s">
        <v>223</v>
      </c>
      <c r="D9" s="781" t="s">
        <v>224</v>
      </c>
      <c r="E9" s="783"/>
      <c r="F9" s="151">
        <f>+I31</f>
        <v>17183.27</v>
      </c>
      <c r="G9" s="793">
        <v>0.1</v>
      </c>
      <c r="H9" s="794"/>
      <c r="I9" s="112">
        <f>+G9*F9</f>
        <v>1718.33</v>
      </c>
    </row>
    <row r="10" spans="1:14">
      <c r="A10" s="795"/>
      <c r="B10" s="796"/>
      <c r="C10" s="105"/>
      <c r="D10" s="795"/>
      <c r="E10" s="796"/>
      <c r="F10" s="105"/>
      <c r="G10" s="795"/>
      <c r="H10" s="796"/>
      <c r="I10" s="115"/>
    </row>
    <row r="11" spans="1:14">
      <c r="A11" s="795"/>
      <c r="B11" s="796"/>
      <c r="C11" s="105"/>
      <c r="D11" s="795"/>
      <c r="E11" s="796"/>
      <c r="F11" s="105"/>
      <c r="G11" s="795"/>
      <c r="H11" s="796"/>
      <c r="I11" s="115"/>
    </row>
    <row r="12" spans="1:14">
      <c r="A12" s="795"/>
      <c r="B12" s="796"/>
      <c r="C12" s="105"/>
      <c r="D12" s="795"/>
      <c r="E12" s="796"/>
      <c r="F12" s="105"/>
      <c r="G12" s="795"/>
      <c r="H12" s="796"/>
      <c r="I12" s="115"/>
    </row>
    <row r="13" spans="1:14">
      <c r="A13" s="799" t="s">
        <v>225</v>
      </c>
      <c r="B13" s="800"/>
      <c r="C13" s="800"/>
      <c r="D13" s="800"/>
      <c r="E13" s="800"/>
      <c r="F13" s="800"/>
      <c r="G13" s="800"/>
      <c r="H13" s="801"/>
      <c r="I13" s="112">
        <f>SUM(I9:I12)</f>
        <v>1718.33</v>
      </c>
      <c r="N13" s="96">
        <f>160000*7</f>
        <v>1120000</v>
      </c>
    </row>
    <row r="14" spans="1:14">
      <c r="A14" s="784" t="s">
        <v>226</v>
      </c>
      <c r="B14" s="785"/>
      <c r="C14" s="785"/>
      <c r="D14" s="785"/>
      <c r="E14" s="785"/>
      <c r="F14" s="785"/>
      <c r="G14" s="785"/>
      <c r="H14" s="785"/>
      <c r="I14" s="786"/>
    </row>
    <row r="15" spans="1:14">
      <c r="A15" s="787" t="s">
        <v>77</v>
      </c>
      <c r="B15" s="802"/>
      <c r="C15" s="802"/>
      <c r="D15" s="788"/>
      <c r="E15" s="175" t="s">
        <v>215</v>
      </c>
      <c r="F15" s="177" t="s">
        <v>79</v>
      </c>
      <c r="G15" s="789" t="s">
        <v>227</v>
      </c>
      <c r="H15" s="790"/>
      <c r="I15" s="185" t="s">
        <v>221</v>
      </c>
    </row>
    <row r="16" spans="1:14">
      <c r="A16" s="791" t="s">
        <v>283</v>
      </c>
      <c r="B16" s="803"/>
      <c r="C16" s="803"/>
      <c r="D16" s="792"/>
      <c r="E16" s="102" t="s">
        <v>284</v>
      </c>
      <c r="F16" s="107">
        <v>1.05</v>
      </c>
      <c r="G16" s="897">
        <f>+MATERIALES!M24</f>
        <v>45000</v>
      </c>
      <c r="H16" s="898"/>
      <c r="I16" s="112">
        <f>+G16*F16</f>
        <v>47250</v>
      </c>
    </row>
    <row r="17" spans="1:9">
      <c r="A17" s="791" t="s">
        <v>285</v>
      </c>
      <c r="B17" s="803"/>
      <c r="C17" s="803"/>
      <c r="D17" s="792"/>
      <c r="E17" s="102" t="s">
        <v>231</v>
      </c>
      <c r="F17" s="107">
        <v>2</v>
      </c>
      <c r="G17" s="897">
        <f>+MATERIALES!M25</f>
        <v>550</v>
      </c>
      <c r="H17" s="898"/>
      <c r="I17" s="112">
        <f t="shared" ref="I17:I18" si="0">+G17*F17</f>
        <v>1100</v>
      </c>
    </row>
    <row r="18" spans="1:9">
      <c r="A18" s="791" t="s">
        <v>286</v>
      </c>
      <c r="B18" s="803"/>
      <c r="C18" s="803"/>
      <c r="D18" s="792"/>
      <c r="E18" s="102" t="s">
        <v>287</v>
      </c>
      <c r="F18" s="107">
        <v>0.04</v>
      </c>
      <c r="G18" s="897">
        <f>+MATERIALES!M26</f>
        <v>411350</v>
      </c>
      <c r="H18" s="898"/>
      <c r="I18" s="112">
        <f t="shared" si="0"/>
        <v>16454</v>
      </c>
    </row>
    <row r="19" spans="1:9">
      <c r="A19" s="795"/>
      <c r="B19" s="806"/>
      <c r="C19" s="806"/>
      <c r="D19" s="796"/>
      <c r="E19" s="105"/>
      <c r="F19" s="105"/>
      <c r="G19" s="795"/>
      <c r="H19" s="796"/>
      <c r="I19" s="115"/>
    </row>
    <row r="20" spans="1:9">
      <c r="A20" s="799" t="s">
        <v>225</v>
      </c>
      <c r="B20" s="800"/>
      <c r="C20" s="800"/>
      <c r="D20" s="800"/>
      <c r="E20" s="800"/>
      <c r="F20" s="800"/>
      <c r="G20" s="800"/>
      <c r="H20" s="801"/>
      <c r="I20" s="112">
        <f>SUM(I16:I19)</f>
        <v>64804</v>
      </c>
    </row>
    <row r="21" spans="1:9">
      <c r="A21" s="784" t="s">
        <v>233</v>
      </c>
      <c r="B21" s="785"/>
      <c r="C21" s="785"/>
      <c r="D21" s="785"/>
      <c r="E21" s="785"/>
      <c r="F21" s="785"/>
      <c r="G21" s="785"/>
      <c r="H21" s="785"/>
      <c r="I21" s="786"/>
    </row>
    <row r="22" spans="1:9" ht="22.5">
      <c r="A22" s="787" t="s">
        <v>234</v>
      </c>
      <c r="B22" s="802"/>
      <c r="C22" s="788"/>
      <c r="D22" s="176" t="s">
        <v>235</v>
      </c>
      <c r="E22" s="175" t="s">
        <v>236</v>
      </c>
      <c r="F22" s="177" t="s">
        <v>250</v>
      </c>
      <c r="G22" s="787" t="s">
        <v>237</v>
      </c>
      <c r="H22" s="788"/>
      <c r="I22" s="185" t="s">
        <v>221</v>
      </c>
    </row>
    <row r="23" spans="1:9">
      <c r="A23" s="795"/>
      <c r="B23" s="806"/>
      <c r="C23" s="796"/>
      <c r="D23" s="105"/>
      <c r="E23" s="105"/>
      <c r="F23" s="105"/>
      <c r="G23" s="795"/>
      <c r="H23" s="796"/>
      <c r="I23" s="115"/>
    </row>
    <row r="24" spans="1:9">
      <c r="A24" s="795"/>
      <c r="B24" s="806"/>
      <c r="C24" s="796"/>
      <c r="D24" s="105"/>
      <c r="E24" s="105"/>
      <c r="F24" s="105"/>
      <c r="G24" s="795"/>
      <c r="H24" s="796"/>
      <c r="I24" s="115"/>
    </row>
    <row r="25" spans="1:9">
      <c r="A25" s="799" t="s">
        <v>225</v>
      </c>
      <c r="B25" s="800"/>
      <c r="C25" s="800"/>
      <c r="D25" s="800"/>
      <c r="E25" s="800"/>
      <c r="F25" s="800"/>
      <c r="G25" s="800"/>
      <c r="H25" s="801"/>
      <c r="I25" s="115"/>
    </row>
    <row r="26" spans="1:9">
      <c r="A26" s="784" t="s">
        <v>238</v>
      </c>
      <c r="B26" s="785"/>
      <c r="C26" s="785"/>
      <c r="D26" s="785"/>
      <c r="E26" s="785"/>
      <c r="F26" s="785"/>
      <c r="G26" s="785"/>
      <c r="H26" s="785"/>
      <c r="I26" s="786"/>
    </row>
    <row r="27" spans="1:9" ht="22.5">
      <c r="A27" s="787" t="s">
        <v>239</v>
      </c>
      <c r="B27" s="802"/>
      <c r="C27" s="788"/>
      <c r="D27" s="175" t="s">
        <v>240</v>
      </c>
      <c r="E27" s="175" t="s">
        <v>241</v>
      </c>
      <c r="F27" s="176" t="s">
        <v>242</v>
      </c>
      <c r="G27" s="789" t="s">
        <v>220</v>
      </c>
      <c r="H27" s="790"/>
      <c r="I27" s="185" t="s">
        <v>221</v>
      </c>
    </row>
    <row r="28" spans="1:9">
      <c r="A28" s="791" t="s">
        <v>288</v>
      </c>
      <c r="B28" s="803"/>
      <c r="C28" s="792"/>
      <c r="D28" s="108">
        <v>30284</v>
      </c>
      <c r="E28" s="108">
        <v>25741.4</v>
      </c>
      <c r="F28" s="109">
        <f>+D28+E28</f>
        <v>56025.4</v>
      </c>
      <c r="G28" s="828">
        <v>10</v>
      </c>
      <c r="H28" s="829"/>
      <c r="I28" s="112">
        <f>+F28/G28</f>
        <v>5602.54</v>
      </c>
    </row>
    <row r="29" spans="1:9">
      <c r="A29" s="791" t="s">
        <v>289</v>
      </c>
      <c r="B29" s="803"/>
      <c r="C29" s="792"/>
      <c r="D29" s="108">
        <v>66667</v>
      </c>
      <c r="E29" s="108">
        <v>49140.25</v>
      </c>
      <c r="F29" s="109">
        <f>+D29+E29</f>
        <v>115807.25</v>
      </c>
      <c r="G29" s="828">
        <f>+G28</f>
        <v>10</v>
      </c>
      <c r="H29" s="829"/>
      <c r="I29" s="112">
        <f>+F29/G29</f>
        <v>11580.73</v>
      </c>
    </row>
    <row r="30" spans="1:9">
      <c r="A30" s="795"/>
      <c r="B30" s="806"/>
      <c r="C30" s="796"/>
      <c r="D30" s="105"/>
      <c r="E30" s="105"/>
      <c r="F30" s="105"/>
      <c r="G30" s="795"/>
      <c r="H30" s="796"/>
      <c r="I30" s="115"/>
    </row>
    <row r="31" spans="1:9">
      <c r="A31" s="799" t="s">
        <v>225</v>
      </c>
      <c r="B31" s="800"/>
      <c r="C31" s="800"/>
      <c r="D31" s="800"/>
      <c r="E31" s="800"/>
      <c r="F31" s="800"/>
      <c r="G31" s="800"/>
      <c r="H31" s="801"/>
      <c r="I31" s="112">
        <f>SUM(I28:I30)</f>
        <v>17183.27</v>
      </c>
    </row>
    <row r="32" spans="1:9">
      <c r="A32" s="795"/>
      <c r="B32" s="806"/>
      <c r="C32" s="806"/>
      <c r="D32" s="806"/>
      <c r="E32" s="806"/>
      <c r="F32" s="806"/>
      <c r="G32" s="806"/>
      <c r="H32" s="806"/>
      <c r="I32" s="796"/>
    </row>
    <row r="33" spans="1:12">
      <c r="A33" s="799" t="s">
        <v>245</v>
      </c>
      <c r="B33" s="800"/>
      <c r="C33" s="800"/>
      <c r="D33" s="800"/>
      <c r="E33" s="800"/>
      <c r="F33" s="800"/>
      <c r="G33" s="800"/>
      <c r="H33" s="801"/>
      <c r="I33" s="184">
        <f>+I13+I20+I25+I31</f>
        <v>83705.600000000006</v>
      </c>
    </row>
    <row r="34" spans="1:12">
      <c r="A34" s="784" t="s">
        <v>246</v>
      </c>
      <c r="B34" s="785"/>
      <c r="C34" s="785"/>
      <c r="D34" s="785"/>
      <c r="E34" s="785"/>
      <c r="F34" s="785"/>
      <c r="G34" s="785"/>
      <c r="H34" s="785"/>
      <c r="I34" s="786"/>
    </row>
    <row r="35" spans="1:12">
      <c r="A35" s="787" t="s">
        <v>77</v>
      </c>
      <c r="B35" s="802"/>
      <c r="C35" s="788"/>
      <c r="D35" s="105"/>
      <c r="E35" s="105"/>
      <c r="F35" s="176" t="s">
        <v>202</v>
      </c>
      <c r="G35" s="789" t="s">
        <v>199</v>
      </c>
      <c r="H35" s="790"/>
      <c r="I35" s="115"/>
    </row>
    <row r="36" spans="1:12">
      <c r="A36" s="791" t="s">
        <v>247</v>
      </c>
      <c r="B36" s="803"/>
      <c r="C36" s="792"/>
      <c r="D36" s="105"/>
      <c r="E36" s="105"/>
      <c r="F36" s="110">
        <v>0.25</v>
      </c>
      <c r="G36" s="818">
        <f>+I33</f>
        <v>83705.600000000006</v>
      </c>
      <c r="H36" s="819"/>
      <c r="I36" s="112">
        <f>+G36*F36</f>
        <v>20926.400000000001</v>
      </c>
    </row>
    <row r="37" spans="1:12">
      <c r="A37" s="791" t="s">
        <v>248</v>
      </c>
      <c r="B37" s="803"/>
      <c r="C37" s="792"/>
      <c r="D37" s="105"/>
      <c r="E37" s="105"/>
      <c r="F37" s="111">
        <v>0</v>
      </c>
      <c r="G37" s="818">
        <f>+I33</f>
        <v>83705.600000000006</v>
      </c>
      <c r="H37" s="819"/>
      <c r="I37" s="112">
        <f t="shared" ref="I37:I38" si="1">+G37*F37</f>
        <v>0</v>
      </c>
    </row>
    <row r="38" spans="1:12">
      <c r="A38" s="791" t="s">
        <v>209</v>
      </c>
      <c r="B38" s="803"/>
      <c r="C38" s="792"/>
      <c r="D38" s="105"/>
      <c r="E38" s="105"/>
      <c r="F38" s="111">
        <v>0.05</v>
      </c>
      <c r="G38" s="818">
        <f>+I33</f>
        <v>83705.600000000006</v>
      </c>
      <c r="H38" s="819"/>
      <c r="I38" s="112">
        <f t="shared" si="1"/>
        <v>4185.28</v>
      </c>
    </row>
    <row r="39" spans="1:12">
      <c r="A39" s="820" t="s">
        <v>225</v>
      </c>
      <c r="B39" s="821"/>
      <c r="C39" s="821"/>
      <c r="D39" s="821"/>
      <c r="E39" s="821"/>
      <c r="F39" s="821"/>
      <c r="G39" s="821"/>
      <c r="H39" s="822"/>
      <c r="I39" s="112">
        <f>SUM(I36:I38)</f>
        <v>25111.68</v>
      </c>
    </row>
    <row r="40" spans="1:12">
      <c r="A40" s="795"/>
      <c r="B40" s="806"/>
      <c r="C40" s="806"/>
      <c r="D40" s="806"/>
      <c r="E40" s="806"/>
      <c r="F40" s="806"/>
      <c r="G40" s="806"/>
      <c r="H40" s="806"/>
      <c r="I40" s="796"/>
    </row>
    <row r="41" spans="1:12">
      <c r="A41" s="809" t="s">
        <v>249</v>
      </c>
      <c r="B41" s="810"/>
      <c r="C41" s="810"/>
      <c r="D41" s="810"/>
      <c r="E41" s="810"/>
      <c r="F41" s="810"/>
      <c r="G41" s="810"/>
      <c r="H41" s="811"/>
      <c r="I41" s="186">
        <f>+ROUND(I33+I39,0)</f>
        <v>108817</v>
      </c>
      <c r="J41" s="96">
        <f>+'PROPUESTA CONSORCIO'!G17</f>
        <v>108817</v>
      </c>
      <c r="K41" s="118">
        <f>+J41-I41</f>
        <v>0</v>
      </c>
      <c r="L41" s="96"/>
    </row>
    <row r="42" spans="1:12">
      <c r="I42" s="98"/>
    </row>
  </sheetData>
  <mergeCells count="67">
    <mergeCell ref="A39:H39"/>
    <mergeCell ref="A40:I40"/>
    <mergeCell ref="A41:H41"/>
    <mergeCell ref="A2:I3"/>
    <mergeCell ref="A36:C36"/>
    <mergeCell ref="G36:H36"/>
    <mergeCell ref="A37:C37"/>
    <mergeCell ref="G37:H37"/>
    <mergeCell ref="A38:C38"/>
    <mergeCell ref="G38:H38"/>
    <mergeCell ref="A31:H31"/>
    <mergeCell ref="A32:I32"/>
    <mergeCell ref="A33:H33"/>
    <mergeCell ref="A34:I34"/>
    <mergeCell ref="A35:C35"/>
    <mergeCell ref="G35:H35"/>
    <mergeCell ref="A28:C28"/>
    <mergeCell ref="G28:H28"/>
    <mergeCell ref="A29:C29"/>
    <mergeCell ref="G29:H29"/>
    <mergeCell ref="A30:C30"/>
    <mergeCell ref="G30:H30"/>
    <mergeCell ref="A24:C24"/>
    <mergeCell ref="G24:H24"/>
    <mergeCell ref="A25:H25"/>
    <mergeCell ref="A26:I26"/>
    <mergeCell ref="A27:C27"/>
    <mergeCell ref="G27:H27"/>
    <mergeCell ref="A21:I21"/>
    <mergeCell ref="A22:C22"/>
    <mergeCell ref="G22:H22"/>
    <mergeCell ref="A23:C23"/>
    <mergeCell ref="G23:H23"/>
    <mergeCell ref="A18:D18"/>
    <mergeCell ref="G18:H18"/>
    <mergeCell ref="A19:D19"/>
    <mergeCell ref="G19:H19"/>
    <mergeCell ref="A20:H20"/>
    <mergeCell ref="A15:D15"/>
    <mergeCell ref="G15:H15"/>
    <mergeCell ref="A16:D16"/>
    <mergeCell ref="G16:H16"/>
    <mergeCell ref="A17:D17"/>
    <mergeCell ref="G17:H17"/>
    <mergeCell ref="A12:B12"/>
    <mergeCell ref="D12:E12"/>
    <mergeCell ref="G12:H12"/>
    <mergeCell ref="A13:H13"/>
    <mergeCell ref="A14:I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4:I4"/>
    <mergeCell ref="B5:F5"/>
    <mergeCell ref="G5:H5"/>
    <mergeCell ref="B6:F6"/>
    <mergeCell ref="G6:H6"/>
  </mergeCells>
  <pageMargins left="0.7" right="0.7" top="0.75" bottom="0.75" header="0.3" footer="0.3"/>
  <pageSetup scale="7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FF00"/>
  </sheetPr>
  <dimension ref="A1:Q41"/>
  <sheetViews>
    <sheetView showGridLines="0" view="pageBreakPreview" topLeftCell="A7" zoomScale="70" zoomScaleNormal="163" zoomScaleSheetLayoutView="70" workbookViewId="0">
      <selection activeCell="O13" sqref="O13"/>
    </sheetView>
  </sheetViews>
  <sheetFormatPr baseColWidth="10" defaultColWidth="9.33203125" defaultRowHeight="12.75"/>
  <cols>
    <col min="1" max="1" width="12.6640625" style="97" customWidth="1"/>
    <col min="2" max="2" width="30" style="97" customWidth="1"/>
    <col min="3" max="3" width="7.1640625" style="97" customWidth="1"/>
    <col min="4" max="4" width="14.33203125" style="97" customWidth="1"/>
    <col min="5" max="5" width="17.1640625" style="97" customWidth="1"/>
    <col min="6" max="6" width="16" style="97" customWidth="1"/>
    <col min="7" max="7" width="7.33203125" style="97" customWidth="1"/>
    <col min="8" max="8" width="14" style="97" customWidth="1"/>
    <col min="9" max="9" width="18.1640625" style="117" customWidth="1"/>
    <col min="10" max="10" width="14.33203125" customWidth="1"/>
    <col min="11" max="11" width="13.33203125" customWidth="1"/>
    <col min="12" max="12" width="16" bestFit="1" customWidth="1"/>
  </cols>
  <sheetData>
    <row r="1" spans="1:11" ht="13.5" thickBot="1"/>
    <row r="2" spans="1:11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11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11">
      <c r="A4" s="823"/>
      <c r="B4" s="824"/>
      <c r="C4" s="824"/>
      <c r="D4" s="824"/>
      <c r="E4" s="824"/>
      <c r="F4" s="824"/>
      <c r="G4" s="824"/>
      <c r="H4" s="824"/>
      <c r="I4" s="825"/>
    </row>
    <row r="5" spans="1:11">
      <c r="A5" s="18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11">
      <c r="A6" s="101">
        <v>3.3</v>
      </c>
      <c r="B6" s="899" t="s">
        <v>106</v>
      </c>
      <c r="C6" s="900"/>
      <c r="D6" s="900"/>
      <c r="E6" s="900"/>
      <c r="F6" s="901"/>
      <c r="G6" s="781" t="s">
        <v>87</v>
      </c>
      <c r="H6" s="783"/>
      <c r="I6" s="607">
        <f>+'PROPUESTA CONSORCIO'!F18+'PROPUESTA CONSORCIO'!F51+'PROPUESTA CONSORCIO'!F151+'PROPUESTA CONSORCIO'!F189</f>
        <v>734</v>
      </c>
    </row>
    <row r="7" spans="1:11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11" ht="22.5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11">
      <c r="A9" s="791" t="s">
        <v>282</v>
      </c>
      <c r="B9" s="792"/>
      <c r="C9" s="102" t="s">
        <v>223</v>
      </c>
      <c r="D9" s="781" t="s">
        <v>224</v>
      </c>
      <c r="E9" s="783"/>
      <c r="F9" s="114">
        <f>+I30</f>
        <v>34366.53</v>
      </c>
      <c r="G9" s="793">
        <v>0.1</v>
      </c>
      <c r="H9" s="794"/>
      <c r="I9" s="112">
        <f>+G9*F9</f>
        <v>3436.65</v>
      </c>
    </row>
    <row r="10" spans="1:11" ht="24" customHeight="1">
      <c r="A10" s="791" t="s">
        <v>300</v>
      </c>
      <c r="B10" s="792"/>
      <c r="C10" s="102" t="s">
        <v>301</v>
      </c>
      <c r="D10" s="781" t="s">
        <v>224</v>
      </c>
      <c r="E10" s="783"/>
      <c r="F10" s="114">
        <v>10000</v>
      </c>
      <c r="G10" s="828">
        <v>2</v>
      </c>
      <c r="H10" s="829"/>
      <c r="I10" s="112">
        <f>+F10/G10</f>
        <v>5000</v>
      </c>
    </row>
    <row r="11" spans="1:11">
      <c r="A11" s="795"/>
      <c r="B11" s="796"/>
      <c r="C11" s="105"/>
      <c r="D11" s="795"/>
      <c r="E11" s="796"/>
      <c r="F11" s="105"/>
      <c r="G11" s="795"/>
      <c r="H11" s="796"/>
      <c r="I11" s="115"/>
    </row>
    <row r="12" spans="1:11">
      <c r="A12" s="795"/>
      <c r="B12" s="796"/>
      <c r="C12" s="105"/>
      <c r="D12" s="795"/>
      <c r="E12" s="796"/>
      <c r="F12" s="105"/>
      <c r="G12" s="795"/>
      <c r="H12" s="796"/>
      <c r="I12" s="115"/>
    </row>
    <row r="13" spans="1:11">
      <c r="A13" s="799" t="s">
        <v>225</v>
      </c>
      <c r="B13" s="800"/>
      <c r="C13" s="800"/>
      <c r="D13" s="800"/>
      <c r="E13" s="800"/>
      <c r="F13" s="800"/>
      <c r="G13" s="800"/>
      <c r="H13" s="801"/>
      <c r="I13" s="112">
        <f>SUM(I9:I12)</f>
        <v>8436.65</v>
      </c>
    </row>
    <row r="14" spans="1:11">
      <c r="A14" s="784" t="s">
        <v>226</v>
      </c>
      <c r="B14" s="785"/>
      <c r="C14" s="785"/>
      <c r="D14" s="785"/>
      <c r="E14" s="785"/>
      <c r="F14" s="785"/>
      <c r="G14" s="785"/>
      <c r="H14" s="785"/>
      <c r="I14" s="786"/>
    </row>
    <row r="15" spans="1:11">
      <c r="A15" s="787" t="s">
        <v>77</v>
      </c>
      <c r="B15" s="802"/>
      <c r="C15" s="802"/>
      <c r="D15" s="788"/>
      <c r="E15" s="175" t="s">
        <v>215</v>
      </c>
      <c r="F15" s="177" t="s">
        <v>79</v>
      </c>
      <c r="G15" s="789" t="s">
        <v>227</v>
      </c>
      <c r="H15" s="790"/>
      <c r="I15" s="185" t="s">
        <v>221</v>
      </c>
    </row>
    <row r="16" spans="1:11">
      <c r="A16" s="791" t="s">
        <v>302</v>
      </c>
      <c r="B16" s="803"/>
      <c r="C16" s="803"/>
      <c r="D16" s="792"/>
      <c r="E16" s="102" t="s">
        <v>229</v>
      </c>
      <c r="F16" s="107">
        <v>50</v>
      </c>
      <c r="G16" s="902">
        <f>+MATERIALES!M21</f>
        <v>854.86</v>
      </c>
      <c r="H16" s="903"/>
      <c r="I16" s="112">
        <f>+G16*F16</f>
        <v>42743</v>
      </c>
      <c r="K16" s="12"/>
    </row>
    <row r="17" spans="1:17">
      <c r="A17" s="791" t="s">
        <v>303</v>
      </c>
      <c r="B17" s="803"/>
      <c r="C17" s="803"/>
      <c r="D17" s="792"/>
      <c r="E17" s="102" t="s">
        <v>287</v>
      </c>
      <c r="F17" s="107">
        <v>0.06</v>
      </c>
      <c r="G17" s="902">
        <f>+MATERIALES!M22</f>
        <v>40000</v>
      </c>
      <c r="H17" s="903"/>
      <c r="I17" s="112">
        <f t="shared" ref="I17:I18" si="0">+G17*F17</f>
        <v>2400</v>
      </c>
    </row>
    <row r="18" spans="1:17">
      <c r="A18" s="791" t="s">
        <v>304</v>
      </c>
      <c r="B18" s="803"/>
      <c r="C18" s="803"/>
      <c r="D18" s="792"/>
      <c r="E18" s="102" t="s">
        <v>231</v>
      </c>
      <c r="F18" s="162">
        <v>20</v>
      </c>
      <c r="G18" s="902">
        <f>+MATERIALES!M23</f>
        <v>900</v>
      </c>
      <c r="H18" s="903"/>
      <c r="I18" s="112">
        <f t="shared" si="0"/>
        <v>18000</v>
      </c>
    </row>
    <row r="19" spans="1:17">
      <c r="A19" s="799" t="s">
        <v>225</v>
      </c>
      <c r="B19" s="800"/>
      <c r="C19" s="800"/>
      <c r="D19" s="800"/>
      <c r="E19" s="800"/>
      <c r="F19" s="800"/>
      <c r="G19" s="800"/>
      <c r="H19" s="801"/>
      <c r="I19" s="112">
        <f>SUM(I16:I18)</f>
        <v>63143</v>
      </c>
    </row>
    <row r="20" spans="1:17">
      <c r="A20" s="784" t="s">
        <v>233</v>
      </c>
      <c r="B20" s="785"/>
      <c r="C20" s="785"/>
      <c r="D20" s="785"/>
      <c r="E20" s="785"/>
      <c r="F20" s="785"/>
      <c r="G20" s="785"/>
      <c r="H20" s="785"/>
      <c r="I20" s="786"/>
    </row>
    <row r="21" spans="1:17">
      <c r="A21" s="787" t="s">
        <v>234</v>
      </c>
      <c r="B21" s="802"/>
      <c r="C21" s="788"/>
      <c r="D21" s="176" t="s">
        <v>235</v>
      </c>
      <c r="E21" s="175" t="s">
        <v>236</v>
      </c>
      <c r="F21" s="177" t="s">
        <v>250</v>
      </c>
      <c r="G21" s="787" t="s">
        <v>237</v>
      </c>
      <c r="H21" s="788"/>
      <c r="I21" s="185" t="s">
        <v>221</v>
      </c>
      <c r="M21" s="12"/>
    </row>
    <row r="22" spans="1:17">
      <c r="A22" s="795"/>
      <c r="B22" s="806"/>
      <c r="C22" s="796"/>
      <c r="D22" s="105"/>
      <c r="E22" s="105"/>
      <c r="F22" s="105"/>
      <c r="G22" s="795"/>
      <c r="H22" s="796"/>
      <c r="I22" s="115"/>
      <c r="Q22" s="12"/>
    </row>
    <row r="23" spans="1:17">
      <c r="A23" s="795"/>
      <c r="B23" s="806"/>
      <c r="C23" s="796"/>
      <c r="D23" s="105"/>
      <c r="E23" s="105"/>
      <c r="F23" s="105"/>
      <c r="G23" s="795"/>
      <c r="H23" s="796"/>
      <c r="I23" s="115"/>
    </row>
    <row r="24" spans="1:17">
      <c r="A24" s="799" t="s">
        <v>225</v>
      </c>
      <c r="B24" s="800"/>
      <c r="C24" s="800"/>
      <c r="D24" s="800"/>
      <c r="E24" s="800"/>
      <c r="F24" s="800"/>
      <c r="G24" s="800"/>
      <c r="H24" s="801"/>
      <c r="I24" s="115"/>
    </row>
    <row r="25" spans="1:17">
      <c r="A25" s="784" t="s">
        <v>238</v>
      </c>
      <c r="B25" s="785"/>
      <c r="C25" s="785"/>
      <c r="D25" s="785"/>
      <c r="E25" s="785"/>
      <c r="F25" s="785"/>
      <c r="G25" s="785"/>
      <c r="H25" s="785"/>
      <c r="I25" s="786"/>
    </row>
    <row r="26" spans="1:17" ht="22.5">
      <c r="A26" s="787" t="s">
        <v>239</v>
      </c>
      <c r="B26" s="802"/>
      <c r="C26" s="788"/>
      <c r="D26" s="175" t="s">
        <v>240</v>
      </c>
      <c r="E26" s="175" t="s">
        <v>241</v>
      </c>
      <c r="F26" s="176" t="s">
        <v>242</v>
      </c>
      <c r="G26" s="789" t="s">
        <v>220</v>
      </c>
      <c r="H26" s="790"/>
      <c r="I26" s="185" t="s">
        <v>221</v>
      </c>
    </row>
    <row r="27" spans="1:17">
      <c r="A27" s="791" t="s">
        <v>288</v>
      </c>
      <c r="B27" s="803"/>
      <c r="C27" s="792"/>
      <c r="D27" s="108">
        <v>30284</v>
      </c>
      <c r="E27" s="108">
        <v>25741.4</v>
      </c>
      <c r="F27" s="109">
        <f>+E27+D27</f>
        <v>56025.4</v>
      </c>
      <c r="G27" s="828">
        <v>5</v>
      </c>
      <c r="H27" s="829"/>
      <c r="I27" s="112">
        <f>+F27/G27</f>
        <v>11205.08</v>
      </c>
      <c r="K27" s="12"/>
    </row>
    <row r="28" spans="1:17">
      <c r="A28" s="791" t="s">
        <v>289</v>
      </c>
      <c r="B28" s="803"/>
      <c r="C28" s="792"/>
      <c r="D28" s="108">
        <v>66667</v>
      </c>
      <c r="E28" s="108">
        <v>49140.25</v>
      </c>
      <c r="F28" s="109">
        <f>+E28+D28</f>
        <v>115807.25</v>
      </c>
      <c r="G28" s="828">
        <f>+G27</f>
        <v>5</v>
      </c>
      <c r="H28" s="829"/>
      <c r="I28" s="112">
        <f>+F28/G28</f>
        <v>23161.45</v>
      </c>
    </row>
    <row r="29" spans="1:17">
      <c r="A29" s="795"/>
      <c r="B29" s="806"/>
      <c r="C29" s="796"/>
      <c r="D29" s="105"/>
      <c r="E29" s="105"/>
      <c r="F29" s="105"/>
      <c r="G29" s="795"/>
      <c r="H29" s="796"/>
      <c r="I29" s="115"/>
    </row>
    <row r="30" spans="1:17">
      <c r="A30" s="799" t="s">
        <v>225</v>
      </c>
      <c r="B30" s="800"/>
      <c r="C30" s="800"/>
      <c r="D30" s="800"/>
      <c r="E30" s="800"/>
      <c r="F30" s="800"/>
      <c r="G30" s="800"/>
      <c r="H30" s="801"/>
      <c r="I30" s="112">
        <f>SUM(I27:I29)</f>
        <v>34366.53</v>
      </c>
    </row>
    <row r="31" spans="1:17">
      <c r="A31" s="795"/>
      <c r="B31" s="806"/>
      <c r="C31" s="806"/>
      <c r="D31" s="806"/>
      <c r="E31" s="806"/>
      <c r="F31" s="806"/>
      <c r="G31" s="806"/>
      <c r="H31" s="806"/>
      <c r="I31" s="796"/>
    </row>
    <row r="32" spans="1:17">
      <c r="A32" s="799" t="s">
        <v>245</v>
      </c>
      <c r="B32" s="800"/>
      <c r="C32" s="800"/>
      <c r="D32" s="800"/>
      <c r="E32" s="800"/>
      <c r="F32" s="800"/>
      <c r="G32" s="800"/>
      <c r="H32" s="801"/>
      <c r="I32" s="244">
        <f>+I13+I19+I24+I30</f>
        <v>105946.18</v>
      </c>
    </row>
    <row r="33" spans="1:12">
      <c r="A33" s="784" t="s">
        <v>246</v>
      </c>
      <c r="B33" s="785"/>
      <c r="C33" s="785"/>
      <c r="D33" s="785"/>
      <c r="E33" s="785"/>
      <c r="F33" s="785"/>
      <c r="G33" s="785"/>
      <c r="H33" s="785"/>
      <c r="I33" s="786"/>
    </row>
    <row r="34" spans="1:12">
      <c r="A34" s="787" t="s">
        <v>77</v>
      </c>
      <c r="B34" s="802"/>
      <c r="C34" s="788"/>
      <c r="D34" s="105"/>
      <c r="E34" s="105"/>
      <c r="F34" s="176" t="s">
        <v>202</v>
      </c>
      <c r="G34" s="789" t="s">
        <v>199</v>
      </c>
      <c r="H34" s="790"/>
      <c r="I34" s="115"/>
    </row>
    <row r="35" spans="1:12">
      <c r="A35" s="791" t="s">
        <v>247</v>
      </c>
      <c r="B35" s="803"/>
      <c r="C35" s="792"/>
      <c r="D35" s="105"/>
      <c r="E35" s="105"/>
      <c r="F35" s="110">
        <v>0.25</v>
      </c>
      <c r="G35" s="904">
        <f>+I32</f>
        <v>105946.18</v>
      </c>
      <c r="H35" s="905"/>
      <c r="I35" s="112">
        <f>+G35*F35</f>
        <v>26486.55</v>
      </c>
    </row>
    <row r="36" spans="1:12">
      <c r="A36" s="791" t="s">
        <v>248</v>
      </c>
      <c r="B36" s="803"/>
      <c r="C36" s="792"/>
      <c r="D36" s="105"/>
      <c r="E36" s="105"/>
      <c r="F36" s="111">
        <v>0</v>
      </c>
      <c r="G36" s="904">
        <f>+I32</f>
        <v>105946.18</v>
      </c>
      <c r="H36" s="905"/>
      <c r="I36" s="112">
        <f t="shared" ref="I36:I37" si="1">+G36*F36</f>
        <v>0</v>
      </c>
    </row>
    <row r="37" spans="1:12">
      <c r="A37" s="791" t="s">
        <v>209</v>
      </c>
      <c r="B37" s="803"/>
      <c r="C37" s="792"/>
      <c r="D37" s="105"/>
      <c r="E37" s="105"/>
      <c r="F37" s="111">
        <v>0.05</v>
      </c>
      <c r="G37" s="904">
        <f>+I32</f>
        <v>105946.18</v>
      </c>
      <c r="H37" s="905"/>
      <c r="I37" s="112">
        <f t="shared" si="1"/>
        <v>5297.31</v>
      </c>
    </row>
    <row r="38" spans="1:12">
      <c r="A38" s="820" t="s">
        <v>225</v>
      </c>
      <c r="B38" s="821"/>
      <c r="C38" s="821"/>
      <c r="D38" s="821"/>
      <c r="E38" s="821"/>
      <c r="F38" s="821"/>
      <c r="G38" s="821"/>
      <c r="H38" s="822"/>
      <c r="I38" s="112">
        <f>SUM(I35:I37)</f>
        <v>31783.86</v>
      </c>
    </row>
    <row r="39" spans="1:12">
      <c r="A39" s="795"/>
      <c r="B39" s="806"/>
      <c r="C39" s="806"/>
      <c r="D39" s="806"/>
      <c r="E39" s="806"/>
      <c r="F39" s="806"/>
      <c r="G39" s="806"/>
      <c r="H39" s="806"/>
      <c r="I39" s="796"/>
    </row>
    <row r="40" spans="1:12">
      <c r="A40" s="809" t="s">
        <v>249</v>
      </c>
      <c r="B40" s="810"/>
      <c r="C40" s="810"/>
      <c r="D40" s="810"/>
      <c r="E40" s="810"/>
      <c r="F40" s="810"/>
      <c r="G40" s="810"/>
      <c r="H40" s="811"/>
      <c r="I40" s="186">
        <f>+ROUND(I32+I38,0)</f>
        <v>137730</v>
      </c>
      <c r="J40" s="96">
        <f>+'PROPUESTA CONSORCIO'!G18</f>
        <v>137730</v>
      </c>
      <c r="K40" s="118">
        <f>+J40-I40</f>
        <v>0</v>
      </c>
      <c r="L40" s="96"/>
    </row>
    <row r="41" spans="1:12">
      <c r="I41" s="98"/>
    </row>
  </sheetData>
  <mergeCells count="65">
    <mergeCell ref="A38:H38"/>
    <mergeCell ref="A39:I39"/>
    <mergeCell ref="A40:H40"/>
    <mergeCell ref="A35:C35"/>
    <mergeCell ref="G35:H35"/>
    <mergeCell ref="A36:C36"/>
    <mergeCell ref="G36:H36"/>
    <mergeCell ref="A37:C37"/>
    <mergeCell ref="G37:H37"/>
    <mergeCell ref="A31:I31"/>
    <mergeCell ref="A32:H32"/>
    <mergeCell ref="A33:I33"/>
    <mergeCell ref="A34:C34"/>
    <mergeCell ref="G34:H34"/>
    <mergeCell ref="A28:C28"/>
    <mergeCell ref="G28:H28"/>
    <mergeCell ref="A29:C29"/>
    <mergeCell ref="G29:H29"/>
    <mergeCell ref="A30:H30"/>
    <mergeCell ref="A25:I25"/>
    <mergeCell ref="A26:C26"/>
    <mergeCell ref="G26:H26"/>
    <mergeCell ref="A27:C27"/>
    <mergeCell ref="G27:H27"/>
    <mergeCell ref="A22:C22"/>
    <mergeCell ref="G22:H22"/>
    <mergeCell ref="A23:C23"/>
    <mergeCell ref="G23:H23"/>
    <mergeCell ref="A24:H24"/>
    <mergeCell ref="A18:D18"/>
    <mergeCell ref="G18:H18"/>
    <mergeCell ref="A19:H19"/>
    <mergeCell ref="A20:I20"/>
    <mergeCell ref="A21:C21"/>
    <mergeCell ref="G21:H21"/>
    <mergeCell ref="A15:D15"/>
    <mergeCell ref="G15:H15"/>
    <mergeCell ref="A16:D16"/>
    <mergeCell ref="G16:H16"/>
    <mergeCell ref="A17:D17"/>
    <mergeCell ref="G17:H17"/>
    <mergeCell ref="A12:B12"/>
    <mergeCell ref="D12:E12"/>
    <mergeCell ref="G12:H12"/>
    <mergeCell ref="A13:H13"/>
    <mergeCell ref="A14:I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FF00"/>
  </sheetPr>
  <dimension ref="A1:L49"/>
  <sheetViews>
    <sheetView showGridLines="0" view="pageBreakPreview" zoomScale="70" zoomScaleNormal="150" zoomScaleSheetLayoutView="70" workbookViewId="0">
      <selection activeCell="L20" sqref="L20"/>
    </sheetView>
  </sheetViews>
  <sheetFormatPr baseColWidth="10" defaultColWidth="9.33203125" defaultRowHeight="12.75"/>
  <cols>
    <col min="1" max="1" width="12.6640625" style="139" customWidth="1"/>
    <col min="2" max="2" width="30" style="139" customWidth="1"/>
    <col min="3" max="3" width="10.83203125" style="139" customWidth="1"/>
    <col min="4" max="5" width="14.1640625" style="139" customWidth="1"/>
    <col min="6" max="6" width="16" style="139" customWidth="1"/>
    <col min="7" max="7" width="7.33203125" style="139" customWidth="1"/>
    <col min="8" max="8" width="18" style="139" customWidth="1"/>
    <col min="9" max="9" width="19.83203125" style="144" customWidth="1"/>
    <col min="10" max="10" width="12.33203125" bestFit="1" customWidth="1"/>
    <col min="11" max="11" width="11.1640625" bestFit="1" customWidth="1"/>
    <col min="12" max="12" width="16.1640625" bestFit="1" customWidth="1"/>
  </cols>
  <sheetData>
    <row r="1" spans="1:11">
      <c r="A1" s="97"/>
      <c r="B1" s="97"/>
      <c r="C1" s="97"/>
      <c r="D1" s="97"/>
      <c r="E1" s="97"/>
      <c r="F1" s="97"/>
      <c r="G1" s="97"/>
      <c r="H1" s="97"/>
      <c r="I1" s="117"/>
    </row>
    <row r="2" spans="1:11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11">
      <c r="A3" s="833"/>
      <c r="B3" s="834"/>
      <c r="C3" s="834"/>
      <c r="D3" s="834"/>
      <c r="E3" s="834"/>
      <c r="F3" s="834"/>
      <c r="G3" s="834"/>
      <c r="H3" s="834"/>
      <c r="I3" s="835"/>
    </row>
    <row r="4" spans="1:11">
      <c r="A4" s="867"/>
      <c r="B4" s="869"/>
      <c r="C4" s="869"/>
      <c r="D4" s="869"/>
      <c r="E4" s="869"/>
      <c r="F4" s="869"/>
      <c r="G4" s="869"/>
      <c r="H4" s="869"/>
      <c r="I4" s="868"/>
    </row>
    <row r="5" spans="1:11">
      <c r="A5" s="18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11">
      <c r="A6" s="133">
        <v>3.4</v>
      </c>
      <c r="B6" s="906" t="s">
        <v>305</v>
      </c>
      <c r="C6" s="907"/>
      <c r="D6" s="907"/>
      <c r="E6" s="907"/>
      <c r="F6" s="908"/>
      <c r="G6" s="878" t="str">
        <f>+'PROPUESTA APUS ORDENADOS'!E56</f>
        <v xml:space="preserve">ML </v>
      </c>
      <c r="H6" s="879"/>
      <c r="I6" s="145">
        <f>+'PROPUESTA CONSORCIO'!F19+'PROPUESTA CONSORCIO'!F52+'PROPUESTA CONSORCIO'!F152+'PROPUESTA CONSORCIO'!F190</f>
        <v>754</v>
      </c>
    </row>
    <row r="7" spans="1:11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11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11">
      <c r="A9" s="863" t="s">
        <v>260</v>
      </c>
      <c r="B9" s="864"/>
      <c r="C9" s="134" t="s">
        <v>261</v>
      </c>
      <c r="D9" s="860" t="s">
        <v>262</v>
      </c>
      <c r="E9" s="862"/>
      <c r="F9" s="160">
        <f>+I30</f>
        <v>9965.27</v>
      </c>
      <c r="G9" s="865">
        <v>0.1</v>
      </c>
      <c r="H9" s="866"/>
      <c r="I9" s="141">
        <f>+G9*F9</f>
        <v>996.53</v>
      </c>
    </row>
    <row r="10" spans="1:11">
      <c r="A10" s="863" t="s">
        <v>306</v>
      </c>
      <c r="B10" s="864"/>
      <c r="C10" s="134" t="s">
        <v>271</v>
      </c>
      <c r="D10" s="860" t="s">
        <v>262</v>
      </c>
      <c r="E10" s="862"/>
      <c r="F10" s="160">
        <v>60000</v>
      </c>
      <c r="G10" s="878">
        <v>34</v>
      </c>
      <c r="H10" s="879"/>
      <c r="I10" s="141">
        <f>+F10/G10</f>
        <v>1764.71</v>
      </c>
    </row>
    <row r="11" spans="1:11">
      <c r="A11" s="863" t="s">
        <v>307</v>
      </c>
      <c r="B11" s="864"/>
      <c r="C11" s="134" t="s">
        <v>308</v>
      </c>
      <c r="D11" s="860" t="s">
        <v>262</v>
      </c>
      <c r="E11" s="862"/>
      <c r="F11" s="149">
        <v>900</v>
      </c>
      <c r="G11" s="878">
        <v>0.8</v>
      </c>
      <c r="H11" s="879"/>
      <c r="I11" s="141">
        <f>+F11/G11</f>
        <v>1125</v>
      </c>
    </row>
    <row r="12" spans="1:11">
      <c r="A12" s="867"/>
      <c r="B12" s="868"/>
      <c r="C12" s="136"/>
      <c r="D12" s="867"/>
      <c r="E12" s="868"/>
      <c r="F12" s="136"/>
      <c r="G12" s="867"/>
      <c r="H12" s="868"/>
      <c r="I12" s="142"/>
    </row>
    <row r="13" spans="1:11">
      <c r="A13" s="799" t="s">
        <v>225</v>
      </c>
      <c r="B13" s="800"/>
      <c r="C13" s="800"/>
      <c r="D13" s="800"/>
      <c r="E13" s="800"/>
      <c r="F13" s="800"/>
      <c r="G13" s="800"/>
      <c r="H13" s="801"/>
      <c r="I13" s="141">
        <f>SUM(I9:I12)</f>
        <v>3886.24</v>
      </c>
    </row>
    <row r="14" spans="1:11">
      <c r="A14" s="784" t="s">
        <v>226</v>
      </c>
      <c r="B14" s="785"/>
      <c r="C14" s="785"/>
      <c r="D14" s="785"/>
      <c r="E14" s="785"/>
      <c r="F14" s="785"/>
      <c r="G14" s="785"/>
      <c r="H14" s="785"/>
      <c r="I14" s="786"/>
    </row>
    <row r="15" spans="1:11">
      <c r="A15" s="787" t="s">
        <v>77</v>
      </c>
      <c r="B15" s="802"/>
      <c r="C15" s="802"/>
      <c r="D15" s="788"/>
      <c r="E15" s="175" t="s">
        <v>215</v>
      </c>
      <c r="F15" s="177" t="s">
        <v>79</v>
      </c>
      <c r="G15" s="789" t="s">
        <v>227</v>
      </c>
      <c r="H15" s="790"/>
      <c r="I15" s="185" t="s">
        <v>221</v>
      </c>
    </row>
    <row r="16" spans="1:11">
      <c r="A16" s="909" t="s">
        <v>422</v>
      </c>
      <c r="B16" s="870"/>
      <c r="C16" s="870"/>
      <c r="D16" s="864"/>
      <c r="E16" s="134" t="s">
        <v>278</v>
      </c>
      <c r="F16" s="158">
        <v>0.02</v>
      </c>
      <c r="G16" s="895">
        <f>+MATERIALES!M16</f>
        <v>422000</v>
      </c>
      <c r="H16" s="896"/>
      <c r="I16" s="141">
        <f>+G16*F16</f>
        <v>8440</v>
      </c>
      <c r="K16" s="12"/>
    </row>
    <row r="17" spans="1:9">
      <c r="A17" s="863" t="s">
        <v>291</v>
      </c>
      <c r="B17" s="870"/>
      <c r="C17" s="870"/>
      <c r="D17" s="864"/>
      <c r="E17" s="134" t="s">
        <v>292</v>
      </c>
      <c r="F17" s="158">
        <v>0.3</v>
      </c>
      <c r="G17" s="910">
        <f>+MATERIALES!M17</f>
        <v>4439.18</v>
      </c>
      <c r="H17" s="911"/>
      <c r="I17" s="141">
        <f>+G17*F17</f>
        <v>1331.75</v>
      </c>
    </row>
    <row r="18" spans="1:9">
      <c r="A18" s="867"/>
      <c r="B18" s="869"/>
      <c r="C18" s="869"/>
      <c r="D18" s="868"/>
      <c r="E18" s="136"/>
      <c r="F18" s="136"/>
      <c r="G18" s="867"/>
      <c r="H18" s="868"/>
      <c r="I18" s="142"/>
    </row>
    <row r="19" spans="1:9">
      <c r="A19" s="799" t="s">
        <v>225</v>
      </c>
      <c r="B19" s="800"/>
      <c r="C19" s="800"/>
      <c r="D19" s="800"/>
      <c r="E19" s="800"/>
      <c r="F19" s="800"/>
      <c r="G19" s="800"/>
      <c r="H19" s="801"/>
      <c r="I19" s="141">
        <f>SUM(I16:I18)</f>
        <v>9771.75</v>
      </c>
    </row>
    <row r="20" spans="1:9">
      <c r="A20" s="784" t="s">
        <v>233</v>
      </c>
      <c r="B20" s="785"/>
      <c r="C20" s="785"/>
      <c r="D20" s="785"/>
      <c r="E20" s="785"/>
      <c r="F20" s="785"/>
      <c r="G20" s="785"/>
      <c r="H20" s="785"/>
      <c r="I20" s="786"/>
    </row>
    <row r="21" spans="1:9">
      <c r="A21" s="787" t="s">
        <v>234</v>
      </c>
      <c r="B21" s="802"/>
      <c r="C21" s="788"/>
      <c r="D21" s="176" t="s">
        <v>235</v>
      </c>
      <c r="E21" s="175" t="s">
        <v>236</v>
      </c>
      <c r="F21" s="177" t="s">
        <v>250</v>
      </c>
      <c r="G21" s="787" t="s">
        <v>237</v>
      </c>
      <c r="H21" s="788"/>
      <c r="I21" s="185" t="s">
        <v>221</v>
      </c>
    </row>
    <row r="22" spans="1:9">
      <c r="A22" s="867"/>
      <c r="B22" s="869"/>
      <c r="C22" s="868"/>
      <c r="D22" s="136"/>
      <c r="E22" s="136"/>
      <c r="F22" s="136"/>
      <c r="G22" s="867"/>
      <c r="H22" s="868"/>
      <c r="I22" s="142"/>
    </row>
    <row r="23" spans="1:9">
      <c r="A23" s="867"/>
      <c r="B23" s="869"/>
      <c r="C23" s="868"/>
      <c r="D23" s="136"/>
      <c r="E23" s="136"/>
      <c r="F23" s="136"/>
      <c r="G23" s="867"/>
      <c r="H23" s="868"/>
      <c r="I23" s="142"/>
    </row>
    <row r="24" spans="1:9">
      <c r="A24" s="799" t="s">
        <v>225</v>
      </c>
      <c r="B24" s="800"/>
      <c r="C24" s="800"/>
      <c r="D24" s="800"/>
      <c r="E24" s="800"/>
      <c r="F24" s="800"/>
      <c r="G24" s="800"/>
      <c r="H24" s="801"/>
      <c r="I24" s="142"/>
    </row>
    <row r="25" spans="1:9">
      <c r="A25" s="784" t="s">
        <v>238</v>
      </c>
      <c r="B25" s="785"/>
      <c r="C25" s="785"/>
      <c r="D25" s="785"/>
      <c r="E25" s="785"/>
      <c r="F25" s="785"/>
      <c r="G25" s="785"/>
      <c r="H25" s="785"/>
      <c r="I25" s="786"/>
    </row>
    <row r="26" spans="1:9" ht="22.5">
      <c r="A26" s="787" t="s">
        <v>239</v>
      </c>
      <c r="B26" s="802"/>
      <c r="C26" s="788"/>
      <c r="D26" s="175" t="s">
        <v>240</v>
      </c>
      <c r="E26" s="175" t="s">
        <v>241</v>
      </c>
      <c r="F26" s="176" t="s">
        <v>242</v>
      </c>
      <c r="G26" s="789" t="s">
        <v>220</v>
      </c>
      <c r="H26" s="790"/>
      <c r="I26" s="185" t="s">
        <v>221</v>
      </c>
    </row>
    <row r="27" spans="1:9">
      <c r="A27" s="863" t="s">
        <v>263</v>
      </c>
      <c r="B27" s="870"/>
      <c r="C27" s="864"/>
      <c r="D27" s="140">
        <v>30284</v>
      </c>
      <c r="E27" s="140">
        <v>25741.4</v>
      </c>
      <c r="F27" s="146">
        <f>+E27+D27</f>
        <v>56025.4</v>
      </c>
      <c r="G27" s="871">
        <v>17.24314</v>
      </c>
      <c r="H27" s="872"/>
      <c r="I27" s="141">
        <f>+F27/G27</f>
        <v>3249.14</v>
      </c>
    </row>
    <row r="28" spans="1:9">
      <c r="A28" s="863" t="s">
        <v>280</v>
      </c>
      <c r="B28" s="870"/>
      <c r="C28" s="864"/>
      <c r="D28" s="140">
        <v>66667</v>
      </c>
      <c r="E28" s="140">
        <v>49140.25</v>
      </c>
      <c r="F28" s="146">
        <f>+E28+D28</f>
        <v>115807.25</v>
      </c>
      <c r="G28" s="871">
        <f>+G27</f>
        <v>17.24314</v>
      </c>
      <c r="H28" s="872"/>
      <c r="I28" s="141">
        <f>+F28/G28</f>
        <v>6716.13</v>
      </c>
    </row>
    <row r="29" spans="1:9">
      <c r="A29" s="867"/>
      <c r="B29" s="869"/>
      <c r="C29" s="868"/>
      <c r="D29" s="136"/>
      <c r="E29" s="136"/>
      <c r="F29" s="136"/>
      <c r="G29" s="867"/>
      <c r="H29" s="868"/>
      <c r="I29" s="142"/>
    </row>
    <row r="30" spans="1:9">
      <c r="A30" s="799" t="s">
        <v>225</v>
      </c>
      <c r="B30" s="800"/>
      <c r="C30" s="800"/>
      <c r="D30" s="800"/>
      <c r="E30" s="800"/>
      <c r="F30" s="800"/>
      <c r="G30" s="800"/>
      <c r="H30" s="801"/>
      <c r="I30" s="141">
        <f>SUM(I27:I29)</f>
        <v>9965.27</v>
      </c>
    </row>
    <row r="31" spans="1:9">
      <c r="A31" s="867"/>
      <c r="B31" s="869"/>
      <c r="C31" s="869"/>
      <c r="D31" s="869"/>
      <c r="E31" s="869"/>
      <c r="F31" s="869"/>
      <c r="G31" s="869"/>
      <c r="H31" s="869"/>
      <c r="I31" s="868"/>
    </row>
    <row r="32" spans="1:9">
      <c r="A32" s="799" t="s">
        <v>245</v>
      </c>
      <c r="B32" s="800"/>
      <c r="C32" s="800"/>
      <c r="D32" s="800"/>
      <c r="E32" s="800"/>
      <c r="F32" s="800"/>
      <c r="G32" s="800"/>
      <c r="H32" s="801"/>
      <c r="I32" s="204">
        <f>+I13+I19+I24+I30</f>
        <v>23623.26</v>
      </c>
    </row>
    <row r="33" spans="1:12">
      <c r="A33" s="784" t="s">
        <v>246</v>
      </c>
      <c r="B33" s="785"/>
      <c r="C33" s="785"/>
      <c r="D33" s="785"/>
      <c r="E33" s="785"/>
      <c r="F33" s="785"/>
      <c r="G33" s="785"/>
      <c r="H33" s="785"/>
      <c r="I33" s="786"/>
    </row>
    <row r="34" spans="1:12">
      <c r="A34" s="787" t="s">
        <v>77</v>
      </c>
      <c r="B34" s="802"/>
      <c r="C34" s="788"/>
      <c r="D34" s="136"/>
      <c r="E34" s="136"/>
      <c r="F34" s="176" t="s">
        <v>202</v>
      </c>
      <c r="G34" s="789" t="s">
        <v>199</v>
      </c>
      <c r="H34" s="790"/>
      <c r="I34" s="142"/>
    </row>
    <row r="35" spans="1:12">
      <c r="A35" s="863" t="s">
        <v>264</v>
      </c>
      <c r="B35" s="870"/>
      <c r="C35" s="864"/>
      <c r="D35" s="136"/>
      <c r="E35" s="136"/>
      <c r="F35" s="137">
        <v>0.25</v>
      </c>
      <c r="G35" s="876">
        <f>+I32</f>
        <v>23623.26</v>
      </c>
      <c r="H35" s="877"/>
      <c r="I35" s="141">
        <f>+G35*F35</f>
        <v>5905.82</v>
      </c>
    </row>
    <row r="36" spans="1:12">
      <c r="A36" s="863" t="s">
        <v>265</v>
      </c>
      <c r="B36" s="870"/>
      <c r="C36" s="864"/>
      <c r="D36" s="136"/>
      <c r="E36" s="136"/>
      <c r="F36" s="138">
        <v>0</v>
      </c>
      <c r="G36" s="876">
        <f>+I32</f>
        <v>23623.26</v>
      </c>
      <c r="H36" s="877"/>
      <c r="I36" s="141">
        <f t="shared" ref="I36:I37" si="0">+G36*F36</f>
        <v>0</v>
      </c>
    </row>
    <row r="37" spans="1:12">
      <c r="A37" s="863" t="s">
        <v>266</v>
      </c>
      <c r="B37" s="870"/>
      <c r="C37" s="864"/>
      <c r="D37" s="136"/>
      <c r="E37" s="136"/>
      <c r="F37" s="138">
        <v>0.05</v>
      </c>
      <c r="G37" s="876">
        <f>+I32</f>
        <v>23623.26</v>
      </c>
      <c r="H37" s="877"/>
      <c r="I37" s="141">
        <f t="shared" si="0"/>
        <v>1181.1600000000001</v>
      </c>
    </row>
    <row r="38" spans="1:12">
      <c r="A38" s="873" t="s">
        <v>267</v>
      </c>
      <c r="B38" s="874"/>
      <c r="C38" s="874"/>
      <c r="D38" s="874"/>
      <c r="E38" s="874"/>
      <c r="F38" s="874"/>
      <c r="G38" s="874"/>
      <c r="H38" s="875"/>
      <c r="I38" s="141">
        <f>SUM(I35:I37)</f>
        <v>7086.98</v>
      </c>
    </row>
    <row r="39" spans="1:12">
      <c r="A39" s="867"/>
      <c r="B39" s="869"/>
      <c r="C39" s="869"/>
      <c r="D39" s="869"/>
      <c r="E39" s="869"/>
      <c r="F39" s="869"/>
      <c r="G39" s="869"/>
      <c r="H39" s="869"/>
      <c r="I39" s="868"/>
    </row>
    <row r="40" spans="1:12">
      <c r="A40" s="809" t="s">
        <v>249</v>
      </c>
      <c r="B40" s="810"/>
      <c r="C40" s="810"/>
      <c r="D40" s="810"/>
      <c r="E40" s="810"/>
      <c r="F40" s="810"/>
      <c r="G40" s="810"/>
      <c r="H40" s="811"/>
      <c r="I40" s="186">
        <f>+ROUND(I32+I38,0)</f>
        <v>30710</v>
      </c>
      <c r="J40" s="118">
        <f>+'PROPUESTA CONSORCIO'!G19</f>
        <v>30710</v>
      </c>
      <c r="K40" s="118">
        <f>+J40-I40</f>
        <v>0</v>
      </c>
      <c r="L40" s="96"/>
    </row>
    <row r="41" spans="1:12">
      <c r="A41" s="97"/>
      <c r="B41" s="97"/>
      <c r="C41" s="97"/>
      <c r="D41" s="97"/>
      <c r="E41" s="97"/>
      <c r="F41" s="97"/>
      <c r="G41" s="97"/>
      <c r="H41" s="97"/>
      <c r="I41" s="98"/>
    </row>
    <row r="42" spans="1:12">
      <c r="A42"/>
      <c r="B42"/>
      <c r="C42"/>
      <c r="D42"/>
      <c r="E42"/>
      <c r="F42"/>
      <c r="G42"/>
      <c r="H42"/>
      <c r="I42"/>
    </row>
    <row r="43" spans="1:12">
      <c r="A43"/>
      <c r="B43"/>
      <c r="C43"/>
      <c r="D43"/>
      <c r="E43"/>
      <c r="F43"/>
      <c r="G43"/>
      <c r="H43"/>
      <c r="I43"/>
    </row>
    <row r="44" spans="1:12">
      <c r="A44"/>
      <c r="B44"/>
      <c r="C44"/>
      <c r="D44"/>
      <c r="E44"/>
      <c r="F44"/>
      <c r="G44"/>
      <c r="H44"/>
      <c r="I44"/>
    </row>
    <row r="45" spans="1:12">
      <c r="A45"/>
      <c r="B45"/>
      <c r="C45"/>
      <c r="D45"/>
      <c r="E45"/>
      <c r="F45"/>
      <c r="G45"/>
      <c r="H45"/>
      <c r="I45"/>
    </row>
    <row r="46" spans="1:12">
      <c r="A46"/>
      <c r="B46"/>
      <c r="C46"/>
      <c r="D46"/>
      <c r="E46"/>
      <c r="F46"/>
      <c r="G46"/>
      <c r="H46"/>
      <c r="I46"/>
    </row>
    <row r="47" spans="1:12">
      <c r="A47"/>
      <c r="B47"/>
      <c r="C47"/>
      <c r="D47"/>
      <c r="E47"/>
      <c r="F47"/>
      <c r="G47"/>
      <c r="H47"/>
      <c r="I47"/>
    </row>
    <row r="48" spans="1:12">
      <c r="A48"/>
      <c r="B48"/>
      <c r="C48"/>
      <c r="D48"/>
      <c r="E48"/>
      <c r="F48"/>
      <c r="G48"/>
      <c r="H48"/>
      <c r="I48"/>
    </row>
    <row r="49" spans="1:9">
      <c r="A49"/>
      <c r="B49"/>
      <c r="C49"/>
      <c r="D49"/>
      <c r="E49"/>
      <c r="F49"/>
      <c r="G49"/>
      <c r="H49"/>
      <c r="I49"/>
    </row>
  </sheetData>
  <mergeCells count="65">
    <mergeCell ref="A38:H38"/>
    <mergeCell ref="A39:I39"/>
    <mergeCell ref="A40:H40"/>
    <mergeCell ref="A35:C35"/>
    <mergeCell ref="G35:H35"/>
    <mergeCell ref="A36:C36"/>
    <mergeCell ref="G36:H36"/>
    <mergeCell ref="A37:C37"/>
    <mergeCell ref="G37:H37"/>
    <mergeCell ref="A31:I31"/>
    <mergeCell ref="A32:H32"/>
    <mergeCell ref="A33:I33"/>
    <mergeCell ref="A34:C34"/>
    <mergeCell ref="G34:H34"/>
    <mergeCell ref="A28:C28"/>
    <mergeCell ref="G28:H28"/>
    <mergeCell ref="A29:C29"/>
    <mergeCell ref="G29:H29"/>
    <mergeCell ref="A30:H30"/>
    <mergeCell ref="A25:I25"/>
    <mergeCell ref="A26:C26"/>
    <mergeCell ref="G26:H26"/>
    <mergeCell ref="A27:C27"/>
    <mergeCell ref="G27:H27"/>
    <mergeCell ref="A22:C22"/>
    <mergeCell ref="G22:H22"/>
    <mergeCell ref="A23:C23"/>
    <mergeCell ref="G23:H23"/>
    <mergeCell ref="A24:H24"/>
    <mergeCell ref="A18:D18"/>
    <mergeCell ref="G18:H18"/>
    <mergeCell ref="A19:H19"/>
    <mergeCell ref="A20:I20"/>
    <mergeCell ref="A21:C21"/>
    <mergeCell ref="G21:H21"/>
    <mergeCell ref="A15:D15"/>
    <mergeCell ref="G15:H15"/>
    <mergeCell ref="A16:D16"/>
    <mergeCell ref="G16:H16"/>
    <mergeCell ref="A17:D17"/>
    <mergeCell ref="G17:H17"/>
    <mergeCell ref="A12:B12"/>
    <mergeCell ref="D12:E12"/>
    <mergeCell ref="G12:H12"/>
    <mergeCell ref="A13:H13"/>
    <mergeCell ref="A14:I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FF00"/>
  </sheetPr>
  <dimension ref="A1:L41"/>
  <sheetViews>
    <sheetView showGridLines="0" view="pageBreakPreview" zoomScale="70" zoomScaleNormal="150" zoomScaleSheetLayoutView="70" workbookViewId="0">
      <selection activeCell="L41" sqref="L41"/>
    </sheetView>
  </sheetViews>
  <sheetFormatPr baseColWidth="10" defaultColWidth="9.33203125" defaultRowHeight="12.75"/>
  <cols>
    <col min="1" max="2" width="20.33203125" style="97" customWidth="1"/>
    <col min="3" max="3" width="15" style="97" customWidth="1"/>
    <col min="4" max="4" width="16.33203125" style="97" customWidth="1"/>
    <col min="5" max="5" width="19.33203125" style="97" customWidth="1"/>
    <col min="6" max="6" width="20.33203125" style="97" customWidth="1"/>
    <col min="7" max="7" width="16" style="97" customWidth="1"/>
    <col min="8" max="8" width="13.1640625" style="97" customWidth="1"/>
    <col min="9" max="9" width="20.33203125" style="97" customWidth="1"/>
    <col min="10" max="10" width="16.6640625" customWidth="1"/>
    <col min="11" max="11" width="9.6640625" bestFit="1" customWidth="1"/>
    <col min="12" max="12" width="15" bestFit="1" customWidth="1"/>
  </cols>
  <sheetData>
    <row r="1" spans="1:11" ht="15" customHeight="1">
      <c r="I1" s="117"/>
    </row>
    <row r="2" spans="1:11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11">
      <c r="A3" s="833"/>
      <c r="B3" s="834"/>
      <c r="C3" s="834"/>
      <c r="D3" s="834"/>
      <c r="E3" s="834"/>
      <c r="F3" s="834"/>
      <c r="G3" s="834"/>
      <c r="H3" s="834"/>
      <c r="I3" s="835"/>
    </row>
    <row r="4" spans="1:11">
      <c r="A4" s="836"/>
      <c r="B4" s="837"/>
      <c r="C4" s="837"/>
      <c r="D4" s="837"/>
      <c r="E4" s="837"/>
      <c r="F4" s="837"/>
      <c r="G4" s="837"/>
      <c r="H4" s="837"/>
      <c r="I4" s="838"/>
    </row>
    <row r="5" spans="1:11">
      <c r="A5" s="541" t="s">
        <v>214</v>
      </c>
      <c r="B5" s="839" t="s">
        <v>77</v>
      </c>
      <c r="C5" s="839"/>
      <c r="D5" s="839"/>
      <c r="E5" s="839"/>
      <c r="F5" s="839"/>
      <c r="G5" s="840" t="s">
        <v>215</v>
      </c>
      <c r="H5" s="840"/>
      <c r="I5" s="566" t="s">
        <v>79</v>
      </c>
    </row>
    <row r="6" spans="1:11">
      <c r="A6" s="544">
        <v>3.5</v>
      </c>
      <c r="B6" s="841" t="s">
        <v>362</v>
      </c>
      <c r="C6" s="841"/>
      <c r="D6" s="841"/>
      <c r="E6" s="841"/>
      <c r="F6" s="841"/>
      <c r="G6" s="841" t="s">
        <v>97</v>
      </c>
      <c r="H6" s="841"/>
      <c r="I6" s="560">
        <f>+'PROPUESTA CONSORCIO'!F103</f>
        <v>35</v>
      </c>
    </row>
    <row r="7" spans="1:11">
      <c r="A7" s="842" t="s">
        <v>217</v>
      </c>
      <c r="B7" s="842"/>
      <c r="C7" s="842"/>
      <c r="D7" s="842"/>
      <c r="E7" s="842"/>
      <c r="F7" s="842"/>
      <c r="G7" s="842"/>
      <c r="H7" s="842"/>
      <c r="I7" s="842"/>
    </row>
    <row r="8" spans="1:11">
      <c r="A8" s="843" t="s">
        <v>77</v>
      </c>
      <c r="B8" s="843"/>
      <c r="C8" s="546" t="s">
        <v>215</v>
      </c>
      <c r="D8" s="843" t="s">
        <v>218</v>
      </c>
      <c r="E8" s="843"/>
      <c r="F8" s="547" t="s">
        <v>219</v>
      </c>
      <c r="G8" s="844" t="s">
        <v>220</v>
      </c>
      <c r="H8" s="844"/>
      <c r="I8" s="547" t="s">
        <v>221</v>
      </c>
    </row>
    <row r="9" spans="1:11">
      <c r="A9" s="845" t="s">
        <v>222</v>
      </c>
      <c r="B9" s="845"/>
      <c r="C9" s="550" t="s">
        <v>223</v>
      </c>
      <c r="D9" s="841" t="s">
        <v>224</v>
      </c>
      <c r="E9" s="841"/>
      <c r="F9" s="553">
        <f>+I30</f>
        <v>24279.21</v>
      </c>
      <c r="G9" s="846">
        <v>0.05</v>
      </c>
      <c r="H9" s="846"/>
      <c r="I9" s="553">
        <f>+G9*F9</f>
        <v>1213.96</v>
      </c>
    </row>
    <row r="10" spans="1:11">
      <c r="A10" s="845" t="s">
        <v>363</v>
      </c>
      <c r="B10" s="845"/>
      <c r="C10" s="550" t="s">
        <v>364</v>
      </c>
      <c r="D10" s="841" t="s">
        <v>224</v>
      </c>
      <c r="E10" s="841"/>
      <c r="F10" s="553">
        <v>70000</v>
      </c>
      <c r="G10" s="853">
        <v>14</v>
      </c>
      <c r="H10" s="853"/>
      <c r="I10" s="553">
        <f>+F10/G10</f>
        <v>5000</v>
      </c>
    </row>
    <row r="11" spans="1:11">
      <c r="A11" s="845"/>
      <c r="B11" s="845"/>
      <c r="C11" s="621"/>
      <c r="D11" s="841"/>
      <c r="E11" s="841"/>
      <c r="F11" s="623"/>
      <c r="G11" s="853"/>
      <c r="H11" s="853"/>
      <c r="I11" s="623"/>
      <c r="K11" s="620"/>
    </row>
    <row r="12" spans="1:11">
      <c r="A12" s="849" t="s">
        <v>225</v>
      </c>
      <c r="B12" s="849"/>
      <c r="C12" s="849"/>
      <c r="D12" s="849"/>
      <c r="E12" s="849"/>
      <c r="F12" s="849"/>
      <c r="G12" s="849"/>
      <c r="H12" s="849"/>
      <c r="I12" s="553">
        <f>SUM(I9:I11)</f>
        <v>6213.96</v>
      </c>
    </row>
    <row r="13" spans="1:11">
      <c r="A13" s="842" t="s">
        <v>226</v>
      </c>
      <c r="B13" s="842"/>
      <c r="C13" s="842"/>
      <c r="D13" s="842"/>
      <c r="E13" s="842"/>
      <c r="F13" s="842"/>
      <c r="G13" s="842"/>
      <c r="H13" s="842"/>
      <c r="I13" s="842"/>
    </row>
    <row r="14" spans="1:11">
      <c r="A14" s="843" t="s">
        <v>77</v>
      </c>
      <c r="B14" s="843"/>
      <c r="C14" s="843"/>
      <c r="D14" s="843"/>
      <c r="E14" s="546" t="s">
        <v>215</v>
      </c>
      <c r="F14" s="556" t="s">
        <v>79</v>
      </c>
      <c r="G14" s="850" t="s">
        <v>227</v>
      </c>
      <c r="H14" s="850"/>
      <c r="I14" s="547" t="s">
        <v>221</v>
      </c>
    </row>
    <row r="15" spans="1:11">
      <c r="A15" s="845" t="s">
        <v>365</v>
      </c>
      <c r="B15" s="845"/>
      <c r="C15" s="845"/>
      <c r="D15" s="845"/>
      <c r="E15" s="550" t="s">
        <v>97</v>
      </c>
      <c r="F15" s="622">
        <v>1.05</v>
      </c>
      <c r="G15" s="854">
        <f>+MATERIALES!M27</f>
        <v>51350.95</v>
      </c>
      <c r="H15" s="854"/>
      <c r="I15" s="553">
        <f>+G15*F15</f>
        <v>53918.5</v>
      </c>
    </row>
    <row r="16" spans="1:11">
      <c r="A16" s="848"/>
      <c r="B16" s="848"/>
      <c r="C16" s="848"/>
      <c r="D16" s="848"/>
      <c r="E16" s="554"/>
      <c r="F16" s="554"/>
      <c r="G16" s="848"/>
      <c r="H16" s="848"/>
      <c r="I16" s="554"/>
    </row>
    <row r="17" spans="1:11">
      <c r="A17" s="848"/>
      <c r="B17" s="848"/>
      <c r="C17" s="848"/>
      <c r="D17" s="848"/>
      <c r="E17" s="554"/>
      <c r="F17" s="554"/>
      <c r="G17" s="848"/>
      <c r="H17" s="848"/>
      <c r="I17" s="554"/>
    </row>
    <row r="18" spans="1:11">
      <c r="A18" s="849" t="s">
        <v>225</v>
      </c>
      <c r="B18" s="849"/>
      <c r="C18" s="849"/>
      <c r="D18" s="849"/>
      <c r="E18" s="849"/>
      <c r="F18" s="849"/>
      <c r="G18" s="849"/>
      <c r="H18" s="849"/>
      <c r="I18" s="553">
        <f>SUM(I15:I17)</f>
        <v>53918.5</v>
      </c>
    </row>
    <row r="19" spans="1:11">
      <c r="A19" s="842" t="s">
        <v>233</v>
      </c>
      <c r="B19" s="842"/>
      <c r="C19" s="842"/>
      <c r="D19" s="842"/>
      <c r="E19" s="842"/>
      <c r="F19" s="842"/>
      <c r="G19" s="842"/>
      <c r="H19" s="842"/>
      <c r="I19" s="842"/>
    </row>
    <row r="20" spans="1:11" ht="22.5">
      <c r="A20" s="843" t="s">
        <v>234</v>
      </c>
      <c r="B20" s="843"/>
      <c r="C20" s="843"/>
      <c r="D20" s="559" t="s">
        <v>361</v>
      </c>
      <c r="E20" s="546" t="s">
        <v>236</v>
      </c>
      <c r="F20" s="556" t="s">
        <v>250</v>
      </c>
      <c r="G20" s="851" t="s">
        <v>237</v>
      </c>
      <c r="H20" s="851"/>
      <c r="I20" s="547" t="s">
        <v>221</v>
      </c>
    </row>
    <row r="21" spans="1:11">
      <c r="A21" s="848"/>
      <c r="B21" s="848"/>
      <c r="C21" s="848"/>
      <c r="D21" s="554"/>
      <c r="E21" s="554"/>
      <c r="F21" s="554"/>
      <c r="G21" s="848"/>
      <c r="H21" s="848"/>
      <c r="I21" s="554"/>
    </row>
    <row r="22" spans="1:11">
      <c r="A22" s="848"/>
      <c r="B22" s="848"/>
      <c r="C22" s="848"/>
      <c r="D22" s="554"/>
      <c r="E22" s="554"/>
      <c r="F22" s="554"/>
      <c r="G22" s="848"/>
      <c r="H22" s="848"/>
      <c r="I22" s="554"/>
    </row>
    <row r="23" spans="1:11">
      <c r="A23" s="849" t="s">
        <v>225</v>
      </c>
      <c r="B23" s="849"/>
      <c r="C23" s="849"/>
      <c r="D23" s="849"/>
      <c r="E23" s="849"/>
      <c r="F23" s="849"/>
      <c r="G23" s="849"/>
      <c r="H23" s="849"/>
      <c r="I23" s="554"/>
    </row>
    <row r="24" spans="1:11">
      <c r="A24" s="842" t="s">
        <v>238</v>
      </c>
      <c r="B24" s="842"/>
      <c r="C24" s="842"/>
      <c r="D24" s="842"/>
      <c r="E24" s="842"/>
      <c r="F24" s="842"/>
      <c r="G24" s="842"/>
      <c r="H24" s="842"/>
      <c r="I24" s="842"/>
    </row>
    <row r="25" spans="1:11">
      <c r="A25" s="843" t="s">
        <v>239</v>
      </c>
      <c r="B25" s="843"/>
      <c r="C25" s="843"/>
      <c r="D25" s="547" t="s">
        <v>240</v>
      </c>
      <c r="E25" s="546" t="s">
        <v>241</v>
      </c>
      <c r="F25" s="547" t="s">
        <v>242</v>
      </c>
      <c r="G25" s="844" t="s">
        <v>220</v>
      </c>
      <c r="H25" s="844"/>
      <c r="I25" s="547" t="s">
        <v>221</v>
      </c>
    </row>
    <row r="26" spans="1:11">
      <c r="A26" s="845" t="s">
        <v>366</v>
      </c>
      <c r="B26" s="845"/>
      <c r="C26" s="845"/>
      <c r="D26" s="569">
        <v>121136</v>
      </c>
      <c r="E26" s="564">
        <v>102965.6</v>
      </c>
      <c r="F26" s="565">
        <f>+D26+E26</f>
        <v>224101.6</v>
      </c>
      <c r="G26" s="853">
        <f>+G10</f>
        <v>14</v>
      </c>
      <c r="H26" s="853"/>
      <c r="I26" s="553">
        <f>+F26/G26</f>
        <v>16007.26</v>
      </c>
      <c r="K26" s="620"/>
    </row>
    <row r="27" spans="1:11">
      <c r="A27" s="845" t="s">
        <v>256</v>
      </c>
      <c r="B27" s="845"/>
      <c r="C27" s="845"/>
      <c r="D27" s="569">
        <v>66667</v>
      </c>
      <c r="E27" s="564">
        <v>49140.25</v>
      </c>
      <c r="F27" s="565">
        <f>+E27+D27</f>
        <v>115807.25</v>
      </c>
      <c r="G27" s="853">
        <f>+G26</f>
        <v>14</v>
      </c>
      <c r="H27" s="853"/>
      <c r="I27" s="553">
        <f>+F27/G27</f>
        <v>8271.9500000000007</v>
      </c>
    </row>
    <row r="28" spans="1:11">
      <c r="A28" s="848"/>
      <c r="B28" s="848"/>
      <c r="C28" s="848"/>
      <c r="D28" s="554"/>
      <c r="E28" s="554"/>
      <c r="F28" s="554"/>
      <c r="G28" s="848"/>
      <c r="H28" s="848"/>
      <c r="I28" s="554"/>
      <c r="K28" s="620"/>
    </row>
    <row r="29" spans="1:11">
      <c r="A29" s="848"/>
      <c r="B29" s="848"/>
      <c r="C29" s="848"/>
      <c r="D29" s="554"/>
      <c r="E29" s="554"/>
      <c r="F29" s="554"/>
      <c r="G29" s="848"/>
      <c r="H29" s="848"/>
      <c r="I29" s="554"/>
    </row>
    <row r="30" spans="1:11">
      <c r="A30" s="849" t="s">
        <v>225</v>
      </c>
      <c r="B30" s="849"/>
      <c r="C30" s="849"/>
      <c r="D30" s="849"/>
      <c r="E30" s="849"/>
      <c r="F30" s="849"/>
      <c r="G30" s="849"/>
      <c r="H30" s="849"/>
      <c r="I30" s="553">
        <f>SUM(I26:I29)</f>
        <v>24279.21</v>
      </c>
    </row>
    <row r="31" spans="1:11">
      <c r="A31" s="848"/>
      <c r="B31" s="848"/>
      <c r="C31" s="848"/>
      <c r="D31" s="848"/>
      <c r="E31" s="848"/>
      <c r="F31" s="848"/>
      <c r="G31" s="848"/>
      <c r="H31" s="848"/>
      <c r="I31" s="848"/>
    </row>
    <row r="32" spans="1:11">
      <c r="A32" s="849" t="s">
        <v>245</v>
      </c>
      <c r="B32" s="849"/>
      <c r="C32" s="849"/>
      <c r="D32" s="849"/>
      <c r="E32" s="849"/>
      <c r="F32" s="849"/>
      <c r="G32" s="849"/>
      <c r="H32" s="849"/>
      <c r="I32" s="567">
        <f>+I12+I18+I23+I30</f>
        <v>84411.67</v>
      </c>
    </row>
    <row r="33" spans="1:12">
      <c r="A33" s="842" t="s">
        <v>246</v>
      </c>
      <c r="B33" s="842"/>
      <c r="C33" s="842"/>
      <c r="D33" s="842"/>
      <c r="E33" s="842"/>
      <c r="F33" s="842"/>
      <c r="G33" s="842"/>
      <c r="H33" s="842"/>
      <c r="I33" s="842"/>
    </row>
    <row r="34" spans="1:12">
      <c r="A34" s="843" t="s">
        <v>77</v>
      </c>
      <c r="B34" s="843"/>
      <c r="C34" s="843"/>
      <c r="D34" s="554"/>
      <c r="E34" s="554"/>
      <c r="F34" s="547" t="s">
        <v>202</v>
      </c>
      <c r="G34" s="844" t="s">
        <v>199</v>
      </c>
      <c r="H34" s="844"/>
      <c r="I34" s="554"/>
    </row>
    <row r="35" spans="1:12">
      <c r="A35" s="845" t="s">
        <v>247</v>
      </c>
      <c r="B35" s="845"/>
      <c r="C35" s="845"/>
      <c r="D35" s="554"/>
      <c r="E35" s="554"/>
      <c r="F35" s="561">
        <v>0.25</v>
      </c>
      <c r="G35" s="854">
        <f>+I32</f>
        <v>84411.67</v>
      </c>
      <c r="H35" s="854"/>
      <c r="I35" s="553">
        <f>+G35*F35</f>
        <v>21102.92</v>
      </c>
    </row>
    <row r="36" spans="1:12">
      <c r="A36" s="845" t="s">
        <v>248</v>
      </c>
      <c r="B36" s="845"/>
      <c r="C36" s="845"/>
      <c r="D36" s="554"/>
      <c r="E36" s="554"/>
      <c r="F36" s="562">
        <v>0</v>
      </c>
      <c r="G36" s="854">
        <f>+I32</f>
        <v>84411.67</v>
      </c>
      <c r="H36" s="854"/>
      <c r="I36" s="553">
        <f t="shared" ref="I36:I37" si="0">+G36*F36</f>
        <v>0</v>
      </c>
    </row>
    <row r="37" spans="1:12">
      <c r="A37" s="845" t="s">
        <v>209</v>
      </c>
      <c r="B37" s="845"/>
      <c r="C37" s="845"/>
      <c r="D37" s="554"/>
      <c r="E37" s="554"/>
      <c r="F37" s="562">
        <v>0.05</v>
      </c>
      <c r="G37" s="854">
        <f>+I32</f>
        <v>84411.67</v>
      </c>
      <c r="H37" s="854"/>
      <c r="I37" s="553">
        <f t="shared" si="0"/>
        <v>4220.58</v>
      </c>
    </row>
    <row r="38" spans="1:12">
      <c r="A38" s="856" t="s">
        <v>225</v>
      </c>
      <c r="B38" s="856"/>
      <c r="C38" s="856"/>
      <c r="D38" s="856"/>
      <c r="E38" s="856"/>
      <c r="F38" s="856"/>
      <c r="G38" s="856"/>
      <c r="H38" s="856"/>
      <c r="I38" s="553">
        <f>SUM(I35:I37)</f>
        <v>25323.5</v>
      </c>
    </row>
    <row r="39" spans="1:12">
      <c r="A39" s="848"/>
      <c r="B39" s="848"/>
      <c r="C39" s="848"/>
      <c r="D39" s="848"/>
      <c r="E39" s="848"/>
      <c r="F39" s="848"/>
      <c r="G39" s="848"/>
      <c r="H39" s="848"/>
      <c r="I39" s="848"/>
    </row>
    <row r="40" spans="1:12">
      <c r="A40" s="855" t="s">
        <v>249</v>
      </c>
      <c r="B40" s="855"/>
      <c r="C40" s="855"/>
      <c r="D40" s="855"/>
      <c r="E40" s="855"/>
      <c r="F40" s="855"/>
      <c r="G40" s="855"/>
      <c r="H40" s="855"/>
      <c r="I40" s="568">
        <f>+ROUND(I32+I38,0)</f>
        <v>109735</v>
      </c>
      <c r="J40" s="96">
        <f>+'PROPUESTA APUS ORDENADOS'!G60</f>
        <v>109735</v>
      </c>
      <c r="K40" s="147">
        <f>+J40-I40</f>
        <v>0</v>
      </c>
      <c r="L40" s="96"/>
    </row>
    <row r="41" spans="1:12">
      <c r="I41" s="98"/>
    </row>
  </sheetData>
  <mergeCells count="64">
    <mergeCell ref="A39:I39"/>
    <mergeCell ref="A40:H40"/>
    <mergeCell ref="A36:C36"/>
    <mergeCell ref="G36:H36"/>
    <mergeCell ref="A37:C37"/>
    <mergeCell ref="G37:H37"/>
    <mergeCell ref="A38:H38"/>
    <mergeCell ref="A33:I33"/>
    <mergeCell ref="A34:C34"/>
    <mergeCell ref="G34:H34"/>
    <mergeCell ref="A35:C35"/>
    <mergeCell ref="G35:H35"/>
    <mergeCell ref="A29:C29"/>
    <mergeCell ref="G29:H29"/>
    <mergeCell ref="A30:H30"/>
    <mergeCell ref="A31:I31"/>
    <mergeCell ref="A32:H32"/>
    <mergeCell ref="A26:C26"/>
    <mergeCell ref="G26:H26"/>
    <mergeCell ref="A27:C27"/>
    <mergeCell ref="G27:H27"/>
    <mergeCell ref="A28:C28"/>
    <mergeCell ref="G28:H28"/>
    <mergeCell ref="A22:C22"/>
    <mergeCell ref="G22:H22"/>
    <mergeCell ref="A23:H23"/>
    <mergeCell ref="A24:I24"/>
    <mergeCell ref="A25:C25"/>
    <mergeCell ref="G25:H25"/>
    <mergeCell ref="A19:I19"/>
    <mergeCell ref="A20:C20"/>
    <mergeCell ref="G20:H20"/>
    <mergeCell ref="A21:C21"/>
    <mergeCell ref="G21:H21"/>
    <mergeCell ref="A16:D16"/>
    <mergeCell ref="G16:H16"/>
    <mergeCell ref="A17:D17"/>
    <mergeCell ref="G17:H17"/>
    <mergeCell ref="A18:H18"/>
    <mergeCell ref="A12:H12"/>
    <mergeCell ref="A13:I13"/>
    <mergeCell ref="A14:D14"/>
    <mergeCell ref="G14:H14"/>
    <mergeCell ref="A15:D15"/>
    <mergeCell ref="G15:H15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6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FF00"/>
  </sheetPr>
  <dimension ref="A1:L48"/>
  <sheetViews>
    <sheetView showGridLines="0" view="pageBreakPreview" topLeftCell="A4" zoomScale="70" zoomScaleNormal="100" zoomScaleSheetLayoutView="70" workbookViewId="0">
      <selection activeCell="M24" sqref="M24"/>
    </sheetView>
  </sheetViews>
  <sheetFormatPr baseColWidth="10" defaultColWidth="9.33203125" defaultRowHeight="12.75"/>
  <cols>
    <col min="1" max="1" width="12.83203125" style="97" customWidth="1"/>
    <col min="2" max="2" width="30.33203125" style="97" customWidth="1"/>
    <col min="3" max="3" width="12.33203125" style="97" customWidth="1"/>
    <col min="4" max="4" width="15.6640625" style="97" customWidth="1"/>
    <col min="5" max="5" width="17.83203125" style="97" customWidth="1"/>
    <col min="6" max="6" width="16" style="97" customWidth="1"/>
    <col min="7" max="7" width="7.33203125" style="97" customWidth="1"/>
    <col min="8" max="8" width="17.6640625" style="97" customWidth="1"/>
    <col min="9" max="9" width="27.6640625" style="117" customWidth="1"/>
    <col min="10" max="10" width="19.6640625" customWidth="1"/>
    <col min="11" max="11" width="16" customWidth="1"/>
    <col min="12" max="12" width="14.33203125" bestFit="1" customWidth="1"/>
  </cols>
  <sheetData>
    <row r="1" spans="1:9" ht="14.85" customHeight="1"/>
    <row r="2" spans="1:9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795"/>
      <c r="B4" s="806"/>
      <c r="C4" s="806"/>
      <c r="D4" s="806"/>
      <c r="E4" s="806"/>
      <c r="F4" s="806"/>
      <c r="G4" s="806"/>
      <c r="H4" s="806"/>
      <c r="I4" s="796"/>
    </row>
    <row r="5" spans="1:9">
      <c r="A5" s="57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9">
      <c r="A6" s="571">
        <v>3.6</v>
      </c>
      <c r="B6" s="781" t="s">
        <v>152</v>
      </c>
      <c r="C6" s="782"/>
      <c r="D6" s="782"/>
      <c r="E6" s="782"/>
      <c r="F6" s="783"/>
      <c r="G6" s="781" t="s">
        <v>97</v>
      </c>
      <c r="H6" s="783"/>
      <c r="I6" s="150">
        <f>+'PROPUESTA APUS ORDENADOS'!K65</f>
        <v>108</v>
      </c>
    </row>
    <row r="7" spans="1:9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9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9">
      <c r="A9" s="791" t="s">
        <v>282</v>
      </c>
      <c r="B9" s="792"/>
      <c r="C9" s="102" t="s">
        <v>223</v>
      </c>
      <c r="D9" s="781" t="s">
        <v>224</v>
      </c>
      <c r="E9" s="783"/>
      <c r="F9" s="572">
        <f>+I29</f>
        <v>7595.27</v>
      </c>
      <c r="G9" s="793">
        <v>0.1</v>
      </c>
      <c r="H9" s="794"/>
      <c r="I9" s="112">
        <f>+G9*F9</f>
        <v>759.53</v>
      </c>
    </row>
    <row r="10" spans="1:9">
      <c r="A10" s="791" t="s">
        <v>367</v>
      </c>
      <c r="B10" s="792"/>
      <c r="C10" s="102" t="s">
        <v>257</v>
      </c>
      <c r="D10" s="781" t="s">
        <v>224</v>
      </c>
      <c r="E10" s="783"/>
      <c r="F10" s="114">
        <v>148000</v>
      </c>
      <c r="G10" s="828">
        <v>30</v>
      </c>
      <c r="H10" s="829"/>
      <c r="I10" s="112">
        <f t="shared" ref="I10" si="0">+F10/G10</f>
        <v>4933.33</v>
      </c>
    </row>
    <row r="11" spans="1:9">
      <c r="A11" s="799" t="s">
        <v>225</v>
      </c>
      <c r="B11" s="800"/>
      <c r="C11" s="800"/>
      <c r="D11" s="800"/>
      <c r="E11" s="800"/>
      <c r="F11" s="800"/>
      <c r="G11" s="800"/>
      <c r="H11" s="801"/>
      <c r="I11" s="112">
        <f>SUM(I9:I10)</f>
        <v>5692.86</v>
      </c>
    </row>
    <row r="12" spans="1:9">
      <c r="A12" s="784" t="s">
        <v>226</v>
      </c>
      <c r="B12" s="785"/>
      <c r="C12" s="785"/>
      <c r="D12" s="785"/>
      <c r="E12" s="785"/>
      <c r="F12" s="785"/>
      <c r="G12" s="785"/>
      <c r="H12" s="785"/>
      <c r="I12" s="786"/>
    </row>
    <row r="13" spans="1:9">
      <c r="A13" s="787" t="s">
        <v>77</v>
      </c>
      <c r="B13" s="802"/>
      <c r="C13" s="802"/>
      <c r="D13" s="788"/>
      <c r="E13" s="175" t="s">
        <v>215</v>
      </c>
      <c r="F13" s="177" t="s">
        <v>79</v>
      </c>
      <c r="G13" s="789" t="s">
        <v>227</v>
      </c>
      <c r="H13" s="790"/>
      <c r="I13" s="185" t="s">
        <v>221</v>
      </c>
    </row>
    <row r="14" spans="1:9">
      <c r="A14" s="791" t="s">
        <v>423</v>
      </c>
      <c r="B14" s="803"/>
      <c r="C14" s="803"/>
      <c r="D14" s="792"/>
      <c r="E14" s="102" t="s">
        <v>287</v>
      </c>
      <c r="F14" s="107">
        <v>1.3</v>
      </c>
      <c r="G14" s="912">
        <f>+MATERIALES!M28</f>
        <v>31116.55</v>
      </c>
      <c r="H14" s="913"/>
      <c r="I14" s="112">
        <f>+G14*F14</f>
        <v>40451.519999999997</v>
      </c>
    </row>
    <row r="15" spans="1:9">
      <c r="A15" s="791" t="s">
        <v>369</v>
      </c>
      <c r="B15" s="803"/>
      <c r="C15" s="803"/>
      <c r="D15" s="792"/>
      <c r="E15" s="102" t="s">
        <v>370</v>
      </c>
      <c r="F15" s="107">
        <v>24</v>
      </c>
      <c r="G15" s="807">
        <v>60</v>
      </c>
      <c r="H15" s="808"/>
      <c r="I15" s="112">
        <f>+G15*F15</f>
        <v>1440</v>
      </c>
    </row>
    <row r="16" spans="1:9">
      <c r="A16" s="795"/>
      <c r="B16" s="806"/>
      <c r="C16" s="806"/>
      <c r="D16" s="796"/>
      <c r="E16" s="105"/>
      <c r="F16" s="105"/>
      <c r="G16" s="795"/>
      <c r="H16" s="796"/>
      <c r="I16" s="115"/>
    </row>
    <row r="17" spans="1:9">
      <c r="A17" s="799" t="s">
        <v>225</v>
      </c>
      <c r="B17" s="800"/>
      <c r="C17" s="800"/>
      <c r="D17" s="800"/>
      <c r="E17" s="800"/>
      <c r="F17" s="800"/>
      <c r="G17" s="800"/>
      <c r="H17" s="801"/>
      <c r="I17" s="112">
        <f>SUM(I14:I16)</f>
        <v>41891.519999999997</v>
      </c>
    </row>
    <row r="18" spans="1:9">
      <c r="A18" s="784" t="s">
        <v>233</v>
      </c>
      <c r="B18" s="785"/>
      <c r="C18" s="785"/>
      <c r="D18" s="785"/>
      <c r="E18" s="785"/>
      <c r="F18" s="785"/>
      <c r="G18" s="785"/>
      <c r="H18" s="785"/>
      <c r="I18" s="786"/>
    </row>
    <row r="19" spans="1:9">
      <c r="A19" s="787" t="s">
        <v>234</v>
      </c>
      <c r="B19" s="802"/>
      <c r="C19" s="788"/>
      <c r="D19" s="176" t="s">
        <v>235</v>
      </c>
      <c r="E19" s="175" t="s">
        <v>236</v>
      </c>
      <c r="F19" s="177" t="s">
        <v>250</v>
      </c>
      <c r="G19" s="787" t="s">
        <v>237</v>
      </c>
      <c r="H19" s="788"/>
      <c r="I19" s="185" t="s">
        <v>221</v>
      </c>
    </row>
    <row r="20" spans="1:9">
      <c r="A20" s="791"/>
      <c r="B20" s="803"/>
      <c r="C20" s="792"/>
      <c r="D20" s="107"/>
      <c r="E20" s="107"/>
      <c r="F20" s="107"/>
      <c r="G20" s="914"/>
      <c r="H20" s="915"/>
      <c r="I20" s="112"/>
    </row>
    <row r="21" spans="1:9">
      <c r="A21" s="795"/>
      <c r="B21" s="806"/>
      <c r="C21" s="796"/>
      <c r="D21" s="105"/>
      <c r="E21" s="105"/>
      <c r="F21" s="105"/>
      <c r="G21" s="795"/>
      <c r="H21" s="796"/>
      <c r="I21" s="115"/>
    </row>
    <row r="22" spans="1:9">
      <c r="A22" s="799" t="s">
        <v>225</v>
      </c>
      <c r="B22" s="800"/>
      <c r="C22" s="800"/>
      <c r="D22" s="800"/>
      <c r="E22" s="800"/>
      <c r="F22" s="800"/>
      <c r="G22" s="800"/>
      <c r="H22" s="801"/>
      <c r="I22" s="112"/>
    </row>
    <row r="23" spans="1:9">
      <c r="A23" s="784" t="s">
        <v>238</v>
      </c>
      <c r="B23" s="785"/>
      <c r="C23" s="785"/>
      <c r="D23" s="785"/>
      <c r="E23" s="785"/>
      <c r="F23" s="785"/>
      <c r="G23" s="785"/>
      <c r="H23" s="785"/>
      <c r="I23" s="786"/>
    </row>
    <row r="24" spans="1:9" ht="22.5">
      <c r="A24" s="787" t="s">
        <v>239</v>
      </c>
      <c r="B24" s="802"/>
      <c r="C24" s="788"/>
      <c r="D24" s="175" t="s">
        <v>240</v>
      </c>
      <c r="E24" s="175" t="s">
        <v>241</v>
      </c>
      <c r="F24" s="176" t="s">
        <v>242</v>
      </c>
      <c r="G24" s="789" t="s">
        <v>220</v>
      </c>
      <c r="H24" s="790"/>
      <c r="I24" s="185" t="s">
        <v>221</v>
      </c>
    </row>
    <row r="25" spans="1:9">
      <c r="A25" s="791" t="s">
        <v>255</v>
      </c>
      <c r="B25" s="803"/>
      <c r="C25" s="792"/>
      <c r="D25" s="108">
        <v>60568</v>
      </c>
      <c r="E25" s="108">
        <v>51482.8</v>
      </c>
      <c r="F25" s="109">
        <f>+D25+E25</f>
        <v>112050.8</v>
      </c>
      <c r="G25" s="916">
        <f>+G10</f>
        <v>30</v>
      </c>
      <c r="H25" s="917"/>
      <c r="I25" s="112">
        <f>+F25/G25</f>
        <v>3735.03</v>
      </c>
    </row>
    <row r="26" spans="1:9">
      <c r="A26" s="791" t="s">
        <v>256</v>
      </c>
      <c r="B26" s="803"/>
      <c r="C26" s="792"/>
      <c r="D26" s="108">
        <v>66667</v>
      </c>
      <c r="E26" s="108">
        <v>49140.25</v>
      </c>
      <c r="F26" s="109">
        <f>+D26+E26</f>
        <v>115807.25</v>
      </c>
      <c r="G26" s="916">
        <f>+G25</f>
        <v>30</v>
      </c>
      <c r="H26" s="917"/>
      <c r="I26" s="112">
        <f>+F26/G26</f>
        <v>3860.24</v>
      </c>
    </row>
    <row r="27" spans="1:9">
      <c r="A27" s="795"/>
      <c r="B27" s="806"/>
      <c r="C27" s="796"/>
      <c r="D27" s="105"/>
      <c r="E27" s="105"/>
      <c r="F27" s="105"/>
      <c r="G27" s="795"/>
      <c r="H27" s="796"/>
      <c r="I27" s="115"/>
    </row>
    <row r="28" spans="1:9">
      <c r="A28" s="795"/>
      <c r="B28" s="806"/>
      <c r="C28" s="796"/>
      <c r="D28" s="105"/>
      <c r="E28" s="105"/>
      <c r="F28" s="105"/>
      <c r="G28" s="795"/>
      <c r="H28" s="796"/>
      <c r="I28" s="115"/>
    </row>
    <row r="29" spans="1:9">
      <c r="A29" s="799" t="s">
        <v>225</v>
      </c>
      <c r="B29" s="800"/>
      <c r="C29" s="800"/>
      <c r="D29" s="800"/>
      <c r="E29" s="800"/>
      <c r="F29" s="800"/>
      <c r="G29" s="800"/>
      <c r="H29" s="801"/>
      <c r="I29" s="112">
        <f>SUM(I25:I28)</f>
        <v>7595.27</v>
      </c>
    </row>
    <row r="30" spans="1:9">
      <c r="A30" s="795"/>
      <c r="B30" s="806"/>
      <c r="C30" s="806"/>
      <c r="D30" s="806"/>
      <c r="E30" s="806"/>
      <c r="F30" s="806"/>
      <c r="G30" s="806"/>
      <c r="H30" s="806"/>
      <c r="I30" s="796"/>
    </row>
    <row r="31" spans="1:9">
      <c r="A31" s="799" t="s">
        <v>245</v>
      </c>
      <c r="B31" s="800"/>
      <c r="C31" s="800"/>
      <c r="D31" s="800"/>
      <c r="E31" s="800"/>
      <c r="F31" s="800"/>
      <c r="G31" s="800"/>
      <c r="H31" s="801"/>
      <c r="I31" s="244">
        <f>+I11+I17+I22+I29</f>
        <v>55179.65</v>
      </c>
    </row>
    <row r="32" spans="1:9">
      <c r="A32" s="784" t="s">
        <v>246</v>
      </c>
      <c r="B32" s="785"/>
      <c r="C32" s="785"/>
      <c r="D32" s="785"/>
      <c r="E32" s="785"/>
      <c r="F32" s="785"/>
      <c r="G32" s="785"/>
      <c r="H32" s="785"/>
      <c r="I32" s="786"/>
    </row>
    <row r="33" spans="1:12">
      <c r="A33" s="787" t="s">
        <v>77</v>
      </c>
      <c r="B33" s="802"/>
      <c r="C33" s="788"/>
      <c r="D33" s="105"/>
      <c r="E33" s="105"/>
      <c r="F33" s="176" t="s">
        <v>202</v>
      </c>
      <c r="G33" s="789" t="s">
        <v>199</v>
      </c>
      <c r="H33" s="790"/>
      <c r="I33" s="115"/>
    </row>
    <row r="34" spans="1:12">
      <c r="A34" s="791" t="s">
        <v>247</v>
      </c>
      <c r="B34" s="803"/>
      <c r="C34" s="792"/>
      <c r="D34" s="105"/>
      <c r="E34" s="105"/>
      <c r="F34" s="110">
        <v>0.25</v>
      </c>
      <c r="G34" s="818">
        <f>+I31</f>
        <v>55179.65</v>
      </c>
      <c r="H34" s="819"/>
      <c r="I34" s="112">
        <f>+G34*F34</f>
        <v>13794.91</v>
      </c>
    </row>
    <row r="35" spans="1:12">
      <c r="A35" s="791" t="s">
        <v>248</v>
      </c>
      <c r="B35" s="803"/>
      <c r="C35" s="792"/>
      <c r="D35" s="105"/>
      <c r="E35" s="105"/>
      <c r="F35" s="111">
        <v>0</v>
      </c>
      <c r="G35" s="818">
        <f>+I31</f>
        <v>55179.65</v>
      </c>
      <c r="H35" s="819"/>
      <c r="I35" s="112">
        <f t="shared" ref="I35:I36" si="1">+G35*F35</f>
        <v>0</v>
      </c>
    </row>
    <row r="36" spans="1:12">
      <c r="A36" s="791" t="s">
        <v>209</v>
      </c>
      <c r="B36" s="803"/>
      <c r="C36" s="792"/>
      <c r="D36" s="105"/>
      <c r="E36" s="105"/>
      <c r="F36" s="111">
        <v>0.05</v>
      </c>
      <c r="G36" s="818">
        <f>+I31</f>
        <v>55179.65</v>
      </c>
      <c r="H36" s="819"/>
      <c r="I36" s="112">
        <f t="shared" si="1"/>
        <v>2758.98</v>
      </c>
    </row>
    <row r="37" spans="1:12">
      <c r="A37" s="820" t="s">
        <v>225</v>
      </c>
      <c r="B37" s="821"/>
      <c r="C37" s="821"/>
      <c r="D37" s="821"/>
      <c r="E37" s="821"/>
      <c r="F37" s="821"/>
      <c r="G37" s="821"/>
      <c r="H37" s="822"/>
      <c r="I37" s="112">
        <f>SUM(I34:I36)</f>
        <v>16553.89</v>
      </c>
    </row>
    <row r="38" spans="1:12">
      <c r="A38" s="795"/>
      <c r="B38" s="806"/>
      <c r="C38" s="806"/>
      <c r="D38" s="806"/>
      <c r="E38" s="806"/>
      <c r="F38" s="806"/>
      <c r="G38" s="806"/>
      <c r="H38" s="806"/>
      <c r="I38" s="796"/>
    </row>
    <row r="39" spans="1:12">
      <c r="A39" s="918" t="s">
        <v>249</v>
      </c>
      <c r="B39" s="919"/>
      <c r="C39" s="919"/>
      <c r="D39" s="919"/>
      <c r="E39" s="919"/>
      <c r="F39" s="919"/>
      <c r="G39" s="919"/>
      <c r="H39" s="920"/>
      <c r="I39" s="186">
        <f>+ROUND(I31+I37,0)</f>
        <v>71734</v>
      </c>
      <c r="J39" s="96">
        <f>+'PROPUESTA APUS ORDENADOS'!G65</f>
        <v>71734</v>
      </c>
      <c r="K39" s="96">
        <f>+J39-I39</f>
        <v>0</v>
      </c>
      <c r="L39" s="96"/>
    </row>
    <row r="40" spans="1:12">
      <c r="I40" s="98"/>
    </row>
    <row r="41" spans="1:12">
      <c r="A41"/>
      <c r="B41"/>
      <c r="C41"/>
      <c r="D41"/>
      <c r="E41"/>
      <c r="F41"/>
      <c r="G41"/>
      <c r="H41"/>
      <c r="I41"/>
    </row>
    <row r="42" spans="1:12">
      <c r="A42"/>
      <c r="B42"/>
      <c r="C42"/>
      <c r="D42"/>
      <c r="E42"/>
      <c r="F42"/>
      <c r="G42"/>
      <c r="H42"/>
      <c r="I42"/>
    </row>
    <row r="43" spans="1:12">
      <c r="A43"/>
      <c r="B43"/>
      <c r="C43"/>
      <c r="D43"/>
      <c r="E43"/>
      <c r="F43"/>
      <c r="G43"/>
      <c r="H43"/>
      <c r="I43"/>
    </row>
    <row r="44" spans="1:12">
      <c r="A44"/>
      <c r="B44"/>
      <c r="C44"/>
      <c r="D44"/>
      <c r="E44"/>
      <c r="F44"/>
      <c r="G44"/>
      <c r="H44"/>
      <c r="I44"/>
    </row>
    <row r="45" spans="1:12">
      <c r="A45"/>
      <c r="B45"/>
      <c r="C45"/>
      <c r="D45"/>
      <c r="E45"/>
      <c r="F45"/>
      <c r="G45"/>
      <c r="H45"/>
      <c r="I45"/>
    </row>
    <row r="46" spans="1:12">
      <c r="A46"/>
      <c r="B46"/>
      <c r="C46"/>
      <c r="D46"/>
      <c r="E46"/>
      <c r="F46"/>
      <c r="G46"/>
      <c r="H46"/>
      <c r="I46"/>
    </row>
    <row r="47" spans="1:12">
      <c r="A47"/>
      <c r="B47"/>
      <c r="C47"/>
      <c r="D47"/>
      <c r="E47"/>
      <c r="F47"/>
      <c r="G47"/>
      <c r="H47"/>
      <c r="I47"/>
    </row>
    <row r="48" spans="1:12">
      <c r="A48"/>
      <c r="B48"/>
      <c r="C48"/>
      <c r="D48"/>
      <c r="E48"/>
      <c r="F48"/>
      <c r="G48"/>
      <c r="H48"/>
      <c r="I48"/>
    </row>
  </sheetData>
  <mergeCells count="61">
    <mergeCell ref="A37:H37"/>
    <mergeCell ref="A38:I38"/>
    <mergeCell ref="A39:H39"/>
    <mergeCell ref="A34:C34"/>
    <mergeCell ref="G34:H34"/>
    <mergeCell ref="A35:C35"/>
    <mergeCell ref="G35:H35"/>
    <mergeCell ref="A36:C36"/>
    <mergeCell ref="G36:H36"/>
    <mergeCell ref="A29:H29"/>
    <mergeCell ref="A30:I30"/>
    <mergeCell ref="A31:H31"/>
    <mergeCell ref="A32:I32"/>
    <mergeCell ref="A33:C33"/>
    <mergeCell ref="G33:H33"/>
    <mergeCell ref="A26:C26"/>
    <mergeCell ref="G26:H26"/>
    <mergeCell ref="A27:C27"/>
    <mergeCell ref="G27:H27"/>
    <mergeCell ref="A28:C28"/>
    <mergeCell ref="G28:H28"/>
    <mergeCell ref="A23:I23"/>
    <mergeCell ref="A24:C24"/>
    <mergeCell ref="G24:H24"/>
    <mergeCell ref="A25:C25"/>
    <mergeCell ref="G25:H25"/>
    <mergeCell ref="A20:C20"/>
    <mergeCell ref="G20:H20"/>
    <mergeCell ref="A21:C21"/>
    <mergeCell ref="G21:H21"/>
    <mergeCell ref="A22:H22"/>
    <mergeCell ref="A16:D16"/>
    <mergeCell ref="G16:H16"/>
    <mergeCell ref="A17:H17"/>
    <mergeCell ref="A18:I18"/>
    <mergeCell ref="A19:C19"/>
    <mergeCell ref="G19:H19"/>
    <mergeCell ref="A13:D13"/>
    <mergeCell ref="G13:H13"/>
    <mergeCell ref="A14:D14"/>
    <mergeCell ref="G14:H14"/>
    <mergeCell ref="A15:D15"/>
    <mergeCell ref="G15:H15"/>
    <mergeCell ref="A10:B10"/>
    <mergeCell ref="D10:E10"/>
    <mergeCell ref="G10:H10"/>
    <mergeCell ref="A11:H11"/>
    <mergeCell ref="A12:I12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6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FF00"/>
  </sheetPr>
  <dimension ref="A1:L50"/>
  <sheetViews>
    <sheetView showGridLines="0" view="pageBreakPreview" topLeftCell="A19" zoomScale="80" zoomScaleNormal="100" zoomScaleSheetLayoutView="80" workbookViewId="0">
      <selection activeCell="A43" sqref="A43:I50"/>
    </sheetView>
  </sheetViews>
  <sheetFormatPr baseColWidth="10" defaultColWidth="9.33203125" defaultRowHeight="12.75"/>
  <cols>
    <col min="1" max="1" width="12.83203125" style="97" customWidth="1"/>
    <col min="2" max="2" width="30.33203125" style="97" customWidth="1"/>
    <col min="3" max="3" width="11.1640625" style="97" customWidth="1"/>
    <col min="4" max="5" width="14.6640625" style="97" customWidth="1"/>
    <col min="6" max="6" width="19.83203125" style="97" customWidth="1"/>
    <col min="7" max="7" width="9.33203125" style="97" customWidth="1"/>
    <col min="8" max="8" width="16" style="97" customWidth="1"/>
    <col min="9" max="9" width="25.33203125" style="117" customWidth="1"/>
    <col min="10" max="10" width="11" bestFit="1" customWidth="1"/>
    <col min="11" max="11" width="9.33203125" bestFit="1" customWidth="1"/>
    <col min="12" max="12" width="14.33203125" bestFit="1" customWidth="1"/>
  </cols>
  <sheetData>
    <row r="1" spans="1:9" ht="14.85" customHeight="1"/>
    <row r="2" spans="1:9" ht="14.85" customHeight="1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 ht="8.85" customHeight="1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795"/>
      <c r="B4" s="806"/>
      <c r="C4" s="806"/>
      <c r="D4" s="806"/>
      <c r="E4" s="806"/>
      <c r="F4" s="806"/>
      <c r="G4" s="806"/>
      <c r="H4" s="806"/>
      <c r="I4" s="796"/>
    </row>
    <row r="5" spans="1:9">
      <c r="A5" s="57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9">
      <c r="A6" s="571">
        <v>3.7</v>
      </c>
      <c r="B6" s="781" t="s">
        <v>154</v>
      </c>
      <c r="C6" s="782"/>
      <c r="D6" s="782"/>
      <c r="E6" s="782"/>
      <c r="F6" s="783"/>
      <c r="G6" s="781" t="s">
        <v>87</v>
      </c>
      <c r="H6" s="783"/>
      <c r="I6" s="113">
        <f>+'PROPUESTA APUS ORDENADOS'!K70</f>
        <v>718</v>
      </c>
    </row>
    <row r="7" spans="1:9">
      <c r="A7" s="921" t="s">
        <v>217</v>
      </c>
      <c r="B7" s="922"/>
      <c r="C7" s="922"/>
      <c r="D7" s="922"/>
      <c r="E7" s="922"/>
      <c r="F7" s="922"/>
      <c r="G7" s="922"/>
      <c r="H7" s="922"/>
      <c r="I7" s="923"/>
    </row>
    <row r="8" spans="1:9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9">
      <c r="A9" s="791" t="s">
        <v>282</v>
      </c>
      <c r="B9" s="792"/>
      <c r="C9" s="102" t="s">
        <v>223</v>
      </c>
      <c r="D9" s="781" t="s">
        <v>224</v>
      </c>
      <c r="E9" s="783"/>
      <c r="F9" s="572">
        <f>+I31</f>
        <v>448.2</v>
      </c>
      <c r="G9" s="793">
        <v>0.1</v>
      </c>
      <c r="H9" s="794"/>
      <c r="I9" s="112">
        <f>+G9*F9</f>
        <v>44.82</v>
      </c>
    </row>
    <row r="10" spans="1:9">
      <c r="A10" s="791" t="s">
        <v>371</v>
      </c>
      <c r="B10" s="792"/>
      <c r="C10" s="102" t="s">
        <v>257</v>
      </c>
      <c r="D10" s="781" t="s">
        <v>224</v>
      </c>
      <c r="E10" s="783"/>
      <c r="F10" s="114">
        <v>72000</v>
      </c>
      <c r="G10" s="828">
        <v>500</v>
      </c>
      <c r="H10" s="829"/>
      <c r="I10" s="112">
        <f>+F10/G10</f>
        <v>144</v>
      </c>
    </row>
    <row r="11" spans="1:9">
      <c r="A11" s="791" t="s">
        <v>372</v>
      </c>
      <c r="B11" s="792"/>
      <c r="C11" s="102" t="s">
        <v>257</v>
      </c>
      <c r="D11" s="781" t="s">
        <v>224</v>
      </c>
      <c r="E11" s="783"/>
      <c r="F11" s="114">
        <v>77000</v>
      </c>
      <c r="G11" s="828">
        <v>500</v>
      </c>
      <c r="H11" s="829"/>
      <c r="I11" s="112">
        <f>+F11/G11</f>
        <v>154</v>
      </c>
    </row>
    <row r="12" spans="1:9">
      <c r="A12" s="795"/>
      <c r="B12" s="796"/>
      <c r="C12" s="105"/>
      <c r="D12" s="795"/>
      <c r="E12" s="796"/>
      <c r="F12" s="105"/>
      <c r="G12" s="795"/>
      <c r="H12" s="796"/>
      <c r="I12" s="115"/>
    </row>
    <row r="13" spans="1:9">
      <c r="A13" s="799" t="s">
        <v>225</v>
      </c>
      <c r="B13" s="800"/>
      <c r="C13" s="800"/>
      <c r="D13" s="800"/>
      <c r="E13" s="800"/>
      <c r="F13" s="800"/>
      <c r="G13" s="800"/>
      <c r="H13" s="801"/>
      <c r="I13" s="112">
        <f>SUM(I9:I12)</f>
        <v>342.82</v>
      </c>
    </row>
    <row r="14" spans="1:9">
      <c r="A14" s="784" t="s">
        <v>226</v>
      </c>
      <c r="B14" s="785"/>
      <c r="C14" s="785"/>
      <c r="D14" s="785"/>
      <c r="E14" s="785"/>
      <c r="F14" s="785"/>
      <c r="G14" s="785"/>
      <c r="H14" s="785"/>
      <c r="I14" s="786"/>
    </row>
    <row r="15" spans="1:9">
      <c r="A15" s="787" t="s">
        <v>77</v>
      </c>
      <c r="B15" s="802"/>
      <c r="C15" s="802"/>
      <c r="D15" s="788"/>
      <c r="E15" s="175" t="s">
        <v>215</v>
      </c>
      <c r="F15" s="177" t="s">
        <v>79</v>
      </c>
      <c r="G15" s="789" t="s">
        <v>227</v>
      </c>
      <c r="H15" s="790"/>
      <c r="I15" s="185" t="s">
        <v>221</v>
      </c>
    </row>
    <row r="16" spans="1:9">
      <c r="A16" s="791" t="s">
        <v>401</v>
      </c>
      <c r="B16" s="803"/>
      <c r="C16" s="803"/>
      <c r="D16" s="792"/>
      <c r="E16" s="102" t="s">
        <v>370</v>
      </c>
      <c r="F16" s="107">
        <v>1.05</v>
      </c>
      <c r="G16" s="912">
        <f>+MATERIALES!M30</f>
        <v>3718.9</v>
      </c>
      <c r="H16" s="913"/>
      <c r="I16" s="112">
        <f>+G16*F16</f>
        <v>3904.85</v>
      </c>
    </row>
    <row r="17" spans="1:9">
      <c r="A17" s="795"/>
      <c r="B17" s="806"/>
      <c r="C17" s="806"/>
      <c r="D17" s="796"/>
      <c r="E17" s="105"/>
      <c r="F17" s="105"/>
      <c r="G17" s="795"/>
      <c r="H17" s="796"/>
      <c r="I17" s="115"/>
    </row>
    <row r="18" spans="1:9">
      <c r="A18" s="795"/>
      <c r="B18" s="806"/>
      <c r="C18" s="806"/>
      <c r="D18" s="796"/>
      <c r="E18" s="105"/>
      <c r="F18" s="105"/>
      <c r="G18" s="795"/>
      <c r="H18" s="796"/>
      <c r="I18" s="115"/>
    </row>
    <row r="19" spans="1:9">
      <c r="A19" s="799" t="s">
        <v>225</v>
      </c>
      <c r="B19" s="800"/>
      <c r="C19" s="800"/>
      <c r="D19" s="800"/>
      <c r="E19" s="800"/>
      <c r="F19" s="800"/>
      <c r="G19" s="800"/>
      <c r="H19" s="801"/>
      <c r="I19" s="112">
        <f>SUM(I16:I18)</f>
        <v>3904.85</v>
      </c>
    </row>
    <row r="20" spans="1:9">
      <c r="A20" s="784" t="s">
        <v>233</v>
      </c>
      <c r="B20" s="785"/>
      <c r="C20" s="785"/>
      <c r="D20" s="785"/>
      <c r="E20" s="785"/>
      <c r="F20" s="785"/>
      <c r="G20" s="785"/>
      <c r="H20" s="785"/>
      <c r="I20" s="786"/>
    </row>
    <row r="21" spans="1:9">
      <c r="A21" s="787" t="s">
        <v>234</v>
      </c>
      <c r="B21" s="802"/>
      <c r="C21" s="788"/>
      <c r="D21" s="176" t="s">
        <v>235</v>
      </c>
      <c r="E21" s="175" t="s">
        <v>236</v>
      </c>
      <c r="F21" s="177" t="s">
        <v>250</v>
      </c>
      <c r="G21" s="787" t="s">
        <v>237</v>
      </c>
      <c r="H21" s="788"/>
      <c r="I21" s="185" t="s">
        <v>221</v>
      </c>
    </row>
    <row r="22" spans="1:9">
      <c r="A22" s="795"/>
      <c r="B22" s="806"/>
      <c r="C22" s="796"/>
      <c r="D22" s="105"/>
      <c r="E22" s="105"/>
      <c r="F22" s="105"/>
      <c r="G22" s="795"/>
      <c r="H22" s="796"/>
      <c r="I22" s="115"/>
    </row>
    <row r="23" spans="1:9">
      <c r="A23" s="795"/>
      <c r="B23" s="806"/>
      <c r="C23" s="796"/>
      <c r="D23" s="105"/>
      <c r="E23" s="105"/>
      <c r="F23" s="105"/>
      <c r="G23" s="795"/>
      <c r="H23" s="796"/>
      <c r="I23" s="115"/>
    </row>
    <row r="24" spans="1:9">
      <c r="A24" s="799" t="s">
        <v>225</v>
      </c>
      <c r="B24" s="800"/>
      <c r="C24" s="800"/>
      <c r="D24" s="800"/>
      <c r="E24" s="800"/>
      <c r="F24" s="800"/>
      <c r="G24" s="800"/>
      <c r="H24" s="801"/>
      <c r="I24" s="573">
        <f>SUM(I22:I23)</f>
        <v>0</v>
      </c>
    </row>
    <row r="25" spans="1:9">
      <c r="A25" s="784" t="s">
        <v>238</v>
      </c>
      <c r="B25" s="785"/>
      <c r="C25" s="785"/>
      <c r="D25" s="785"/>
      <c r="E25" s="785"/>
      <c r="F25" s="785"/>
      <c r="G25" s="785"/>
      <c r="H25" s="785"/>
      <c r="I25" s="786"/>
    </row>
    <row r="26" spans="1:9">
      <c r="A26" s="787" t="s">
        <v>239</v>
      </c>
      <c r="B26" s="802"/>
      <c r="C26" s="788"/>
      <c r="D26" s="175" t="s">
        <v>240</v>
      </c>
      <c r="E26" s="175" t="s">
        <v>241</v>
      </c>
      <c r="F26" s="176" t="s">
        <v>242</v>
      </c>
      <c r="G26" s="789" t="s">
        <v>220</v>
      </c>
      <c r="H26" s="790"/>
      <c r="I26" s="185" t="s">
        <v>221</v>
      </c>
    </row>
    <row r="27" spans="1:9">
      <c r="A27" s="791" t="s">
        <v>366</v>
      </c>
      <c r="B27" s="803"/>
      <c r="C27" s="792"/>
      <c r="D27" s="108">
        <v>121136</v>
      </c>
      <c r="E27" s="108">
        <v>102965.6</v>
      </c>
      <c r="F27" s="109">
        <f>+E27+D27</f>
        <v>224101.6</v>
      </c>
      <c r="G27" s="828">
        <f>+G10</f>
        <v>500</v>
      </c>
      <c r="H27" s="829"/>
      <c r="I27" s="112">
        <f>+F27/G27</f>
        <v>448.2</v>
      </c>
    </row>
    <row r="28" spans="1:9">
      <c r="A28" s="795"/>
      <c r="B28" s="806"/>
      <c r="C28" s="796"/>
      <c r="D28" s="105"/>
      <c r="E28" s="105"/>
      <c r="F28" s="105"/>
      <c r="G28" s="795"/>
      <c r="H28" s="796"/>
      <c r="I28" s="115"/>
    </row>
    <row r="29" spans="1:9">
      <c r="A29" s="795"/>
      <c r="B29" s="806"/>
      <c r="C29" s="796"/>
      <c r="D29" s="105"/>
      <c r="E29" s="105"/>
      <c r="F29" s="105"/>
      <c r="G29" s="795"/>
      <c r="H29" s="796"/>
      <c r="I29" s="115"/>
    </row>
    <row r="30" spans="1:9">
      <c r="A30" s="795"/>
      <c r="B30" s="806"/>
      <c r="C30" s="796"/>
      <c r="D30" s="105"/>
      <c r="E30" s="105"/>
      <c r="F30" s="105"/>
      <c r="G30" s="795"/>
      <c r="H30" s="796"/>
      <c r="I30" s="115"/>
    </row>
    <row r="31" spans="1:9">
      <c r="A31" s="799" t="s">
        <v>225</v>
      </c>
      <c r="B31" s="800"/>
      <c r="C31" s="800"/>
      <c r="D31" s="800"/>
      <c r="E31" s="800"/>
      <c r="F31" s="800"/>
      <c r="G31" s="800"/>
      <c r="H31" s="801"/>
      <c r="I31" s="112">
        <f>SUM(I27:I30)</f>
        <v>448.2</v>
      </c>
    </row>
    <row r="32" spans="1:9">
      <c r="A32" s="795"/>
      <c r="B32" s="806"/>
      <c r="C32" s="806"/>
      <c r="D32" s="806"/>
      <c r="E32" s="806"/>
      <c r="F32" s="806"/>
      <c r="G32" s="806"/>
      <c r="H32" s="806"/>
      <c r="I32" s="796"/>
    </row>
    <row r="33" spans="1:12">
      <c r="A33" s="799" t="s">
        <v>245</v>
      </c>
      <c r="B33" s="800"/>
      <c r="C33" s="800"/>
      <c r="D33" s="800"/>
      <c r="E33" s="800"/>
      <c r="F33" s="800"/>
      <c r="G33" s="800"/>
      <c r="H33" s="801"/>
      <c r="I33" s="574">
        <f>+I13+I19+I24+I31</f>
        <v>4695.87</v>
      </c>
    </row>
    <row r="34" spans="1:12">
      <c r="A34" s="784" t="s">
        <v>246</v>
      </c>
      <c r="B34" s="785"/>
      <c r="C34" s="785"/>
      <c r="D34" s="785"/>
      <c r="E34" s="785"/>
      <c r="F34" s="785"/>
      <c r="G34" s="785"/>
      <c r="H34" s="785"/>
      <c r="I34" s="786"/>
    </row>
    <row r="35" spans="1:12">
      <c r="A35" s="787" t="s">
        <v>77</v>
      </c>
      <c r="B35" s="802"/>
      <c r="C35" s="788"/>
      <c r="D35" s="105"/>
      <c r="E35" s="105"/>
      <c r="F35" s="176" t="s">
        <v>202</v>
      </c>
      <c r="G35" s="789" t="s">
        <v>199</v>
      </c>
      <c r="H35" s="790"/>
      <c r="I35" s="115"/>
    </row>
    <row r="36" spans="1:12">
      <c r="A36" s="791" t="s">
        <v>247</v>
      </c>
      <c r="B36" s="803"/>
      <c r="C36" s="792"/>
      <c r="D36" s="105"/>
      <c r="E36" s="105"/>
      <c r="F36" s="110">
        <v>0.25</v>
      </c>
      <c r="G36" s="818">
        <f>+I33</f>
        <v>4695.87</v>
      </c>
      <c r="H36" s="819"/>
      <c r="I36" s="112">
        <f>+G36*F36</f>
        <v>1173.97</v>
      </c>
    </row>
    <row r="37" spans="1:12">
      <c r="A37" s="791" t="s">
        <v>248</v>
      </c>
      <c r="B37" s="803"/>
      <c r="C37" s="792"/>
      <c r="D37" s="105"/>
      <c r="E37" s="105"/>
      <c r="F37" s="111">
        <v>0</v>
      </c>
      <c r="G37" s="818">
        <f>+I33</f>
        <v>4695.87</v>
      </c>
      <c r="H37" s="819"/>
      <c r="I37" s="112">
        <f t="shared" ref="I37:I38" si="0">+G37*F37</f>
        <v>0</v>
      </c>
    </row>
    <row r="38" spans="1:12">
      <c r="A38" s="791" t="s">
        <v>209</v>
      </c>
      <c r="B38" s="803"/>
      <c r="C38" s="792"/>
      <c r="D38" s="105"/>
      <c r="E38" s="105"/>
      <c r="F38" s="111">
        <v>0.05</v>
      </c>
      <c r="G38" s="818">
        <f>+I33</f>
        <v>4695.87</v>
      </c>
      <c r="H38" s="819"/>
      <c r="I38" s="112">
        <f t="shared" si="0"/>
        <v>234.79</v>
      </c>
    </row>
    <row r="39" spans="1:12">
      <c r="A39" s="820" t="s">
        <v>225</v>
      </c>
      <c r="B39" s="821"/>
      <c r="C39" s="821"/>
      <c r="D39" s="821"/>
      <c r="E39" s="821"/>
      <c r="F39" s="821"/>
      <c r="G39" s="821"/>
      <c r="H39" s="822"/>
      <c r="I39" s="112">
        <f>SUM(I36:I38)</f>
        <v>1408.76</v>
      </c>
    </row>
    <row r="40" spans="1:12">
      <c r="A40" s="795"/>
      <c r="B40" s="806"/>
      <c r="C40" s="806"/>
      <c r="D40" s="806"/>
      <c r="E40" s="806"/>
      <c r="F40" s="806"/>
      <c r="G40" s="806"/>
      <c r="H40" s="806"/>
      <c r="I40" s="796"/>
    </row>
    <row r="41" spans="1:12">
      <c r="A41" s="918" t="s">
        <v>249</v>
      </c>
      <c r="B41" s="919"/>
      <c r="C41" s="919"/>
      <c r="D41" s="919"/>
      <c r="E41" s="919"/>
      <c r="F41" s="919"/>
      <c r="G41" s="919"/>
      <c r="H41" s="920"/>
      <c r="I41" s="186">
        <f>+ROUND(I33+I39,0)</f>
        <v>6105</v>
      </c>
      <c r="J41" s="96">
        <f>+'PROPUESTA APUS ORDENADOS'!G70</f>
        <v>6105</v>
      </c>
      <c r="K41" s="96">
        <f>+J41-I41</f>
        <v>0</v>
      </c>
      <c r="L41" s="96"/>
    </row>
    <row r="42" spans="1:12">
      <c r="I42" s="98"/>
    </row>
    <row r="43" spans="1:12">
      <c r="A43"/>
      <c r="B43"/>
      <c r="C43"/>
      <c r="D43"/>
      <c r="E43"/>
      <c r="F43"/>
      <c r="G43"/>
      <c r="H43"/>
      <c r="I43"/>
    </row>
    <row r="44" spans="1:12">
      <c r="A44"/>
      <c r="B44"/>
      <c r="C44"/>
      <c r="D44"/>
      <c r="E44"/>
      <c r="F44"/>
      <c r="G44"/>
      <c r="H44"/>
      <c r="I44"/>
    </row>
    <row r="45" spans="1:12">
      <c r="A45"/>
      <c r="B45"/>
      <c r="C45"/>
      <c r="D45"/>
      <c r="E45"/>
      <c r="F45"/>
      <c r="G45"/>
      <c r="H45"/>
      <c r="I45"/>
    </row>
    <row r="46" spans="1:12">
      <c r="A46"/>
      <c r="B46"/>
      <c r="C46"/>
      <c r="D46"/>
      <c r="E46"/>
      <c r="F46"/>
      <c r="G46"/>
      <c r="H46"/>
      <c r="I46"/>
    </row>
    <row r="47" spans="1:12">
      <c r="A47"/>
      <c r="B47"/>
      <c r="C47"/>
      <c r="D47"/>
      <c r="E47"/>
      <c r="F47"/>
      <c r="G47"/>
      <c r="H47"/>
      <c r="I47"/>
    </row>
    <row r="48" spans="1:12">
      <c r="A48"/>
      <c r="B48"/>
      <c r="C48"/>
      <c r="D48"/>
      <c r="E48"/>
      <c r="F48"/>
      <c r="G48"/>
      <c r="H48"/>
      <c r="I48"/>
    </row>
    <row r="49" spans="1:9">
      <c r="A49"/>
      <c r="B49"/>
      <c r="C49"/>
      <c r="D49"/>
      <c r="E49"/>
      <c r="F49"/>
      <c r="G49"/>
      <c r="H49"/>
      <c r="I49"/>
    </row>
    <row r="50" spans="1:9">
      <c r="A50"/>
      <c r="B50"/>
      <c r="C50"/>
      <c r="D50"/>
      <c r="E50"/>
      <c r="F50"/>
      <c r="G50"/>
      <c r="H50"/>
      <c r="I50"/>
    </row>
  </sheetData>
  <mergeCells count="67">
    <mergeCell ref="A39:H39"/>
    <mergeCell ref="A40:I40"/>
    <mergeCell ref="A41:H41"/>
    <mergeCell ref="A36:C36"/>
    <mergeCell ref="G36:H36"/>
    <mergeCell ref="A37:C37"/>
    <mergeCell ref="G37:H37"/>
    <mergeCell ref="A38:C38"/>
    <mergeCell ref="G38:H38"/>
    <mergeCell ref="A31:H31"/>
    <mergeCell ref="A32:I32"/>
    <mergeCell ref="A33:H33"/>
    <mergeCell ref="A34:I34"/>
    <mergeCell ref="A35:C35"/>
    <mergeCell ref="G35:H35"/>
    <mergeCell ref="A28:C28"/>
    <mergeCell ref="G28:H28"/>
    <mergeCell ref="A29:C29"/>
    <mergeCell ref="G29:H29"/>
    <mergeCell ref="A30:C30"/>
    <mergeCell ref="G30:H30"/>
    <mergeCell ref="A25:I25"/>
    <mergeCell ref="A26:C26"/>
    <mergeCell ref="G26:H26"/>
    <mergeCell ref="A27:C27"/>
    <mergeCell ref="G27:H27"/>
    <mergeCell ref="A22:C22"/>
    <mergeCell ref="G22:H22"/>
    <mergeCell ref="A23:C23"/>
    <mergeCell ref="G23:H23"/>
    <mergeCell ref="A24:H24"/>
    <mergeCell ref="A18:D18"/>
    <mergeCell ref="G18:H18"/>
    <mergeCell ref="A19:H19"/>
    <mergeCell ref="A20:I20"/>
    <mergeCell ref="A21:C21"/>
    <mergeCell ref="G21:H21"/>
    <mergeCell ref="A15:D15"/>
    <mergeCell ref="G15:H15"/>
    <mergeCell ref="A16:D16"/>
    <mergeCell ref="G16:H16"/>
    <mergeCell ref="A17:D17"/>
    <mergeCell ref="G17:H17"/>
    <mergeCell ref="A12:B12"/>
    <mergeCell ref="D12:E12"/>
    <mergeCell ref="G12:H12"/>
    <mergeCell ref="A13:H13"/>
    <mergeCell ref="A14:I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6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FF00"/>
  </sheetPr>
  <dimension ref="A1:L49"/>
  <sheetViews>
    <sheetView showGridLines="0" view="pageBreakPreview" zoomScale="70" zoomScaleNormal="100" zoomScaleSheetLayoutView="70" workbookViewId="0">
      <selection activeCell="N18" sqref="N18"/>
    </sheetView>
  </sheetViews>
  <sheetFormatPr baseColWidth="10" defaultColWidth="9.33203125" defaultRowHeight="12.75"/>
  <cols>
    <col min="1" max="1" width="12.83203125" style="97" customWidth="1"/>
    <col min="2" max="2" width="37" style="97" customWidth="1"/>
    <col min="3" max="3" width="11.33203125" style="97" customWidth="1"/>
    <col min="4" max="4" width="17.33203125" style="97" customWidth="1"/>
    <col min="5" max="5" width="17.1640625" style="97" customWidth="1"/>
    <col min="6" max="6" width="19.6640625" style="97" customWidth="1"/>
    <col min="7" max="7" width="7.33203125" style="97" customWidth="1"/>
    <col min="8" max="8" width="13.33203125" style="97" customWidth="1"/>
    <col min="9" max="9" width="25" style="117" customWidth="1"/>
    <col min="10" max="10" width="19.83203125" customWidth="1"/>
    <col min="11" max="11" width="12" bestFit="1" customWidth="1"/>
    <col min="12" max="12" width="15.33203125" bestFit="1" customWidth="1"/>
  </cols>
  <sheetData>
    <row r="1" spans="1:9" ht="14.85" customHeight="1"/>
    <row r="2" spans="1:9" ht="14.85" customHeight="1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795"/>
      <c r="B4" s="806"/>
      <c r="C4" s="806"/>
      <c r="D4" s="806"/>
      <c r="E4" s="806"/>
      <c r="F4" s="806"/>
      <c r="G4" s="806"/>
      <c r="H4" s="806"/>
      <c r="I4" s="796"/>
    </row>
    <row r="5" spans="1:9">
      <c r="A5" s="57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9">
      <c r="A6" s="571">
        <v>3.8</v>
      </c>
      <c r="B6" s="781" t="s">
        <v>374</v>
      </c>
      <c r="C6" s="782"/>
      <c r="D6" s="782"/>
      <c r="E6" s="782"/>
      <c r="F6" s="783"/>
      <c r="G6" s="781" t="s">
        <v>97</v>
      </c>
      <c r="H6" s="783"/>
      <c r="I6" s="150">
        <f>+'PROPUESTA CONSORCIO'!F73+'PROPUESTA CONSORCIO'!F171+'PROPUESTA CONSORCIO'!F210+'PROPUESTA CONSORCIO'!F241+'PROPUESTA CONSORCIO'!F272</f>
        <v>85</v>
      </c>
    </row>
    <row r="7" spans="1:9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9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9">
      <c r="A9" s="791" t="s">
        <v>282</v>
      </c>
      <c r="B9" s="792"/>
      <c r="C9" s="102" t="s">
        <v>223</v>
      </c>
      <c r="D9" s="781" t="s">
        <v>224</v>
      </c>
      <c r="E9" s="783"/>
      <c r="F9" s="114">
        <f>+I30</f>
        <v>1139.29</v>
      </c>
      <c r="G9" s="793">
        <v>0.1</v>
      </c>
      <c r="H9" s="794"/>
      <c r="I9" s="112">
        <v>285</v>
      </c>
    </row>
    <row r="10" spans="1:9">
      <c r="A10" s="791" t="s">
        <v>375</v>
      </c>
      <c r="B10" s="792"/>
      <c r="C10" s="102" t="s">
        <v>257</v>
      </c>
      <c r="D10" s="781" t="s">
        <v>224</v>
      </c>
      <c r="E10" s="783"/>
      <c r="F10" s="114">
        <v>228000</v>
      </c>
      <c r="G10" s="828">
        <v>20</v>
      </c>
      <c r="H10" s="829"/>
      <c r="I10" s="112">
        <f t="shared" ref="I10:I11" si="0">+F10/G10</f>
        <v>11400</v>
      </c>
    </row>
    <row r="11" spans="1:9">
      <c r="A11" s="791" t="s">
        <v>376</v>
      </c>
      <c r="B11" s="792"/>
      <c r="C11" s="102" t="s">
        <v>257</v>
      </c>
      <c r="D11" s="781" t="s">
        <v>224</v>
      </c>
      <c r="E11" s="783"/>
      <c r="F11" s="114">
        <v>75000</v>
      </c>
      <c r="G11" s="828">
        <v>20</v>
      </c>
      <c r="H11" s="829"/>
      <c r="I11" s="112">
        <f t="shared" si="0"/>
        <v>3750</v>
      </c>
    </row>
    <row r="12" spans="1:9">
      <c r="A12" s="799" t="s">
        <v>225</v>
      </c>
      <c r="B12" s="800"/>
      <c r="C12" s="800"/>
      <c r="D12" s="800"/>
      <c r="E12" s="800"/>
      <c r="F12" s="800"/>
      <c r="G12" s="800"/>
      <c r="H12" s="801"/>
      <c r="I12" s="112">
        <f>SUM(I9:I11)</f>
        <v>15435</v>
      </c>
    </row>
    <row r="13" spans="1:9">
      <c r="A13" s="784" t="s">
        <v>226</v>
      </c>
      <c r="B13" s="785"/>
      <c r="C13" s="785"/>
      <c r="D13" s="785"/>
      <c r="E13" s="785"/>
      <c r="F13" s="785"/>
      <c r="G13" s="785"/>
      <c r="H13" s="785"/>
      <c r="I13" s="786"/>
    </row>
    <row r="14" spans="1:9">
      <c r="A14" s="787" t="s">
        <v>77</v>
      </c>
      <c r="B14" s="802"/>
      <c r="C14" s="802"/>
      <c r="D14" s="788"/>
      <c r="E14" s="175" t="s">
        <v>215</v>
      </c>
      <c r="F14" s="177" t="s">
        <v>79</v>
      </c>
      <c r="G14" s="789" t="s">
        <v>227</v>
      </c>
      <c r="H14" s="790"/>
      <c r="I14" s="185" t="s">
        <v>221</v>
      </c>
    </row>
    <row r="15" spans="1:9">
      <c r="A15" s="791" t="s">
        <v>402</v>
      </c>
      <c r="B15" s="803"/>
      <c r="C15" s="803"/>
      <c r="D15" s="792"/>
      <c r="E15" s="102" t="s">
        <v>287</v>
      </c>
      <c r="F15" s="609">
        <v>1.13388369</v>
      </c>
      <c r="G15" s="818">
        <f>325000*1.19</f>
        <v>386750</v>
      </c>
      <c r="H15" s="819"/>
      <c r="I15" s="112">
        <f>+G15*F15</f>
        <v>438529.52</v>
      </c>
    </row>
    <row r="16" spans="1:9">
      <c r="A16" s="791" t="s">
        <v>369</v>
      </c>
      <c r="B16" s="803"/>
      <c r="C16" s="803"/>
      <c r="D16" s="792"/>
      <c r="E16" s="102" t="s">
        <v>378</v>
      </c>
      <c r="F16" s="107">
        <v>5</v>
      </c>
      <c r="G16" s="807">
        <v>60</v>
      </c>
      <c r="H16" s="808"/>
      <c r="I16" s="112">
        <f>+G16*F16</f>
        <v>300</v>
      </c>
    </row>
    <row r="17" spans="1:9">
      <c r="A17" s="795"/>
      <c r="B17" s="806"/>
      <c r="C17" s="806"/>
      <c r="D17" s="796"/>
      <c r="E17" s="105"/>
      <c r="F17" s="105"/>
      <c r="G17" s="795"/>
      <c r="H17" s="796"/>
      <c r="I17" s="115"/>
    </row>
    <row r="18" spans="1:9">
      <c r="A18" s="799" t="s">
        <v>225</v>
      </c>
      <c r="B18" s="800"/>
      <c r="C18" s="800"/>
      <c r="D18" s="800"/>
      <c r="E18" s="800"/>
      <c r="F18" s="800"/>
      <c r="G18" s="800"/>
      <c r="H18" s="801"/>
      <c r="I18" s="112">
        <f>SUM(I15:I17)</f>
        <v>438829.52</v>
      </c>
    </row>
    <row r="19" spans="1:9">
      <c r="A19" s="784" t="s">
        <v>233</v>
      </c>
      <c r="B19" s="785"/>
      <c r="C19" s="785"/>
      <c r="D19" s="785"/>
      <c r="E19" s="785"/>
      <c r="F19" s="785"/>
      <c r="G19" s="785"/>
      <c r="H19" s="785"/>
      <c r="I19" s="786"/>
    </row>
    <row r="20" spans="1:9">
      <c r="A20" s="927" t="s">
        <v>234</v>
      </c>
      <c r="B20" s="928"/>
      <c r="C20" s="929"/>
      <c r="D20" s="575" t="s">
        <v>235</v>
      </c>
      <c r="E20" s="576" t="s">
        <v>236</v>
      </c>
      <c r="F20" s="577" t="s">
        <v>250</v>
      </c>
      <c r="G20" s="927" t="s">
        <v>237</v>
      </c>
      <c r="H20" s="929"/>
      <c r="I20" s="579" t="s">
        <v>221</v>
      </c>
    </row>
    <row r="21" spans="1:9">
      <c r="A21" s="578"/>
      <c r="B21" s="578"/>
      <c r="C21" s="578"/>
      <c r="D21" s="578"/>
      <c r="E21" s="578"/>
      <c r="F21" s="578"/>
      <c r="G21" s="578"/>
      <c r="H21" s="578"/>
      <c r="I21" s="580"/>
    </row>
    <row r="22" spans="1:9">
      <c r="A22" s="578"/>
      <c r="B22" s="578"/>
      <c r="C22" s="578"/>
      <c r="D22" s="578"/>
      <c r="E22" s="578"/>
      <c r="F22" s="578"/>
      <c r="G22" s="578"/>
      <c r="H22" s="578"/>
      <c r="I22" s="580"/>
    </row>
    <row r="23" spans="1:9">
      <c r="A23" s="924" t="s">
        <v>225</v>
      </c>
      <c r="B23" s="925"/>
      <c r="C23" s="925"/>
      <c r="D23" s="925"/>
      <c r="E23" s="925"/>
      <c r="F23" s="925"/>
      <c r="G23" s="925"/>
      <c r="H23" s="926"/>
      <c r="I23" s="581"/>
    </row>
    <row r="24" spans="1:9">
      <c r="A24" s="784" t="s">
        <v>238</v>
      </c>
      <c r="B24" s="785"/>
      <c r="C24" s="785"/>
      <c r="D24" s="785"/>
      <c r="E24" s="785"/>
      <c r="F24" s="785"/>
      <c r="G24" s="785"/>
      <c r="H24" s="785"/>
      <c r="I24" s="786"/>
    </row>
    <row r="25" spans="1:9">
      <c r="A25" s="787" t="s">
        <v>239</v>
      </c>
      <c r="B25" s="802"/>
      <c r="C25" s="788"/>
      <c r="D25" s="175" t="s">
        <v>240</v>
      </c>
      <c r="E25" s="175" t="s">
        <v>241</v>
      </c>
      <c r="F25" s="176" t="s">
        <v>242</v>
      </c>
      <c r="G25" s="789" t="s">
        <v>220</v>
      </c>
      <c r="H25" s="790"/>
      <c r="I25" s="185" t="s">
        <v>221</v>
      </c>
    </row>
    <row r="26" spans="1:9">
      <c r="A26" s="791" t="s">
        <v>255</v>
      </c>
      <c r="B26" s="803"/>
      <c r="C26" s="792"/>
      <c r="D26" s="108">
        <v>60568</v>
      </c>
      <c r="E26" s="108">
        <v>51482.8</v>
      </c>
      <c r="F26" s="109">
        <v>112050.8</v>
      </c>
      <c r="G26" s="828">
        <v>200</v>
      </c>
      <c r="H26" s="829"/>
      <c r="I26" s="112">
        <f>+F26/G26</f>
        <v>560.25</v>
      </c>
    </row>
    <row r="27" spans="1:9">
      <c r="A27" s="791" t="s">
        <v>256</v>
      </c>
      <c r="B27" s="803"/>
      <c r="C27" s="792"/>
      <c r="D27" s="108">
        <v>66667</v>
      </c>
      <c r="E27" s="108">
        <v>49140.25</v>
      </c>
      <c r="F27" s="109">
        <v>115807.25</v>
      </c>
      <c r="G27" s="828">
        <f>+G26</f>
        <v>200</v>
      </c>
      <c r="H27" s="829"/>
      <c r="I27" s="112">
        <f>+F27/G27</f>
        <v>579.04</v>
      </c>
    </row>
    <row r="28" spans="1:9">
      <c r="A28" s="795"/>
      <c r="B28" s="806"/>
      <c r="C28" s="796"/>
      <c r="D28" s="105"/>
      <c r="E28" s="105"/>
      <c r="F28" s="105"/>
      <c r="G28" s="795"/>
      <c r="H28" s="796"/>
      <c r="I28" s="115"/>
    </row>
    <row r="29" spans="1:9">
      <c r="A29" s="795"/>
      <c r="B29" s="806"/>
      <c r="C29" s="796"/>
      <c r="D29" s="105"/>
      <c r="E29" s="105"/>
      <c r="F29" s="105"/>
      <c r="G29" s="795"/>
      <c r="H29" s="796"/>
      <c r="I29" s="115"/>
    </row>
    <row r="30" spans="1:9">
      <c r="A30" s="799" t="s">
        <v>225</v>
      </c>
      <c r="B30" s="800"/>
      <c r="C30" s="800"/>
      <c r="D30" s="800"/>
      <c r="E30" s="800"/>
      <c r="F30" s="800"/>
      <c r="G30" s="800"/>
      <c r="H30" s="801"/>
      <c r="I30" s="112">
        <f>SUM(I26:I29)</f>
        <v>1139.29</v>
      </c>
    </row>
    <row r="31" spans="1:9">
      <c r="A31" s="795"/>
      <c r="B31" s="806"/>
      <c r="C31" s="806"/>
      <c r="D31" s="806"/>
      <c r="E31" s="806"/>
      <c r="F31" s="806"/>
      <c r="G31" s="806"/>
      <c r="H31" s="806"/>
      <c r="I31" s="796"/>
    </row>
    <row r="32" spans="1:9">
      <c r="A32" s="799" t="s">
        <v>245</v>
      </c>
      <c r="B32" s="800"/>
      <c r="C32" s="800"/>
      <c r="D32" s="800"/>
      <c r="E32" s="800"/>
      <c r="F32" s="800"/>
      <c r="G32" s="800"/>
      <c r="H32" s="801"/>
      <c r="I32" s="244">
        <f>+I12+I18+I23+I30</f>
        <v>455403.81</v>
      </c>
    </row>
    <row r="33" spans="1:12">
      <c r="A33" s="784" t="s">
        <v>246</v>
      </c>
      <c r="B33" s="785"/>
      <c r="C33" s="785"/>
      <c r="D33" s="785"/>
      <c r="E33" s="785"/>
      <c r="F33" s="785"/>
      <c r="G33" s="785"/>
      <c r="H33" s="785"/>
      <c r="I33" s="786"/>
    </row>
    <row r="34" spans="1:12">
      <c r="A34" s="787" t="s">
        <v>77</v>
      </c>
      <c r="B34" s="802"/>
      <c r="C34" s="788"/>
      <c r="D34" s="105"/>
      <c r="E34" s="105"/>
      <c r="F34" s="176" t="s">
        <v>202</v>
      </c>
      <c r="G34" s="789" t="s">
        <v>199</v>
      </c>
      <c r="H34" s="790"/>
      <c r="I34" s="115"/>
    </row>
    <row r="35" spans="1:12">
      <c r="A35" s="791" t="s">
        <v>247</v>
      </c>
      <c r="B35" s="803"/>
      <c r="C35" s="792"/>
      <c r="D35" s="105"/>
      <c r="E35" s="105"/>
      <c r="F35" s="110">
        <v>0.25</v>
      </c>
      <c r="G35" s="930">
        <f>+I32</f>
        <v>455403.81</v>
      </c>
      <c r="H35" s="931"/>
      <c r="I35" s="112">
        <f>+G35*F35</f>
        <v>113850.95</v>
      </c>
    </row>
    <row r="36" spans="1:12">
      <c r="A36" s="791" t="s">
        <v>248</v>
      </c>
      <c r="B36" s="803"/>
      <c r="C36" s="792"/>
      <c r="D36" s="105"/>
      <c r="E36" s="105"/>
      <c r="F36" s="111">
        <v>0</v>
      </c>
      <c r="G36" s="930">
        <f>+I32</f>
        <v>455403.81</v>
      </c>
      <c r="H36" s="931"/>
      <c r="I36" s="112">
        <f t="shared" ref="I36:I37" si="1">+G36*F36</f>
        <v>0</v>
      </c>
    </row>
    <row r="37" spans="1:12">
      <c r="A37" s="791" t="s">
        <v>209</v>
      </c>
      <c r="B37" s="803"/>
      <c r="C37" s="792"/>
      <c r="D37" s="105"/>
      <c r="E37" s="105"/>
      <c r="F37" s="111">
        <v>0.05</v>
      </c>
      <c r="G37" s="930">
        <f>+I32</f>
        <v>455403.81</v>
      </c>
      <c r="H37" s="931"/>
      <c r="I37" s="112">
        <f t="shared" si="1"/>
        <v>22770.19</v>
      </c>
    </row>
    <row r="38" spans="1:12">
      <c r="A38" s="820" t="s">
        <v>225</v>
      </c>
      <c r="B38" s="821"/>
      <c r="C38" s="821"/>
      <c r="D38" s="821"/>
      <c r="E38" s="821"/>
      <c r="F38" s="821"/>
      <c r="G38" s="821"/>
      <c r="H38" s="822"/>
      <c r="I38" s="112">
        <f>SUM(I35:I37)</f>
        <v>136621.14000000001</v>
      </c>
    </row>
    <row r="39" spans="1:12">
      <c r="A39" s="795"/>
      <c r="B39" s="806"/>
      <c r="C39" s="806"/>
      <c r="D39" s="806"/>
      <c r="E39" s="806"/>
      <c r="F39" s="806"/>
      <c r="G39" s="806"/>
      <c r="H39" s="806"/>
      <c r="I39" s="796"/>
    </row>
    <row r="40" spans="1:12">
      <c r="A40" s="918" t="s">
        <v>249</v>
      </c>
      <c r="B40" s="919"/>
      <c r="C40" s="919"/>
      <c r="D40" s="919"/>
      <c r="E40" s="919"/>
      <c r="F40" s="919"/>
      <c r="G40" s="919"/>
      <c r="H40" s="920"/>
      <c r="I40" s="186">
        <f>+ROUND(I32+I38,0)</f>
        <v>592025</v>
      </c>
      <c r="J40" s="96">
        <f>+'PROPUESTA APUS ORDENADOS'!G71</f>
        <v>592025</v>
      </c>
      <c r="K40" s="96">
        <f>+J40-I40</f>
        <v>0</v>
      </c>
      <c r="L40" s="96"/>
    </row>
    <row r="41" spans="1:12">
      <c r="I41" s="98"/>
    </row>
    <row r="42" spans="1:12">
      <c r="A42"/>
      <c r="B42"/>
      <c r="C42"/>
      <c r="D42"/>
      <c r="E42"/>
      <c r="F42"/>
      <c r="G42"/>
      <c r="H42"/>
      <c r="I42"/>
    </row>
    <row r="43" spans="1:12">
      <c r="A43"/>
      <c r="B43"/>
      <c r="C43"/>
      <c r="D43"/>
      <c r="E43"/>
      <c r="F43"/>
      <c r="G43"/>
      <c r="H43"/>
      <c r="I43"/>
    </row>
    <row r="44" spans="1:12">
      <c r="A44"/>
      <c r="B44"/>
      <c r="C44"/>
      <c r="D44"/>
      <c r="E44"/>
      <c r="F44"/>
      <c r="G44"/>
      <c r="H44"/>
      <c r="I44"/>
    </row>
    <row r="45" spans="1:12">
      <c r="A45"/>
      <c r="B45"/>
      <c r="C45"/>
      <c r="D45"/>
      <c r="E45"/>
      <c r="F45"/>
      <c r="G45"/>
      <c r="H45"/>
      <c r="I45"/>
    </row>
    <row r="46" spans="1:12">
      <c r="A46"/>
      <c r="B46"/>
      <c r="C46"/>
      <c r="D46"/>
      <c r="E46"/>
      <c r="F46"/>
      <c r="G46"/>
      <c r="H46"/>
      <c r="I46"/>
    </row>
    <row r="47" spans="1:12">
      <c r="A47"/>
      <c r="B47"/>
      <c r="C47"/>
      <c r="D47"/>
      <c r="E47"/>
      <c r="F47"/>
      <c r="G47"/>
      <c r="H47"/>
      <c r="I47"/>
    </row>
    <row r="48" spans="1:12">
      <c r="A48"/>
      <c r="B48"/>
      <c r="C48"/>
      <c r="D48"/>
      <c r="E48"/>
      <c r="F48"/>
      <c r="G48"/>
      <c r="H48"/>
      <c r="I48"/>
    </row>
    <row r="49" spans="1:9">
      <c r="A49"/>
      <c r="B49"/>
      <c r="C49"/>
      <c r="D49"/>
      <c r="E49"/>
      <c r="F49"/>
      <c r="G49"/>
      <c r="H49"/>
      <c r="I49"/>
    </row>
  </sheetData>
  <mergeCells count="60">
    <mergeCell ref="A39:I39"/>
    <mergeCell ref="A40:H40"/>
    <mergeCell ref="A36:C36"/>
    <mergeCell ref="G36:H36"/>
    <mergeCell ref="A37:C37"/>
    <mergeCell ref="G37:H37"/>
    <mergeCell ref="A38:H38"/>
    <mergeCell ref="A33:I33"/>
    <mergeCell ref="A34:C34"/>
    <mergeCell ref="G34:H34"/>
    <mergeCell ref="A35:C35"/>
    <mergeCell ref="G35:H35"/>
    <mergeCell ref="A29:C29"/>
    <mergeCell ref="G29:H29"/>
    <mergeCell ref="A30:H30"/>
    <mergeCell ref="A31:I31"/>
    <mergeCell ref="A32:H32"/>
    <mergeCell ref="A26:C26"/>
    <mergeCell ref="G26:H26"/>
    <mergeCell ref="A27:C27"/>
    <mergeCell ref="G27:H27"/>
    <mergeCell ref="A28:C28"/>
    <mergeCell ref="G28:H28"/>
    <mergeCell ref="A23:H23"/>
    <mergeCell ref="A24:I24"/>
    <mergeCell ref="A25:C25"/>
    <mergeCell ref="G25:H25"/>
    <mergeCell ref="A19:I19"/>
    <mergeCell ref="A20:C20"/>
    <mergeCell ref="G20:H20"/>
    <mergeCell ref="A16:D16"/>
    <mergeCell ref="G16:H16"/>
    <mergeCell ref="A17:D17"/>
    <mergeCell ref="G17:H17"/>
    <mergeCell ref="A18:H18"/>
    <mergeCell ref="A12:H12"/>
    <mergeCell ref="A13:I13"/>
    <mergeCell ref="A14:D14"/>
    <mergeCell ref="G14:H14"/>
    <mergeCell ref="A15:D15"/>
    <mergeCell ref="G15:H15"/>
    <mergeCell ref="A11:B11"/>
    <mergeCell ref="D11:E11"/>
    <mergeCell ref="G11:H11"/>
    <mergeCell ref="A10:B10"/>
    <mergeCell ref="D10:E10"/>
    <mergeCell ref="G10:H10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62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FF00"/>
  </sheetPr>
  <dimension ref="A1:L50"/>
  <sheetViews>
    <sheetView showGridLines="0" view="pageBreakPreview" zoomScale="70" zoomScaleNormal="100" zoomScaleSheetLayoutView="70" workbookViewId="0">
      <selection activeCell="L40" sqref="L40"/>
    </sheetView>
  </sheetViews>
  <sheetFormatPr baseColWidth="10" defaultColWidth="9.33203125" defaultRowHeight="12.75"/>
  <cols>
    <col min="1" max="1" width="12.6640625" style="97" customWidth="1"/>
    <col min="2" max="2" width="30.33203125" style="97" customWidth="1"/>
    <col min="3" max="3" width="10.33203125" style="97" customWidth="1"/>
    <col min="4" max="4" width="15.83203125" style="97" customWidth="1"/>
    <col min="5" max="5" width="19" style="97" customWidth="1"/>
    <col min="6" max="6" width="16" style="97" customWidth="1"/>
    <col min="7" max="7" width="7.33203125" style="97" customWidth="1"/>
    <col min="8" max="8" width="14.1640625" style="97" customWidth="1"/>
    <col min="9" max="9" width="24.83203125" style="117" customWidth="1"/>
    <col min="10" max="10" width="22.83203125" customWidth="1"/>
    <col min="11" max="11" width="9.33203125" bestFit="1" customWidth="1"/>
    <col min="12" max="12" width="14.33203125" bestFit="1" customWidth="1"/>
  </cols>
  <sheetData>
    <row r="1" spans="1:9" ht="15" customHeight="1"/>
    <row r="2" spans="1:9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836"/>
      <c r="B4" s="837"/>
      <c r="C4" s="837"/>
      <c r="D4" s="837"/>
      <c r="E4" s="837"/>
      <c r="F4" s="837"/>
      <c r="G4" s="837"/>
      <c r="H4" s="837"/>
      <c r="I4" s="838"/>
    </row>
    <row r="5" spans="1:9">
      <c r="A5" s="541" t="s">
        <v>214</v>
      </c>
      <c r="B5" s="839" t="s">
        <v>77</v>
      </c>
      <c r="C5" s="839"/>
      <c r="D5" s="839"/>
      <c r="E5" s="839"/>
      <c r="F5" s="839"/>
      <c r="G5" s="840" t="s">
        <v>215</v>
      </c>
      <c r="H5" s="840"/>
      <c r="I5" s="585" t="s">
        <v>79</v>
      </c>
    </row>
    <row r="6" spans="1:9">
      <c r="A6" s="544">
        <v>3.9</v>
      </c>
      <c r="B6" s="932" t="s">
        <v>379</v>
      </c>
      <c r="C6" s="932"/>
      <c r="D6" s="932"/>
      <c r="E6" s="932"/>
      <c r="F6" s="932"/>
      <c r="G6" s="841" t="s">
        <v>87</v>
      </c>
      <c r="H6" s="841"/>
      <c r="I6" s="591">
        <f>+'PROPUESTA CONSORCIO'!F113</f>
        <v>29</v>
      </c>
    </row>
    <row r="7" spans="1:9">
      <c r="A7" s="842" t="s">
        <v>217</v>
      </c>
      <c r="B7" s="842"/>
      <c r="C7" s="842"/>
      <c r="D7" s="842"/>
      <c r="E7" s="842"/>
      <c r="F7" s="842"/>
      <c r="G7" s="842"/>
      <c r="H7" s="842"/>
      <c r="I7" s="842"/>
    </row>
    <row r="8" spans="1:9">
      <c r="A8" s="843" t="s">
        <v>77</v>
      </c>
      <c r="B8" s="843"/>
      <c r="C8" s="546" t="s">
        <v>215</v>
      </c>
      <c r="D8" s="843" t="s">
        <v>218</v>
      </c>
      <c r="E8" s="843"/>
      <c r="F8" s="547" t="s">
        <v>219</v>
      </c>
      <c r="G8" s="844" t="s">
        <v>220</v>
      </c>
      <c r="H8" s="844"/>
      <c r="I8" s="586" t="s">
        <v>221</v>
      </c>
    </row>
    <row r="9" spans="1:9">
      <c r="A9" s="845" t="s">
        <v>282</v>
      </c>
      <c r="B9" s="845"/>
      <c r="C9" s="550" t="s">
        <v>223</v>
      </c>
      <c r="D9" s="841" t="s">
        <v>224</v>
      </c>
      <c r="E9" s="841"/>
      <c r="F9" s="582">
        <f>+I31</f>
        <v>8497.7199999999993</v>
      </c>
      <c r="G9" s="846">
        <v>0.1</v>
      </c>
      <c r="H9" s="846"/>
      <c r="I9" s="587">
        <f>+G9*F9</f>
        <v>849.77</v>
      </c>
    </row>
    <row r="10" spans="1:9">
      <c r="A10" s="848"/>
      <c r="B10" s="848"/>
      <c r="C10" s="554"/>
      <c r="D10" s="848"/>
      <c r="E10" s="848"/>
      <c r="F10" s="554"/>
      <c r="G10" s="848"/>
      <c r="H10" s="848"/>
      <c r="I10" s="588"/>
    </row>
    <row r="11" spans="1:9">
      <c r="A11" s="848"/>
      <c r="B11" s="848"/>
      <c r="C11" s="554"/>
      <c r="D11" s="848"/>
      <c r="E11" s="848"/>
      <c r="F11" s="554"/>
      <c r="G11" s="848"/>
      <c r="H11" s="848"/>
      <c r="I11" s="588"/>
    </row>
    <row r="12" spans="1:9">
      <c r="A12" s="848"/>
      <c r="B12" s="848"/>
      <c r="C12" s="554"/>
      <c r="D12" s="848"/>
      <c r="E12" s="848"/>
      <c r="F12" s="554"/>
      <c r="G12" s="848"/>
      <c r="H12" s="848"/>
      <c r="I12" s="588"/>
    </row>
    <row r="13" spans="1:9">
      <c r="A13" s="849" t="s">
        <v>225</v>
      </c>
      <c r="B13" s="849"/>
      <c r="C13" s="849"/>
      <c r="D13" s="849"/>
      <c r="E13" s="849"/>
      <c r="F13" s="849"/>
      <c r="G13" s="849"/>
      <c r="H13" s="849"/>
      <c r="I13" s="587">
        <f>SUM(I9:I12)</f>
        <v>849.77</v>
      </c>
    </row>
    <row r="14" spans="1:9">
      <c r="A14" s="842" t="s">
        <v>226</v>
      </c>
      <c r="B14" s="842"/>
      <c r="C14" s="842"/>
      <c r="D14" s="842"/>
      <c r="E14" s="842"/>
      <c r="F14" s="842"/>
      <c r="G14" s="842"/>
      <c r="H14" s="842"/>
      <c r="I14" s="842"/>
    </row>
    <row r="15" spans="1:9">
      <c r="A15" s="843" t="s">
        <v>77</v>
      </c>
      <c r="B15" s="843"/>
      <c r="C15" s="843"/>
      <c r="D15" s="843"/>
      <c r="E15" s="546" t="s">
        <v>215</v>
      </c>
      <c r="F15" s="556" t="s">
        <v>79</v>
      </c>
      <c r="G15" s="850" t="s">
        <v>227</v>
      </c>
      <c r="H15" s="850"/>
      <c r="I15" s="586" t="s">
        <v>221</v>
      </c>
    </row>
    <row r="16" spans="1:9">
      <c r="A16" s="845" t="s">
        <v>380</v>
      </c>
      <c r="B16" s="845"/>
      <c r="C16" s="845"/>
      <c r="D16" s="845"/>
      <c r="E16" s="550" t="s">
        <v>97</v>
      </c>
      <c r="F16" s="583">
        <v>5.0000000000000001E-3</v>
      </c>
      <c r="G16" s="933">
        <f>+MATERIALES!M31</f>
        <v>448026</v>
      </c>
      <c r="H16" s="933"/>
      <c r="I16" s="587">
        <f>+G16*F16</f>
        <v>2240.13</v>
      </c>
    </row>
    <row r="17" spans="1:9">
      <c r="A17" s="845" t="s">
        <v>424</v>
      </c>
      <c r="B17" s="845"/>
      <c r="C17" s="845"/>
      <c r="D17" s="845"/>
      <c r="E17" s="550" t="s">
        <v>254</v>
      </c>
      <c r="F17" s="560">
        <v>1.3</v>
      </c>
      <c r="G17" s="854">
        <f>+MATERIALES!M32</f>
        <v>52878.11</v>
      </c>
      <c r="H17" s="854"/>
      <c r="I17" s="587">
        <f>+G17*F17</f>
        <v>68741.539999999994</v>
      </c>
    </row>
    <row r="18" spans="1:9">
      <c r="A18" s="848"/>
      <c r="B18" s="848"/>
      <c r="C18" s="848"/>
      <c r="D18" s="848"/>
      <c r="E18" s="554"/>
      <c r="F18" s="554"/>
      <c r="G18" s="848"/>
      <c r="H18" s="848"/>
      <c r="I18" s="588"/>
    </row>
    <row r="19" spans="1:9">
      <c r="A19" s="849" t="s">
        <v>225</v>
      </c>
      <c r="B19" s="849"/>
      <c r="C19" s="849"/>
      <c r="D19" s="849"/>
      <c r="E19" s="849"/>
      <c r="F19" s="849"/>
      <c r="G19" s="849"/>
      <c r="H19" s="849"/>
      <c r="I19" s="587">
        <f>SUM(I16:I18)</f>
        <v>70981.67</v>
      </c>
    </row>
    <row r="20" spans="1:9">
      <c r="A20" s="842" t="s">
        <v>233</v>
      </c>
      <c r="B20" s="842"/>
      <c r="C20" s="842"/>
      <c r="D20" s="842"/>
      <c r="E20" s="842"/>
      <c r="F20" s="842"/>
      <c r="G20" s="842"/>
      <c r="H20" s="842"/>
      <c r="I20" s="842"/>
    </row>
    <row r="21" spans="1:9" ht="22.5">
      <c r="A21" s="843" t="s">
        <v>234</v>
      </c>
      <c r="B21" s="843"/>
      <c r="C21" s="843"/>
      <c r="D21" s="559" t="s">
        <v>361</v>
      </c>
      <c r="E21" s="546" t="s">
        <v>236</v>
      </c>
      <c r="F21" s="556" t="s">
        <v>250</v>
      </c>
      <c r="G21" s="851" t="s">
        <v>237</v>
      </c>
      <c r="H21" s="851"/>
      <c r="I21" s="586" t="s">
        <v>221</v>
      </c>
    </row>
    <row r="22" spans="1:9">
      <c r="A22" s="845"/>
      <c r="B22" s="845"/>
      <c r="C22" s="845"/>
      <c r="D22" s="584"/>
      <c r="E22" s="560"/>
      <c r="F22" s="584"/>
      <c r="G22" s="852"/>
      <c r="H22" s="852"/>
      <c r="I22" s="587"/>
    </row>
    <row r="23" spans="1:9">
      <c r="A23" s="848"/>
      <c r="B23" s="848"/>
      <c r="C23" s="848"/>
      <c r="D23" s="554"/>
      <c r="E23" s="554"/>
      <c r="F23" s="554"/>
      <c r="G23" s="848"/>
      <c r="H23" s="848"/>
      <c r="I23" s="588"/>
    </row>
    <row r="24" spans="1:9">
      <c r="A24" s="849" t="s">
        <v>225</v>
      </c>
      <c r="B24" s="849"/>
      <c r="C24" s="849"/>
      <c r="D24" s="849"/>
      <c r="E24" s="849"/>
      <c r="F24" s="849"/>
      <c r="G24" s="849"/>
      <c r="H24" s="849"/>
      <c r="I24" s="587"/>
    </row>
    <row r="25" spans="1:9">
      <c r="A25" s="842" t="s">
        <v>238</v>
      </c>
      <c r="B25" s="842"/>
      <c r="C25" s="842"/>
      <c r="D25" s="842"/>
      <c r="E25" s="842"/>
      <c r="F25" s="842"/>
      <c r="G25" s="842"/>
      <c r="H25" s="842"/>
      <c r="I25" s="842"/>
    </row>
    <row r="26" spans="1:9" ht="22.5">
      <c r="A26" s="843" t="s">
        <v>239</v>
      </c>
      <c r="B26" s="843"/>
      <c r="C26" s="843"/>
      <c r="D26" s="546" t="s">
        <v>240</v>
      </c>
      <c r="E26" s="546" t="s">
        <v>241</v>
      </c>
      <c r="F26" s="547" t="s">
        <v>242</v>
      </c>
      <c r="G26" s="844" t="s">
        <v>220</v>
      </c>
      <c r="H26" s="844"/>
      <c r="I26" s="586" t="s">
        <v>221</v>
      </c>
    </row>
    <row r="27" spans="1:9">
      <c r="A27" s="845" t="s">
        <v>366</v>
      </c>
      <c r="B27" s="845"/>
      <c r="C27" s="845"/>
      <c r="D27" s="564">
        <v>121136</v>
      </c>
      <c r="E27" s="564">
        <v>102965.6</v>
      </c>
      <c r="F27" s="565">
        <v>224101.6</v>
      </c>
      <c r="G27" s="853">
        <v>40</v>
      </c>
      <c r="H27" s="853"/>
      <c r="I27" s="587">
        <f>+F27/G27</f>
        <v>5602.54</v>
      </c>
    </row>
    <row r="28" spans="1:9">
      <c r="A28" s="845" t="s">
        <v>256</v>
      </c>
      <c r="B28" s="845"/>
      <c r="C28" s="845"/>
      <c r="D28" s="564">
        <v>66667</v>
      </c>
      <c r="E28" s="564">
        <v>49140.25</v>
      </c>
      <c r="F28" s="565">
        <v>115807.25</v>
      </c>
      <c r="G28" s="853">
        <f>+G27</f>
        <v>40</v>
      </c>
      <c r="H28" s="853"/>
      <c r="I28" s="587">
        <f>+F28/G28</f>
        <v>2895.18</v>
      </c>
    </row>
    <row r="29" spans="1:9">
      <c r="A29" s="848"/>
      <c r="B29" s="848"/>
      <c r="C29" s="848"/>
      <c r="D29" s="554"/>
      <c r="E29" s="554"/>
      <c r="F29" s="554"/>
      <c r="G29" s="848"/>
      <c r="H29" s="848"/>
      <c r="I29" s="588"/>
    </row>
    <row r="30" spans="1:9">
      <c r="A30" s="848"/>
      <c r="B30" s="848"/>
      <c r="C30" s="848"/>
      <c r="D30" s="554"/>
      <c r="E30" s="554"/>
      <c r="F30" s="554"/>
      <c r="G30" s="848"/>
      <c r="H30" s="848"/>
      <c r="I30" s="588"/>
    </row>
    <row r="31" spans="1:9">
      <c r="A31" s="849" t="s">
        <v>225</v>
      </c>
      <c r="B31" s="849"/>
      <c r="C31" s="849"/>
      <c r="D31" s="849"/>
      <c r="E31" s="849"/>
      <c r="F31" s="849"/>
      <c r="G31" s="849"/>
      <c r="H31" s="849"/>
      <c r="I31" s="587">
        <f>SUM(I27:I30)</f>
        <v>8497.7199999999993</v>
      </c>
    </row>
    <row r="32" spans="1:9">
      <c r="A32" s="848"/>
      <c r="B32" s="848"/>
      <c r="C32" s="848"/>
      <c r="D32" s="848"/>
      <c r="E32" s="848"/>
      <c r="F32" s="848"/>
      <c r="G32" s="848"/>
      <c r="H32" s="848"/>
      <c r="I32" s="848"/>
    </row>
    <row r="33" spans="1:12">
      <c r="A33" s="849" t="s">
        <v>245</v>
      </c>
      <c r="B33" s="849"/>
      <c r="C33" s="849"/>
      <c r="D33" s="849"/>
      <c r="E33" s="849"/>
      <c r="F33" s="849"/>
      <c r="G33" s="849"/>
      <c r="H33" s="849"/>
      <c r="I33" s="589">
        <f>+I13+I19+I24+I31</f>
        <v>80329.16</v>
      </c>
    </row>
    <row r="34" spans="1:12">
      <c r="A34" s="842" t="s">
        <v>246</v>
      </c>
      <c r="B34" s="842"/>
      <c r="C34" s="842"/>
      <c r="D34" s="842"/>
      <c r="E34" s="842"/>
      <c r="F34" s="842"/>
      <c r="G34" s="842"/>
      <c r="H34" s="842"/>
      <c r="I34" s="842"/>
    </row>
    <row r="35" spans="1:12">
      <c r="A35" s="843" t="s">
        <v>77</v>
      </c>
      <c r="B35" s="843"/>
      <c r="C35" s="843"/>
      <c r="D35" s="554"/>
      <c r="E35" s="554"/>
      <c r="F35" s="547" t="s">
        <v>202</v>
      </c>
      <c r="G35" s="844" t="s">
        <v>199</v>
      </c>
      <c r="H35" s="844"/>
      <c r="I35" s="588"/>
    </row>
    <row r="36" spans="1:12">
      <c r="A36" s="845" t="s">
        <v>247</v>
      </c>
      <c r="B36" s="845"/>
      <c r="C36" s="845"/>
      <c r="D36" s="554"/>
      <c r="E36" s="554"/>
      <c r="F36" s="561">
        <v>0.25</v>
      </c>
      <c r="G36" s="854">
        <f>+I33</f>
        <v>80329.16</v>
      </c>
      <c r="H36" s="854"/>
      <c r="I36" s="587">
        <f>+G36*F36</f>
        <v>20082.29</v>
      </c>
    </row>
    <row r="37" spans="1:12">
      <c r="A37" s="845" t="s">
        <v>248</v>
      </c>
      <c r="B37" s="845"/>
      <c r="C37" s="845"/>
      <c r="D37" s="554"/>
      <c r="E37" s="554"/>
      <c r="F37" s="562">
        <v>0</v>
      </c>
      <c r="G37" s="854">
        <f>+I33</f>
        <v>80329.16</v>
      </c>
      <c r="H37" s="854"/>
      <c r="I37" s="587">
        <f t="shared" ref="I37:I38" si="0">+G37*F37</f>
        <v>0</v>
      </c>
    </row>
    <row r="38" spans="1:12">
      <c r="A38" s="845" t="s">
        <v>209</v>
      </c>
      <c r="B38" s="845"/>
      <c r="C38" s="845"/>
      <c r="D38" s="554"/>
      <c r="E38" s="554"/>
      <c r="F38" s="562">
        <v>0.05</v>
      </c>
      <c r="G38" s="854">
        <f>+I33</f>
        <v>80329.16</v>
      </c>
      <c r="H38" s="854"/>
      <c r="I38" s="587">
        <f t="shared" si="0"/>
        <v>4016.46</v>
      </c>
    </row>
    <row r="39" spans="1:12">
      <c r="A39" s="856" t="s">
        <v>225</v>
      </c>
      <c r="B39" s="856"/>
      <c r="C39" s="856"/>
      <c r="D39" s="856"/>
      <c r="E39" s="856"/>
      <c r="F39" s="856"/>
      <c r="G39" s="856"/>
      <c r="H39" s="856"/>
      <c r="I39" s="587">
        <f>SUM(I36:I38)</f>
        <v>24098.75</v>
      </c>
    </row>
    <row r="40" spans="1:12">
      <c r="A40" s="848"/>
      <c r="B40" s="848"/>
      <c r="C40" s="848"/>
      <c r="D40" s="848"/>
      <c r="E40" s="848"/>
      <c r="F40" s="848"/>
      <c r="G40" s="848"/>
      <c r="H40" s="848"/>
      <c r="I40" s="848"/>
    </row>
    <row r="41" spans="1:12">
      <c r="A41" s="855" t="s">
        <v>249</v>
      </c>
      <c r="B41" s="855"/>
      <c r="C41" s="855"/>
      <c r="D41" s="855"/>
      <c r="E41" s="855"/>
      <c r="F41" s="855"/>
      <c r="G41" s="855"/>
      <c r="H41" s="855"/>
      <c r="I41" s="590">
        <f>+ROUND(I33+I39,0)</f>
        <v>104428</v>
      </c>
      <c r="J41" s="96">
        <f>+'PROPUESTA APUS ORDENADOS'!G76</f>
        <v>104428</v>
      </c>
      <c r="K41" s="96">
        <f>+J41-I41</f>
        <v>0</v>
      </c>
      <c r="L41" s="96"/>
    </row>
    <row r="42" spans="1:12">
      <c r="I42" s="98"/>
    </row>
    <row r="43" spans="1:12">
      <c r="A43"/>
      <c r="B43"/>
      <c r="C43"/>
      <c r="D43"/>
      <c r="E43"/>
      <c r="F43"/>
      <c r="G43"/>
      <c r="H43"/>
      <c r="I43"/>
    </row>
    <row r="44" spans="1:12">
      <c r="A44"/>
      <c r="B44"/>
      <c r="C44"/>
      <c r="D44"/>
      <c r="E44"/>
      <c r="F44"/>
      <c r="G44"/>
      <c r="H44"/>
      <c r="I44"/>
    </row>
    <row r="45" spans="1:12">
      <c r="A45"/>
      <c r="B45"/>
      <c r="C45"/>
      <c r="D45"/>
      <c r="E45"/>
      <c r="F45"/>
      <c r="G45"/>
      <c r="H45"/>
      <c r="I45"/>
    </row>
    <row r="46" spans="1:12">
      <c r="A46"/>
      <c r="B46"/>
      <c r="C46"/>
      <c r="D46"/>
      <c r="E46"/>
      <c r="F46"/>
      <c r="G46"/>
      <c r="H46"/>
      <c r="I46"/>
    </row>
    <row r="47" spans="1:12">
      <c r="A47"/>
      <c r="B47"/>
      <c r="C47"/>
      <c r="D47"/>
      <c r="E47"/>
      <c r="F47"/>
      <c r="G47"/>
      <c r="H47"/>
      <c r="I47"/>
    </row>
    <row r="48" spans="1:12">
      <c r="A48"/>
      <c r="B48"/>
      <c r="C48"/>
      <c r="D48"/>
      <c r="E48"/>
      <c r="F48"/>
      <c r="G48"/>
      <c r="H48"/>
      <c r="I48"/>
    </row>
    <row r="49" spans="1:9">
      <c r="A49"/>
      <c r="B49"/>
      <c r="C49"/>
      <c r="D49"/>
      <c r="E49"/>
      <c r="F49"/>
      <c r="G49"/>
      <c r="H49"/>
      <c r="I49"/>
    </row>
    <row r="50" spans="1:9">
      <c r="A50"/>
      <c r="B50"/>
      <c r="C50"/>
      <c r="D50"/>
      <c r="E50"/>
      <c r="F50"/>
      <c r="G50"/>
      <c r="H50"/>
      <c r="I50"/>
    </row>
  </sheetData>
  <mergeCells count="67">
    <mergeCell ref="A39:H39"/>
    <mergeCell ref="A40:I40"/>
    <mergeCell ref="A41:H41"/>
    <mergeCell ref="A36:C36"/>
    <mergeCell ref="G36:H36"/>
    <mergeCell ref="A37:C37"/>
    <mergeCell ref="G37:H37"/>
    <mergeCell ref="A38:C38"/>
    <mergeCell ref="G38:H38"/>
    <mergeCell ref="A31:H31"/>
    <mergeCell ref="A32:I32"/>
    <mergeCell ref="A33:H33"/>
    <mergeCell ref="A34:I34"/>
    <mergeCell ref="A35:C35"/>
    <mergeCell ref="G35:H35"/>
    <mergeCell ref="A28:C28"/>
    <mergeCell ref="G28:H28"/>
    <mergeCell ref="A29:C29"/>
    <mergeCell ref="G29:H29"/>
    <mergeCell ref="A30:C30"/>
    <mergeCell ref="G30:H30"/>
    <mergeCell ref="A25:I25"/>
    <mergeCell ref="A26:C26"/>
    <mergeCell ref="G26:H26"/>
    <mergeCell ref="A27:C27"/>
    <mergeCell ref="G27:H27"/>
    <mergeCell ref="A22:C22"/>
    <mergeCell ref="G22:H22"/>
    <mergeCell ref="A23:C23"/>
    <mergeCell ref="G23:H23"/>
    <mergeCell ref="A24:H24"/>
    <mergeCell ref="A18:D18"/>
    <mergeCell ref="G18:H18"/>
    <mergeCell ref="A19:H19"/>
    <mergeCell ref="A20:I20"/>
    <mergeCell ref="A21:C21"/>
    <mergeCell ref="G21:H21"/>
    <mergeCell ref="A15:D15"/>
    <mergeCell ref="G15:H15"/>
    <mergeCell ref="A16:D16"/>
    <mergeCell ref="G16:H16"/>
    <mergeCell ref="A17:D17"/>
    <mergeCell ref="G17:H17"/>
    <mergeCell ref="A12:B12"/>
    <mergeCell ref="D12:E12"/>
    <mergeCell ref="G12:H12"/>
    <mergeCell ref="A13:H13"/>
    <mergeCell ref="A14:I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67" orientation="portrait" r:id="rId1"/>
  <colBreaks count="1" manualBreakCount="1">
    <brk id="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FF00"/>
  </sheetPr>
  <dimension ref="A1:L49"/>
  <sheetViews>
    <sheetView showGridLines="0" view="pageBreakPreview" zoomScale="70" zoomScaleNormal="100" zoomScaleSheetLayoutView="70" workbookViewId="0">
      <selection activeCell="L42" sqref="L42"/>
    </sheetView>
  </sheetViews>
  <sheetFormatPr baseColWidth="10" defaultColWidth="9.33203125" defaultRowHeight="12.75"/>
  <cols>
    <col min="1" max="1" width="12.6640625" style="97" customWidth="1"/>
    <col min="2" max="2" width="30.33203125" style="97" customWidth="1"/>
    <col min="3" max="3" width="11.6640625" style="97" customWidth="1"/>
    <col min="4" max="4" width="15.33203125" style="97" customWidth="1"/>
    <col min="5" max="5" width="18.6640625" style="97" customWidth="1"/>
    <col min="6" max="6" width="20.33203125" style="97" customWidth="1"/>
    <col min="7" max="7" width="7.33203125" style="97" customWidth="1"/>
    <col min="8" max="8" width="14.6640625" style="97" customWidth="1"/>
    <col min="9" max="9" width="24.83203125" style="117" customWidth="1"/>
    <col min="10" max="10" width="16.6640625" customWidth="1"/>
    <col min="11" max="11" width="17.33203125" customWidth="1"/>
    <col min="12" max="12" width="13.33203125" customWidth="1"/>
  </cols>
  <sheetData>
    <row r="1" spans="1:9" ht="15" customHeight="1"/>
    <row r="2" spans="1:9" ht="15" customHeight="1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836"/>
      <c r="B4" s="837"/>
      <c r="C4" s="837"/>
      <c r="D4" s="837"/>
      <c r="E4" s="837"/>
      <c r="F4" s="837"/>
      <c r="G4" s="837"/>
      <c r="H4" s="837"/>
      <c r="I4" s="838"/>
    </row>
    <row r="5" spans="1:9">
      <c r="A5" s="541" t="s">
        <v>214</v>
      </c>
      <c r="B5" s="839" t="s">
        <v>77</v>
      </c>
      <c r="C5" s="839"/>
      <c r="D5" s="839"/>
      <c r="E5" s="839"/>
      <c r="F5" s="839"/>
      <c r="G5" s="840" t="s">
        <v>215</v>
      </c>
      <c r="H5" s="840"/>
      <c r="I5" s="585" t="s">
        <v>79</v>
      </c>
    </row>
    <row r="6" spans="1:9">
      <c r="A6" s="622">
        <v>3.1</v>
      </c>
      <c r="B6" s="841" t="s">
        <v>182</v>
      </c>
      <c r="C6" s="841"/>
      <c r="D6" s="841"/>
      <c r="E6" s="841"/>
      <c r="F6" s="841"/>
      <c r="G6" s="841" t="s">
        <v>183</v>
      </c>
      <c r="H6" s="841"/>
      <c r="I6" s="593">
        <v>105</v>
      </c>
    </row>
    <row r="7" spans="1:9">
      <c r="A7" s="842" t="s">
        <v>217</v>
      </c>
      <c r="B7" s="842"/>
      <c r="C7" s="842"/>
      <c r="D7" s="842"/>
      <c r="E7" s="842"/>
      <c r="F7" s="842"/>
      <c r="G7" s="842"/>
      <c r="H7" s="842"/>
      <c r="I7" s="842"/>
    </row>
    <row r="8" spans="1:9">
      <c r="A8" s="843" t="s">
        <v>77</v>
      </c>
      <c r="B8" s="843"/>
      <c r="C8" s="546" t="s">
        <v>215</v>
      </c>
      <c r="D8" s="843" t="s">
        <v>218</v>
      </c>
      <c r="E8" s="843"/>
      <c r="F8" s="547" t="s">
        <v>219</v>
      </c>
      <c r="G8" s="844" t="s">
        <v>220</v>
      </c>
      <c r="H8" s="844"/>
      <c r="I8" s="586" t="s">
        <v>221</v>
      </c>
    </row>
    <row r="9" spans="1:9">
      <c r="A9" s="845" t="s">
        <v>282</v>
      </c>
      <c r="B9" s="845"/>
      <c r="C9" s="550" t="s">
        <v>223</v>
      </c>
      <c r="D9" s="841" t="s">
        <v>224</v>
      </c>
      <c r="E9" s="841"/>
      <c r="F9" s="551">
        <f>+I30</f>
        <v>586.5</v>
      </c>
      <c r="G9" s="846">
        <v>0.1</v>
      </c>
      <c r="H9" s="846"/>
      <c r="I9" s="587">
        <f>+G9*F9</f>
        <v>58.65</v>
      </c>
    </row>
    <row r="10" spans="1:9">
      <c r="A10" s="848"/>
      <c r="B10" s="848"/>
      <c r="C10" s="554"/>
      <c r="D10" s="848"/>
      <c r="E10" s="848"/>
      <c r="F10" s="554"/>
      <c r="G10" s="848"/>
      <c r="H10" s="848"/>
      <c r="I10" s="588"/>
    </row>
    <row r="11" spans="1:9">
      <c r="A11" s="848"/>
      <c r="B11" s="848"/>
      <c r="C11" s="554"/>
      <c r="D11" s="848"/>
      <c r="E11" s="848"/>
      <c r="F11" s="554"/>
      <c r="G11" s="848"/>
      <c r="H11" s="848"/>
      <c r="I11" s="588"/>
    </row>
    <row r="12" spans="1:9">
      <c r="A12" s="849" t="s">
        <v>225</v>
      </c>
      <c r="B12" s="849"/>
      <c r="C12" s="849"/>
      <c r="D12" s="849"/>
      <c r="E12" s="849"/>
      <c r="F12" s="849"/>
      <c r="G12" s="849"/>
      <c r="H12" s="849"/>
      <c r="I12" s="587">
        <f>SUM(I9:I11)</f>
        <v>58.65</v>
      </c>
    </row>
    <row r="13" spans="1:9">
      <c r="A13" s="842" t="s">
        <v>226</v>
      </c>
      <c r="B13" s="842"/>
      <c r="C13" s="842"/>
      <c r="D13" s="842"/>
      <c r="E13" s="842"/>
      <c r="F13" s="842"/>
      <c r="G13" s="842"/>
      <c r="H13" s="842"/>
      <c r="I13" s="842"/>
    </row>
    <row r="14" spans="1:9">
      <c r="A14" s="843" t="s">
        <v>77</v>
      </c>
      <c r="B14" s="843"/>
      <c r="C14" s="843"/>
      <c r="D14" s="843"/>
      <c r="E14" s="546" t="s">
        <v>215</v>
      </c>
      <c r="F14" s="556" t="s">
        <v>79</v>
      </c>
      <c r="G14" s="850" t="s">
        <v>227</v>
      </c>
      <c r="H14" s="850"/>
      <c r="I14" s="586" t="s">
        <v>221</v>
      </c>
    </row>
    <row r="15" spans="1:9">
      <c r="A15" s="845" t="s">
        <v>425</v>
      </c>
      <c r="B15" s="845"/>
      <c r="C15" s="845"/>
      <c r="D15" s="845"/>
      <c r="E15" s="550" t="s">
        <v>183</v>
      </c>
      <c r="F15" s="560">
        <v>1.05</v>
      </c>
      <c r="G15" s="934">
        <v>5450</v>
      </c>
      <c r="H15" s="934"/>
      <c r="I15" s="587">
        <f>+G15*F15</f>
        <v>5722.5</v>
      </c>
    </row>
    <row r="16" spans="1:9">
      <c r="A16" s="845" t="s">
        <v>383</v>
      </c>
      <c r="B16" s="845"/>
      <c r="C16" s="845"/>
      <c r="D16" s="845"/>
      <c r="E16" s="550" t="s">
        <v>183</v>
      </c>
      <c r="F16" s="560">
        <v>0.03</v>
      </c>
      <c r="G16" s="934">
        <f>+MATERIALES!M34</f>
        <v>4100</v>
      </c>
      <c r="H16" s="934"/>
      <c r="I16" s="587">
        <f>+G16*F16</f>
        <v>123</v>
      </c>
    </row>
    <row r="17" spans="1:9">
      <c r="A17" s="848"/>
      <c r="B17" s="848"/>
      <c r="C17" s="848"/>
      <c r="D17" s="848"/>
      <c r="E17" s="554"/>
      <c r="F17" s="554"/>
      <c r="G17" s="848"/>
      <c r="H17" s="848"/>
      <c r="I17" s="588"/>
    </row>
    <row r="18" spans="1:9">
      <c r="A18" s="849" t="s">
        <v>225</v>
      </c>
      <c r="B18" s="849"/>
      <c r="C18" s="849"/>
      <c r="D18" s="849"/>
      <c r="E18" s="849"/>
      <c r="F18" s="849"/>
      <c r="G18" s="849"/>
      <c r="H18" s="849"/>
      <c r="I18" s="587">
        <f>SUM(I15:I17)</f>
        <v>5845.5</v>
      </c>
    </row>
    <row r="19" spans="1:9">
      <c r="A19" s="842" t="s">
        <v>233</v>
      </c>
      <c r="B19" s="842"/>
      <c r="C19" s="842"/>
      <c r="D19" s="842"/>
      <c r="E19" s="842"/>
      <c r="F19" s="842"/>
      <c r="G19" s="842"/>
      <c r="H19" s="842"/>
      <c r="I19" s="842"/>
    </row>
    <row r="20" spans="1:9" ht="22.5">
      <c r="A20" s="843" t="s">
        <v>234</v>
      </c>
      <c r="B20" s="843"/>
      <c r="C20" s="843"/>
      <c r="D20" s="559" t="s">
        <v>361</v>
      </c>
      <c r="E20" s="546" t="s">
        <v>236</v>
      </c>
      <c r="F20" s="556" t="s">
        <v>250</v>
      </c>
      <c r="G20" s="851" t="s">
        <v>237</v>
      </c>
      <c r="H20" s="851"/>
      <c r="I20" s="586" t="s">
        <v>221</v>
      </c>
    </row>
    <row r="21" spans="1:9">
      <c r="A21" s="845"/>
      <c r="B21" s="845"/>
      <c r="C21" s="845"/>
      <c r="D21" s="560"/>
      <c r="E21" s="560"/>
      <c r="F21" s="560"/>
      <c r="G21" s="853"/>
      <c r="H21" s="853"/>
      <c r="I21" s="587"/>
    </row>
    <row r="22" spans="1:9">
      <c r="A22" s="848"/>
      <c r="B22" s="848"/>
      <c r="C22" s="848"/>
      <c r="D22" s="554"/>
      <c r="E22" s="554"/>
      <c r="F22" s="554"/>
      <c r="G22" s="848"/>
      <c r="H22" s="848"/>
      <c r="I22" s="588"/>
    </row>
    <row r="23" spans="1:9">
      <c r="A23" s="849" t="s">
        <v>225</v>
      </c>
      <c r="B23" s="849"/>
      <c r="C23" s="849"/>
      <c r="D23" s="849"/>
      <c r="E23" s="849"/>
      <c r="F23" s="849"/>
      <c r="G23" s="849"/>
      <c r="H23" s="849"/>
      <c r="I23" s="587"/>
    </row>
    <row r="24" spans="1:9">
      <c r="A24" s="842" t="s">
        <v>238</v>
      </c>
      <c r="B24" s="842"/>
      <c r="C24" s="842"/>
      <c r="D24" s="842"/>
      <c r="E24" s="842"/>
      <c r="F24" s="842"/>
      <c r="G24" s="842"/>
      <c r="H24" s="842"/>
      <c r="I24" s="842"/>
    </row>
    <row r="25" spans="1:9" ht="15.75" customHeight="1">
      <c r="A25" s="843" t="s">
        <v>239</v>
      </c>
      <c r="B25" s="843"/>
      <c r="C25" s="843"/>
      <c r="D25" s="546" t="s">
        <v>240</v>
      </c>
      <c r="E25" s="546" t="s">
        <v>241</v>
      </c>
      <c r="F25" s="547" t="s">
        <v>242</v>
      </c>
      <c r="G25" s="844" t="s">
        <v>220</v>
      </c>
      <c r="H25" s="844"/>
      <c r="I25" s="586" t="s">
        <v>221</v>
      </c>
    </row>
    <row r="26" spans="1:9">
      <c r="A26" s="845" t="s">
        <v>288</v>
      </c>
      <c r="B26" s="845"/>
      <c r="C26" s="845"/>
      <c r="D26" s="564">
        <v>30284</v>
      </c>
      <c r="E26" s="564">
        <v>25741.4</v>
      </c>
      <c r="F26" s="565">
        <f>+E26+D26</f>
        <v>56025.4</v>
      </c>
      <c r="G26" s="935">
        <v>292.98052999999999</v>
      </c>
      <c r="H26" s="935"/>
      <c r="I26" s="587">
        <f>+F26/G26</f>
        <v>191.23</v>
      </c>
    </row>
    <row r="27" spans="1:9">
      <c r="A27" s="845" t="s">
        <v>256</v>
      </c>
      <c r="B27" s="845"/>
      <c r="C27" s="845"/>
      <c r="D27" s="564">
        <v>66667</v>
      </c>
      <c r="E27" s="564">
        <v>49140.25</v>
      </c>
      <c r="F27" s="565">
        <f>+E27+D27</f>
        <v>115807.25</v>
      </c>
      <c r="G27" s="935">
        <f>+G26</f>
        <v>292.98052999999999</v>
      </c>
      <c r="H27" s="935"/>
      <c r="I27" s="587">
        <f>+F27/G27</f>
        <v>395.27</v>
      </c>
    </row>
    <row r="28" spans="1:9">
      <c r="A28" s="848"/>
      <c r="B28" s="848"/>
      <c r="C28" s="848"/>
      <c r="D28" s="554"/>
      <c r="E28" s="554"/>
      <c r="F28" s="554"/>
      <c r="G28" s="848"/>
      <c r="H28" s="848"/>
      <c r="I28" s="588"/>
    </row>
    <row r="29" spans="1:9">
      <c r="A29" s="848"/>
      <c r="B29" s="848"/>
      <c r="C29" s="848"/>
      <c r="D29" s="554"/>
      <c r="E29" s="554"/>
      <c r="F29" s="554"/>
      <c r="G29" s="848"/>
      <c r="H29" s="848"/>
      <c r="I29" s="588"/>
    </row>
    <row r="30" spans="1:9">
      <c r="A30" s="849" t="s">
        <v>225</v>
      </c>
      <c r="B30" s="849"/>
      <c r="C30" s="849"/>
      <c r="D30" s="849"/>
      <c r="E30" s="849"/>
      <c r="F30" s="849"/>
      <c r="G30" s="849"/>
      <c r="H30" s="849"/>
      <c r="I30" s="587">
        <f>SUM(I26:I29)</f>
        <v>586.5</v>
      </c>
    </row>
    <row r="31" spans="1:9">
      <c r="A31" s="848"/>
      <c r="B31" s="848"/>
      <c r="C31" s="848"/>
      <c r="D31" s="848"/>
      <c r="E31" s="848"/>
      <c r="F31" s="848"/>
      <c r="G31" s="848"/>
      <c r="H31" s="848"/>
      <c r="I31" s="848"/>
    </row>
    <row r="32" spans="1:9" ht="12" customHeight="1">
      <c r="A32" s="849" t="s">
        <v>245</v>
      </c>
      <c r="B32" s="849"/>
      <c r="C32" s="849"/>
      <c r="D32" s="849"/>
      <c r="E32" s="849"/>
      <c r="F32" s="849"/>
      <c r="G32" s="849"/>
      <c r="H32" s="849"/>
      <c r="I32" s="589">
        <f>+I12+I18+I23+I30</f>
        <v>6490.65</v>
      </c>
    </row>
    <row r="33" spans="1:12">
      <c r="A33" s="842" t="s">
        <v>246</v>
      </c>
      <c r="B33" s="842"/>
      <c r="C33" s="842"/>
      <c r="D33" s="842"/>
      <c r="E33" s="842"/>
      <c r="F33" s="842"/>
      <c r="G33" s="842"/>
      <c r="H33" s="842"/>
      <c r="I33" s="842"/>
    </row>
    <row r="34" spans="1:12">
      <c r="A34" s="843" t="s">
        <v>77</v>
      </c>
      <c r="B34" s="843"/>
      <c r="C34" s="843"/>
      <c r="D34" s="554"/>
      <c r="E34" s="554"/>
      <c r="F34" s="547" t="s">
        <v>202</v>
      </c>
      <c r="G34" s="844" t="s">
        <v>199</v>
      </c>
      <c r="H34" s="844"/>
      <c r="I34" s="588"/>
    </row>
    <row r="35" spans="1:12">
      <c r="A35" s="845" t="s">
        <v>247</v>
      </c>
      <c r="B35" s="845"/>
      <c r="C35" s="845"/>
      <c r="D35" s="554"/>
      <c r="E35" s="554"/>
      <c r="F35" s="561">
        <v>0.25</v>
      </c>
      <c r="G35" s="854">
        <f>+I32</f>
        <v>6490.65</v>
      </c>
      <c r="H35" s="854"/>
      <c r="I35" s="587">
        <f>+G35*F35</f>
        <v>1622.66</v>
      </c>
    </row>
    <row r="36" spans="1:12">
      <c r="A36" s="845" t="s">
        <v>248</v>
      </c>
      <c r="B36" s="845"/>
      <c r="C36" s="845"/>
      <c r="D36" s="554"/>
      <c r="E36" s="554"/>
      <c r="F36" s="562">
        <v>0</v>
      </c>
      <c r="G36" s="854">
        <f>+I32</f>
        <v>6490.65</v>
      </c>
      <c r="H36" s="854"/>
      <c r="I36" s="587">
        <f t="shared" ref="I36:I37" si="0">+G36*F36</f>
        <v>0</v>
      </c>
    </row>
    <row r="37" spans="1:12">
      <c r="A37" s="845" t="s">
        <v>209</v>
      </c>
      <c r="B37" s="845"/>
      <c r="C37" s="845"/>
      <c r="D37" s="554"/>
      <c r="E37" s="554"/>
      <c r="F37" s="562">
        <v>0.05</v>
      </c>
      <c r="G37" s="854">
        <f>+I32</f>
        <v>6490.65</v>
      </c>
      <c r="H37" s="854"/>
      <c r="I37" s="587">
        <f t="shared" si="0"/>
        <v>324.52999999999997</v>
      </c>
    </row>
    <row r="38" spans="1:12">
      <c r="A38" s="856" t="s">
        <v>225</v>
      </c>
      <c r="B38" s="856"/>
      <c r="C38" s="856"/>
      <c r="D38" s="856"/>
      <c r="E38" s="856"/>
      <c r="F38" s="856"/>
      <c r="G38" s="856"/>
      <c r="H38" s="856"/>
      <c r="I38" s="587">
        <f>SUM(I35:I37)</f>
        <v>1947.19</v>
      </c>
    </row>
    <row r="39" spans="1:12">
      <c r="A39" s="848"/>
      <c r="B39" s="848"/>
      <c r="C39" s="848"/>
      <c r="D39" s="848"/>
      <c r="E39" s="848"/>
      <c r="F39" s="848"/>
      <c r="G39" s="848"/>
      <c r="H39" s="848"/>
      <c r="I39" s="848"/>
    </row>
    <row r="40" spans="1:12">
      <c r="A40" s="855" t="s">
        <v>249</v>
      </c>
      <c r="B40" s="855"/>
      <c r="C40" s="855"/>
      <c r="D40" s="855"/>
      <c r="E40" s="855"/>
      <c r="F40" s="855"/>
      <c r="G40" s="855"/>
      <c r="H40" s="855"/>
      <c r="I40" s="590">
        <f>+ROUND(I32+I38,0)</f>
        <v>8438</v>
      </c>
      <c r="J40" s="96">
        <f>+'PROPUESTA APUS ORDENADOS'!G77</f>
        <v>8438</v>
      </c>
      <c r="K40" s="96">
        <f>+J40-I40</f>
        <v>0</v>
      </c>
      <c r="L40" s="96"/>
    </row>
    <row r="41" spans="1:12">
      <c r="I41" s="98"/>
    </row>
    <row r="42" spans="1:12">
      <c r="A42"/>
      <c r="B42"/>
      <c r="C42"/>
      <c r="D42"/>
      <c r="E42"/>
      <c r="F42"/>
      <c r="G42"/>
      <c r="H42"/>
      <c r="I42"/>
    </row>
    <row r="43" spans="1:12">
      <c r="A43"/>
      <c r="B43"/>
      <c r="C43"/>
      <c r="D43"/>
      <c r="E43"/>
      <c r="F43"/>
      <c r="G43"/>
      <c r="H43"/>
      <c r="I43"/>
    </row>
    <row r="44" spans="1:12">
      <c r="A44"/>
      <c r="B44"/>
      <c r="C44"/>
      <c r="D44"/>
      <c r="E44"/>
      <c r="F44"/>
      <c r="G44"/>
      <c r="H44"/>
      <c r="I44"/>
    </row>
    <row r="45" spans="1:12">
      <c r="A45"/>
      <c r="B45"/>
      <c r="C45"/>
      <c r="D45"/>
      <c r="E45"/>
      <c r="F45"/>
      <c r="G45"/>
      <c r="H45"/>
      <c r="I45"/>
    </row>
    <row r="46" spans="1:12">
      <c r="A46"/>
      <c r="B46"/>
      <c r="C46"/>
      <c r="D46"/>
      <c r="E46"/>
      <c r="F46"/>
      <c r="G46"/>
      <c r="H46"/>
      <c r="I46"/>
    </row>
    <row r="47" spans="1:12">
      <c r="A47"/>
      <c r="B47"/>
      <c r="C47"/>
      <c r="D47"/>
      <c r="E47"/>
      <c r="F47"/>
      <c r="G47"/>
      <c r="H47"/>
      <c r="I47"/>
    </row>
    <row r="48" spans="1:12">
      <c r="A48"/>
      <c r="B48"/>
      <c r="C48"/>
      <c r="D48"/>
      <c r="E48"/>
      <c r="F48"/>
      <c r="G48"/>
      <c r="H48"/>
      <c r="I48"/>
    </row>
    <row r="49" spans="1:9">
      <c r="A49"/>
      <c r="B49"/>
      <c r="C49"/>
      <c r="D49"/>
      <c r="E49"/>
      <c r="F49"/>
      <c r="G49"/>
      <c r="H49"/>
      <c r="I49"/>
    </row>
  </sheetData>
  <mergeCells count="64">
    <mergeCell ref="A38:H38"/>
    <mergeCell ref="A39:I39"/>
    <mergeCell ref="A40:H40"/>
    <mergeCell ref="A35:C35"/>
    <mergeCell ref="G35:H35"/>
    <mergeCell ref="A36:C36"/>
    <mergeCell ref="G36:H36"/>
    <mergeCell ref="A37:C37"/>
    <mergeCell ref="G37:H37"/>
    <mergeCell ref="A30:H30"/>
    <mergeCell ref="A31:I31"/>
    <mergeCell ref="A32:H32"/>
    <mergeCell ref="A33:I33"/>
    <mergeCell ref="A34:C34"/>
    <mergeCell ref="G34:H34"/>
    <mergeCell ref="A27:C27"/>
    <mergeCell ref="G27:H27"/>
    <mergeCell ref="A28:C28"/>
    <mergeCell ref="G28:H28"/>
    <mergeCell ref="A29:C29"/>
    <mergeCell ref="G29:H29"/>
    <mergeCell ref="A24:I24"/>
    <mergeCell ref="A25:C25"/>
    <mergeCell ref="G25:H25"/>
    <mergeCell ref="A26:C26"/>
    <mergeCell ref="G26:H26"/>
    <mergeCell ref="A21:C21"/>
    <mergeCell ref="G21:H21"/>
    <mergeCell ref="A22:C22"/>
    <mergeCell ref="G22:H22"/>
    <mergeCell ref="A23:H23"/>
    <mergeCell ref="A17:D17"/>
    <mergeCell ref="G17:H17"/>
    <mergeCell ref="A18:H18"/>
    <mergeCell ref="A19:I19"/>
    <mergeCell ref="A20:C20"/>
    <mergeCell ref="G20:H20"/>
    <mergeCell ref="A14:D14"/>
    <mergeCell ref="G14:H14"/>
    <mergeCell ref="A15:D15"/>
    <mergeCell ref="G15:H15"/>
    <mergeCell ref="A16:D16"/>
    <mergeCell ref="G16:H16"/>
    <mergeCell ref="A11:B11"/>
    <mergeCell ref="D11:E11"/>
    <mergeCell ref="G11:H11"/>
    <mergeCell ref="A12:H12"/>
    <mergeCell ref="A13:I13"/>
    <mergeCell ref="A10:B10"/>
    <mergeCell ref="D10:E10"/>
    <mergeCell ref="G10:H10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6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FF00"/>
  </sheetPr>
  <dimension ref="A1:K49"/>
  <sheetViews>
    <sheetView showGridLines="0" view="pageBreakPreview" topLeftCell="A24" zoomScale="70" zoomScaleNormal="85" zoomScaleSheetLayoutView="70" workbookViewId="0">
      <selection activeCell="K37" sqref="K37"/>
    </sheetView>
  </sheetViews>
  <sheetFormatPr baseColWidth="10" defaultColWidth="9.33203125" defaultRowHeight="12.75"/>
  <cols>
    <col min="1" max="1" width="12.6640625" style="139" customWidth="1"/>
    <col min="2" max="2" width="30" style="139" customWidth="1"/>
    <col min="3" max="3" width="11.33203125" style="139" customWidth="1"/>
    <col min="4" max="4" width="12.83203125" style="139" customWidth="1"/>
    <col min="5" max="5" width="17.1640625" style="139" customWidth="1"/>
    <col min="6" max="6" width="18.1640625" style="139" customWidth="1"/>
    <col min="7" max="7" width="7.33203125" style="139" customWidth="1"/>
    <col min="8" max="8" width="13.33203125" style="139" customWidth="1"/>
    <col min="9" max="9" width="22.83203125" style="144" customWidth="1"/>
    <col min="11" max="11" width="14.83203125" customWidth="1"/>
  </cols>
  <sheetData>
    <row r="1" spans="1:9" ht="14.45" customHeight="1" thickBot="1">
      <c r="A1" s="97"/>
      <c r="B1" s="97"/>
      <c r="C1" s="97"/>
      <c r="D1" s="97"/>
      <c r="E1" s="97"/>
      <c r="F1" s="97"/>
      <c r="G1" s="97"/>
      <c r="H1" s="97"/>
      <c r="I1" s="117"/>
    </row>
    <row r="2" spans="1:9" ht="18" customHeight="1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9" ht="18" customHeight="1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9" ht="18" customHeight="1">
      <c r="A4" s="857"/>
      <c r="B4" s="858"/>
      <c r="C4" s="858"/>
      <c r="D4" s="858"/>
      <c r="E4" s="858"/>
      <c r="F4" s="858"/>
      <c r="G4" s="858"/>
      <c r="H4" s="858"/>
      <c r="I4" s="859"/>
    </row>
    <row r="5" spans="1:9" ht="18" customHeight="1">
      <c r="A5" s="18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9" ht="18" customHeight="1">
      <c r="A6" s="133">
        <v>4.0999999999999996</v>
      </c>
      <c r="B6" s="860" t="s">
        <v>293</v>
      </c>
      <c r="C6" s="861"/>
      <c r="D6" s="861"/>
      <c r="E6" s="861"/>
      <c r="F6" s="862"/>
      <c r="G6" s="860" t="s">
        <v>294</v>
      </c>
      <c r="H6" s="862"/>
      <c r="I6" s="163">
        <f>+'PROPUESTA CONSORCIO'!F253+'PROPUESTA CONSORCIO'!F222+'PROPUESTA CONSORCIO'!F193+'PROPUESTA CONSORCIO'!F155+'PROPUESTA CONSORCIO'!F124+'PROPUESTA CONSORCIO'!F106+'PROPUESTA CONSORCIO'!F83+'PROPUESTA CONSORCIO'!F55+'PROPUESTA CONSORCIO'!F22</f>
        <v>36221</v>
      </c>
    </row>
    <row r="7" spans="1:9" ht="18" customHeight="1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9" ht="18" customHeight="1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9" ht="18" customHeight="1">
      <c r="A9" s="863" t="s">
        <v>260</v>
      </c>
      <c r="B9" s="864"/>
      <c r="C9" s="134" t="s">
        <v>261</v>
      </c>
      <c r="D9" s="860" t="s">
        <v>262</v>
      </c>
      <c r="E9" s="862"/>
      <c r="F9" s="149">
        <f>+I30</f>
        <v>917.68</v>
      </c>
      <c r="G9" s="865">
        <v>0.1</v>
      </c>
      <c r="H9" s="866"/>
      <c r="I9" s="141">
        <f>+G9*F9</f>
        <v>91.77</v>
      </c>
    </row>
    <row r="10" spans="1:9" ht="18" customHeight="1">
      <c r="A10" s="863" t="s">
        <v>295</v>
      </c>
      <c r="B10" s="864"/>
      <c r="C10" s="134" t="s">
        <v>269</v>
      </c>
      <c r="D10" s="860" t="s">
        <v>262</v>
      </c>
      <c r="E10" s="862"/>
      <c r="F10" s="160">
        <v>45610</v>
      </c>
      <c r="G10" s="878">
        <v>2000</v>
      </c>
      <c r="H10" s="879"/>
      <c r="I10" s="141">
        <f>+F10/G10</f>
        <v>22.81</v>
      </c>
    </row>
    <row r="11" spans="1:9" ht="18" customHeight="1">
      <c r="A11" s="863" t="s">
        <v>296</v>
      </c>
      <c r="B11" s="864"/>
      <c r="C11" s="134" t="s">
        <v>269</v>
      </c>
      <c r="D11" s="860" t="s">
        <v>262</v>
      </c>
      <c r="E11" s="862"/>
      <c r="F11" s="160">
        <v>150000</v>
      </c>
      <c r="G11" s="878">
        <v>2000</v>
      </c>
      <c r="H11" s="879"/>
      <c r="I11" s="141">
        <f>+F11/G11</f>
        <v>75</v>
      </c>
    </row>
    <row r="12" spans="1:9" ht="18" customHeight="1">
      <c r="A12" s="799" t="s">
        <v>225</v>
      </c>
      <c r="B12" s="800"/>
      <c r="C12" s="800"/>
      <c r="D12" s="800"/>
      <c r="E12" s="800"/>
      <c r="F12" s="800"/>
      <c r="G12" s="800"/>
      <c r="H12" s="801"/>
      <c r="I12" s="141">
        <f>SUM(I9:I11)</f>
        <v>189.58</v>
      </c>
    </row>
    <row r="13" spans="1:9" ht="18" customHeight="1">
      <c r="A13" s="784" t="s">
        <v>226</v>
      </c>
      <c r="B13" s="785"/>
      <c r="C13" s="785"/>
      <c r="D13" s="785"/>
      <c r="E13" s="785"/>
      <c r="F13" s="785"/>
      <c r="G13" s="785"/>
      <c r="H13" s="785"/>
      <c r="I13" s="786"/>
    </row>
    <row r="14" spans="1:9" ht="18" customHeight="1">
      <c r="A14" s="787" t="s">
        <v>77</v>
      </c>
      <c r="B14" s="802"/>
      <c r="C14" s="802"/>
      <c r="D14" s="788"/>
      <c r="E14" s="175" t="s">
        <v>215</v>
      </c>
      <c r="F14" s="177" t="s">
        <v>79</v>
      </c>
      <c r="G14" s="789" t="s">
        <v>227</v>
      </c>
      <c r="H14" s="790"/>
      <c r="I14" s="185" t="s">
        <v>221</v>
      </c>
    </row>
    <row r="15" spans="1:9" ht="18" customHeight="1">
      <c r="A15" s="863" t="s">
        <v>297</v>
      </c>
      <c r="B15" s="870"/>
      <c r="C15" s="870"/>
      <c r="D15" s="864"/>
      <c r="E15" s="134" t="s">
        <v>298</v>
      </c>
      <c r="F15" s="158">
        <v>0.04</v>
      </c>
      <c r="G15" s="890">
        <v>80000</v>
      </c>
      <c r="H15" s="891"/>
      <c r="I15" s="141">
        <f>+G15*F15</f>
        <v>3200</v>
      </c>
    </row>
    <row r="16" spans="1:9" ht="18" customHeight="1">
      <c r="A16" s="909"/>
      <c r="B16" s="870"/>
      <c r="C16" s="870"/>
      <c r="D16" s="864"/>
      <c r="E16" s="134"/>
      <c r="F16" s="161"/>
      <c r="G16" s="895"/>
      <c r="H16" s="896"/>
      <c r="I16" s="141"/>
    </row>
    <row r="17" spans="1:9" ht="18" customHeight="1">
      <c r="A17" s="867"/>
      <c r="B17" s="869"/>
      <c r="C17" s="869"/>
      <c r="D17" s="868"/>
      <c r="E17" s="136"/>
      <c r="F17" s="136"/>
      <c r="G17" s="867"/>
      <c r="H17" s="868"/>
      <c r="I17" s="142"/>
    </row>
    <row r="18" spans="1:9" ht="18" customHeight="1">
      <c r="A18" s="799" t="s">
        <v>225</v>
      </c>
      <c r="B18" s="800"/>
      <c r="C18" s="800"/>
      <c r="D18" s="800"/>
      <c r="E18" s="800"/>
      <c r="F18" s="800"/>
      <c r="G18" s="800"/>
      <c r="H18" s="801"/>
      <c r="I18" s="141">
        <f>SUM(I15:I17)</f>
        <v>3200</v>
      </c>
    </row>
    <row r="19" spans="1:9" ht="18" customHeight="1">
      <c r="A19" s="784" t="s">
        <v>233</v>
      </c>
      <c r="B19" s="785"/>
      <c r="C19" s="785"/>
      <c r="D19" s="785"/>
      <c r="E19" s="785"/>
      <c r="F19" s="785"/>
      <c r="G19" s="785"/>
      <c r="H19" s="785"/>
      <c r="I19" s="786"/>
    </row>
    <row r="20" spans="1:9" ht="18" customHeight="1">
      <c r="A20" s="787" t="s">
        <v>234</v>
      </c>
      <c r="B20" s="802"/>
      <c r="C20" s="788"/>
      <c r="D20" s="176" t="s">
        <v>235</v>
      </c>
      <c r="E20" s="175" t="s">
        <v>236</v>
      </c>
      <c r="F20" s="177" t="s">
        <v>250</v>
      </c>
      <c r="G20" s="787" t="s">
        <v>237</v>
      </c>
      <c r="H20" s="788"/>
      <c r="I20" s="185" t="s">
        <v>221</v>
      </c>
    </row>
    <row r="21" spans="1:9" ht="18" customHeight="1">
      <c r="A21" s="867"/>
      <c r="B21" s="869"/>
      <c r="C21" s="868"/>
      <c r="D21" s="136"/>
      <c r="E21" s="136"/>
      <c r="F21" s="136"/>
      <c r="G21" s="867"/>
      <c r="H21" s="868"/>
      <c r="I21" s="142"/>
    </row>
    <row r="22" spans="1:9" ht="18" customHeight="1">
      <c r="A22" s="867"/>
      <c r="B22" s="869"/>
      <c r="C22" s="868"/>
      <c r="D22" s="136"/>
      <c r="E22" s="136"/>
      <c r="F22" s="136"/>
      <c r="G22" s="867"/>
      <c r="H22" s="868"/>
      <c r="I22" s="142"/>
    </row>
    <row r="23" spans="1:9" ht="18" customHeight="1">
      <c r="A23" s="799" t="s">
        <v>225</v>
      </c>
      <c r="B23" s="800"/>
      <c r="C23" s="800"/>
      <c r="D23" s="800"/>
      <c r="E23" s="800"/>
      <c r="F23" s="800"/>
      <c r="G23" s="800"/>
      <c r="H23" s="801"/>
      <c r="I23" s="142"/>
    </row>
    <row r="24" spans="1:9" ht="18" customHeight="1">
      <c r="A24" s="784" t="s">
        <v>238</v>
      </c>
      <c r="B24" s="785"/>
      <c r="C24" s="785"/>
      <c r="D24" s="785"/>
      <c r="E24" s="785"/>
      <c r="F24" s="785"/>
      <c r="G24" s="785"/>
      <c r="H24" s="785"/>
      <c r="I24" s="786"/>
    </row>
    <row r="25" spans="1:9" ht="33.75" customHeight="1">
      <c r="A25" s="787" t="s">
        <v>239</v>
      </c>
      <c r="B25" s="802"/>
      <c r="C25" s="788"/>
      <c r="D25" s="229" t="s">
        <v>240</v>
      </c>
      <c r="E25" s="175" t="s">
        <v>241</v>
      </c>
      <c r="F25" s="176" t="s">
        <v>242</v>
      </c>
      <c r="G25" s="789" t="s">
        <v>220</v>
      </c>
      <c r="H25" s="790"/>
      <c r="I25" s="185" t="s">
        <v>221</v>
      </c>
    </row>
    <row r="26" spans="1:9" ht="18" customHeight="1">
      <c r="A26" s="863" t="s">
        <v>279</v>
      </c>
      <c r="B26" s="870"/>
      <c r="C26" s="864"/>
      <c r="D26" s="141">
        <v>121136</v>
      </c>
      <c r="E26" s="140">
        <v>102965.6</v>
      </c>
      <c r="F26" s="146">
        <f>+D26+E26</f>
        <v>224101.6</v>
      </c>
      <c r="G26" s="936">
        <v>370.4</v>
      </c>
      <c r="H26" s="937"/>
      <c r="I26" s="141">
        <f>+F26/G26</f>
        <v>605.03</v>
      </c>
    </row>
    <row r="27" spans="1:9" ht="18" customHeight="1">
      <c r="A27" s="863" t="s">
        <v>299</v>
      </c>
      <c r="B27" s="870"/>
      <c r="C27" s="864"/>
      <c r="D27" s="141">
        <v>66667</v>
      </c>
      <c r="E27" s="140">
        <v>49140.25</v>
      </c>
      <c r="F27" s="146">
        <f>+E27+D27</f>
        <v>115807.25</v>
      </c>
      <c r="G27" s="936">
        <f>+G26</f>
        <v>370.4</v>
      </c>
      <c r="H27" s="937"/>
      <c r="I27" s="141">
        <f>+F27/G27</f>
        <v>312.64999999999998</v>
      </c>
    </row>
    <row r="28" spans="1:9" ht="18" customHeight="1">
      <c r="A28" s="867"/>
      <c r="B28" s="869"/>
      <c r="C28" s="868"/>
      <c r="D28" s="136"/>
      <c r="E28" s="136"/>
      <c r="F28" s="136"/>
      <c r="G28" s="867"/>
      <c r="H28" s="868"/>
      <c r="I28" s="142"/>
    </row>
    <row r="29" spans="1:9" ht="18" customHeight="1">
      <c r="A29" s="867"/>
      <c r="B29" s="869"/>
      <c r="C29" s="868"/>
      <c r="D29" s="136"/>
      <c r="E29" s="136"/>
      <c r="F29" s="136"/>
      <c r="G29" s="867"/>
      <c r="H29" s="868"/>
      <c r="I29" s="142"/>
    </row>
    <row r="30" spans="1:9" ht="18" customHeight="1">
      <c r="A30" s="799" t="s">
        <v>225</v>
      </c>
      <c r="B30" s="800"/>
      <c r="C30" s="800"/>
      <c r="D30" s="800"/>
      <c r="E30" s="800"/>
      <c r="F30" s="800"/>
      <c r="G30" s="800"/>
      <c r="H30" s="801"/>
      <c r="I30" s="141">
        <f>SUM(I26:I29)</f>
        <v>917.68</v>
      </c>
    </row>
    <row r="31" spans="1:9" ht="18" customHeight="1">
      <c r="A31" s="867"/>
      <c r="B31" s="869"/>
      <c r="C31" s="869"/>
      <c r="D31" s="869"/>
      <c r="E31" s="869"/>
      <c r="F31" s="869"/>
      <c r="G31" s="869"/>
      <c r="H31" s="869"/>
      <c r="I31" s="868"/>
    </row>
    <row r="32" spans="1:9" ht="18" customHeight="1">
      <c r="A32" s="799" t="s">
        <v>245</v>
      </c>
      <c r="B32" s="800"/>
      <c r="C32" s="800"/>
      <c r="D32" s="800"/>
      <c r="E32" s="800"/>
      <c r="F32" s="800"/>
      <c r="G32" s="800"/>
      <c r="H32" s="801"/>
      <c r="I32" s="204">
        <f>+I12+I18+I23+I30</f>
        <v>4307.26</v>
      </c>
    </row>
    <row r="33" spans="1:11" ht="18" customHeight="1">
      <c r="A33" s="784" t="s">
        <v>246</v>
      </c>
      <c r="B33" s="785"/>
      <c r="C33" s="785"/>
      <c r="D33" s="785"/>
      <c r="E33" s="785"/>
      <c r="F33" s="785"/>
      <c r="G33" s="785"/>
      <c r="H33" s="785"/>
      <c r="I33" s="786"/>
    </row>
    <row r="34" spans="1:11" ht="18" customHeight="1">
      <c r="A34" s="787" t="s">
        <v>77</v>
      </c>
      <c r="B34" s="802"/>
      <c r="C34" s="788"/>
      <c r="D34" s="136"/>
      <c r="E34" s="136"/>
      <c r="F34" s="176" t="s">
        <v>202</v>
      </c>
      <c r="G34" s="789" t="s">
        <v>199</v>
      </c>
      <c r="H34" s="790"/>
      <c r="I34" s="142"/>
    </row>
    <row r="35" spans="1:11" ht="18" customHeight="1">
      <c r="A35" s="863" t="s">
        <v>264</v>
      </c>
      <c r="B35" s="870"/>
      <c r="C35" s="864"/>
      <c r="D35" s="136"/>
      <c r="E35" s="136"/>
      <c r="F35" s="137">
        <v>0.25</v>
      </c>
      <c r="G35" s="876">
        <f>+I32</f>
        <v>4307.26</v>
      </c>
      <c r="H35" s="877"/>
      <c r="I35" s="141">
        <f>+G35*F35</f>
        <v>1076.82</v>
      </c>
    </row>
    <row r="36" spans="1:11" ht="18" customHeight="1">
      <c r="A36" s="863" t="s">
        <v>265</v>
      </c>
      <c r="B36" s="870"/>
      <c r="C36" s="864"/>
      <c r="D36" s="136"/>
      <c r="E36" s="136"/>
      <c r="F36" s="138">
        <v>0</v>
      </c>
      <c r="G36" s="876">
        <f>+I32</f>
        <v>4307.26</v>
      </c>
      <c r="H36" s="877"/>
      <c r="I36" s="141">
        <f>+G36*F36</f>
        <v>0</v>
      </c>
    </row>
    <row r="37" spans="1:11" ht="18" customHeight="1">
      <c r="A37" s="863" t="s">
        <v>266</v>
      </c>
      <c r="B37" s="870"/>
      <c r="C37" s="864"/>
      <c r="D37" s="136"/>
      <c r="E37" s="136"/>
      <c r="F37" s="138">
        <v>0.05</v>
      </c>
      <c r="G37" s="876">
        <f>+I32</f>
        <v>4307.26</v>
      </c>
      <c r="H37" s="877"/>
      <c r="I37" s="141">
        <f>+G37*F37</f>
        <v>215.36</v>
      </c>
    </row>
    <row r="38" spans="1:11" ht="18" customHeight="1">
      <c r="A38" s="873" t="s">
        <v>267</v>
      </c>
      <c r="B38" s="874"/>
      <c r="C38" s="874"/>
      <c r="D38" s="874"/>
      <c r="E38" s="874"/>
      <c r="F38" s="874"/>
      <c r="G38" s="874"/>
      <c r="H38" s="875"/>
      <c r="I38" s="141">
        <f>SUM(I35:I37)</f>
        <v>1292.18</v>
      </c>
    </row>
    <row r="39" spans="1:11" ht="18" customHeight="1">
      <c r="A39" s="867"/>
      <c r="B39" s="869"/>
      <c r="C39" s="869"/>
      <c r="D39" s="869"/>
      <c r="E39" s="869"/>
      <c r="F39" s="869"/>
      <c r="G39" s="869"/>
      <c r="H39" s="869"/>
      <c r="I39" s="868"/>
    </row>
    <row r="40" spans="1:11" ht="18" customHeight="1">
      <c r="A40" s="809" t="s">
        <v>249</v>
      </c>
      <c r="B40" s="810"/>
      <c r="C40" s="810"/>
      <c r="D40" s="810"/>
      <c r="E40" s="810"/>
      <c r="F40" s="810"/>
      <c r="G40" s="810"/>
      <c r="H40" s="811"/>
      <c r="I40" s="186">
        <f>+ROUND(I32+I38,0)</f>
        <v>5599</v>
      </c>
      <c r="J40">
        <f>+'PROPUESTA CONSORCIO'!G22</f>
        <v>5599</v>
      </c>
      <c r="K40" s="118">
        <f>+J40-I40</f>
        <v>0</v>
      </c>
    </row>
    <row r="41" spans="1:11" ht="18" customHeight="1">
      <c r="A41" s="97"/>
      <c r="B41" s="97"/>
      <c r="C41" s="97"/>
      <c r="D41" s="97"/>
      <c r="E41" s="97"/>
      <c r="F41" s="97"/>
      <c r="G41" s="97"/>
      <c r="H41" s="97"/>
      <c r="I41" s="98"/>
    </row>
    <row r="42" spans="1:11" ht="18" customHeight="1">
      <c r="A42"/>
      <c r="B42"/>
      <c r="C42"/>
      <c r="D42"/>
      <c r="E42"/>
      <c r="F42"/>
      <c r="G42"/>
      <c r="H42"/>
      <c r="I42"/>
    </row>
    <row r="43" spans="1:11" ht="18" customHeight="1">
      <c r="A43"/>
      <c r="B43"/>
      <c r="C43"/>
      <c r="D43"/>
      <c r="E43"/>
      <c r="F43"/>
      <c r="G43"/>
      <c r="H43"/>
      <c r="I43"/>
    </row>
    <row r="44" spans="1:11" ht="18" customHeight="1">
      <c r="A44"/>
      <c r="B44"/>
      <c r="C44"/>
      <c r="D44"/>
      <c r="E44"/>
      <c r="F44"/>
      <c r="G44"/>
      <c r="H44"/>
      <c r="I44"/>
    </row>
    <row r="45" spans="1:11" ht="18" customHeight="1">
      <c r="A45"/>
      <c r="B45"/>
      <c r="C45"/>
      <c r="D45"/>
      <c r="E45"/>
      <c r="F45"/>
      <c r="G45"/>
      <c r="H45"/>
      <c r="I45"/>
    </row>
    <row r="46" spans="1:11" ht="18" customHeight="1">
      <c r="A46"/>
      <c r="B46"/>
      <c r="C46"/>
      <c r="D46"/>
      <c r="E46"/>
      <c r="F46"/>
      <c r="G46"/>
      <c r="H46"/>
      <c r="I46"/>
    </row>
    <row r="47" spans="1:11">
      <c r="A47"/>
      <c r="B47"/>
      <c r="C47"/>
      <c r="D47"/>
      <c r="E47"/>
      <c r="F47"/>
      <c r="G47"/>
      <c r="H47"/>
      <c r="I47"/>
    </row>
    <row r="48" spans="1:11">
      <c r="A48"/>
      <c r="B48"/>
      <c r="C48"/>
      <c r="D48"/>
      <c r="E48"/>
      <c r="F48"/>
      <c r="G48"/>
      <c r="H48"/>
      <c r="I48"/>
    </row>
    <row r="49" spans="1:9">
      <c r="A49"/>
      <c r="B49"/>
      <c r="C49"/>
      <c r="D49"/>
      <c r="E49"/>
      <c r="F49"/>
      <c r="G49"/>
      <c r="H49"/>
      <c r="I49"/>
    </row>
  </sheetData>
  <mergeCells count="64">
    <mergeCell ref="A39:I39"/>
    <mergeCell ref="A40:H40"/>
    <mergeCell ref="A36:C36"/>
    <mergeCell ref="G36:H36"/>
    <mergeCell ref="A37:C37"/>
    <mergeCell ref="G37:H37"/>
    <mergeCell ref="A38:H38"/>
    <mergeCell ref="A33:I33"/>
    <mergeCell ref="A34:C34"/>
    <mergeCell ref="G34:H34"/>
    <mergeCell ref="A35:C35"/>
    <mergeCell ref="G35:H35"/>
    <mergeCell ref="A29:C29"/>
    <mergeCell ref="G29:H29"/>
    <mergeCell ref="A30:H30"/>
    <mergeCell ref="A31:I31"/>
    <mergeCell ref="A32:H32"/>
    <mergeCell ref="A26:C26"/>
    <mergeCell ref="G26:H26"/>
    <mergeCell ref="A27:C27"/>
    <mergeCell ref="G27:H27"/>
    <mergeCell ref="A28:C28"/>
    <mergeCell ref="G28:H28"/>
    <mergeCell ref="A22:C22"/>
    <mergeCell ref="G22:H22"/>
    <mergeCell ref="A23:H23"/>
    <mergeCell ref="A24:I24"/>
    <mergeCell ref="A25:C25"/>
    <mergeCell ref="G25:H25"/>
    <mergeCell ref="A19:I19"/>
    <mergeCell ref="A20:C20"/>
    <mergeCell ref="G20:H20"/>
    <mergeCell ref="A21:C21"/>
    <mergeCell ref="G21:H21"/>
    <mergeCell ref="A16:D16"/>
    <mergeCell ref="G16:H16"/>
    <mergeCell ref="A17:D17"/>
    <mergeCell ref="G17:H17"/>
    <mergeCell ref="A18:H18"/>
    <mergeCell ref="A12:H12"/>
    <mergeCell ref="A13:I13"/>
    <mergeCell ref="A14:D14"/>
    <mergeCell ref="G14:H14"/>
    <mergeCell ref="A15:D15"/>
    <mergeCell ref="G15:H15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6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FF00"/>
  </sheetPr>
  <dimension ref="A1:N41"/>
  <sheetViews>
    <sheetView showGridLines="0" view="pageBreakPreview" zoomScale="70" zoomScaleNormal="100" zoomScaleSheetLayoutView="70" workbookViewId="0">
      <selection activeCell="M13" sqref="M13"/>
    </sheetView>
  </sheetViews>
  <sheetFormatPr baseColWidth="10" defaultColWidth="9.33203125" defaultRowHeight="12.75"/>
  <cols>
    <col min="1" max="1" width="12.6640625" style="139" customWidth="1"/>
    <col min="2" max="2" width="30" style="139" customWidth="1"/>
    <col min="3" max="3" width="7.1640625" style="139" customWidth="1"/>
    <col min="4" max="4" width="16.33203125" style="139" customWidth="1"/>
    <col min="5" max="5" width="19.33203125" style="139" customWidth="1"/>
    <col min="6" max="6" width="16" style="139" customWidth="1"/>
    <col min="7" max="7" width="9.6640625" style="139" customWidth="1"/>
    <col min="8" max="8" width="14.1640625" style="139" customWidth="1"/>
    <col min="9" max="9" width="19.6640625" style="144" customWidth="1"/>
    <col min="10" max="10" width="11.6640625" style="96" customWidth="1"/>
    <col min="11" max="11" width="14.33203125" customWidth="1"/>
    <col min="12" max="12" width="15.33203125" bestFit="1" customWidth="1"/>
    <col min="14" max="14" width="15.33203125" customWidth="1"/>
  </cols>
  <sheetData>
    <row r="1" spans="1:14" ht="14.45" customHeight="1" thickBot="1">
      <c r="A1" s="97"/>
      <c r="B1" s="97"/>
      <c r="C1" s="97"/>
      <c r="D1" s="97"/>
      <c r="E1" s="97"/>
      <c r="F1" s="97"/>
      <c r="G1" s="97"/>
      <c r="H1" s="97"/>
      <c r="I1" s="117"/>
    </row>
    <row r="2" spans="1:14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14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14">
      <c r="A4" s="857"/>
      <c r="B4" s="858"/>
      <c r="C4" s="858"/>
      <c r="D4" s="858"/>
      <c r="E4" s="858"/>
      <c r="F4" s="858"/>
      <c r="G4" s="858"/>
      <c r="H4" s="858"/>
      <c r="I4" s="859"/>
    </row>
    <row r="5" spans="1:14">
      <c r="A5" s="18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14">
      <c r="A6" s="133">
        <v>4.2</v>
      </c>
      <c r="B6" s="906" t="s">
        <v>310</v>
      </c>
      <c r="C6" s="907"/>
      <c r="D6" s="907"/>
      <c r="E6" s="907"/>
      <c r="F6" s="908"/>
      <c r="G6" s="860" t="s">
        <v>276</v>
      </c>
      <c r="H6" s="862"/>
      <c r="I6" s="148">
        <f>+'PROPUESTA CONSORCIO'!F23+'PROPUESTA CONSORCIO'!F125</f>
        <v>1157</v>
      </c>
    </row>
    <row r="7" spans="1:14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14" ht="22.5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  <c r="N8" s="12"/>
    </row>
    <row r="9" spans="1:14">
      <c r="A9" s="863" t="s">
        <v>260</v>
      </c>
      <c r="B9" s="864"/>
      <c r="C9" s="134" t="s">
        <v>261</v>
      </c>
      <c r="D9" s="860" t="s">
        <v>262</v>
      </c>
      <c r="E9" s="862"/>
      <c r="F9" s="160">
        <f>+I30</f>
        <v>7016.18</v>
      </c>
      <c r="G9" s="865">
        <v>0.1</v>
      </c>
      <c r="H9" s="866"/>
      <c r="I9" s="141">
        <f>+G9*F9</f>
        <v>701.62</v>
      </c>
    </row>
    <row r="10" spans="1:14">
      <c r="A10" s="863" t="s">
        <v>296</v>
      </c>
      <c r="B10" s="864"/>
      <c r="C10" s="134" t="s">
        <v>269</v>
      </c>
      <c r="D10" s="860" t="s">
        <v>262</v>
      </c>
      <c r="E10" s="862"/>
      <c r="F10" s="160">
        <v>450000</v>
      </c>
      <c r="G10" s="938">
        <v>24.4909</v>
      </c>
      <c r="H10" s="939"/>
      <c r="I10" s="141">
        <f>+F10/G10</f>
        <v>18374.169999999998</v>
      </c>
    </row>
    <row r="11" spans="1:14">
      <c r="A11" s="799" t="s">
        <v>225</v>
      </c>
      <c r="B11" s="800"/>
      <c r="C11" s="800"/>
      <c r="D11" s="800"/>
      <c r="E11" s="800"/>
      <c r="F11" s="800"/>
      <c r="G11" s="800"/>
      <c r="H11" s="801"/>
      <c r="I11" s="141">
        <f>SUM(I9:I10)</f>
        <v>19075.79</v>
      </c>
      <c r="N11" s="12"/>
    </row>
    <row r="12" spans="1:14">
      <c r="A12" s="784" t="s">
        <v>226</v>
      </c>
      <c r="B12" s="785"/>
      <c r="C12" s="785"/>
      <c r="D12" s="785"/>
      <c r="E12" s="785"/>
      <c r="F12" s="785"/>
      <c r="G12" s="785"/>
      <c r="H12" s="785"/>
      <c r="I12" s="786"/>
    </row>
    <row r="13" spans="1:14">
      <c r="A13" s="787" t="s">
        <v>77</v>
      </c>
      <c r="B13" s="802"/>
      <c r="C13" s="802"/>
      <c r="D13" s="788"/>
      <c r="E13" s="175" t="s">
        <v>215</v>
      </c>
      <c r="F13" s="177" t="s">
        <v>79</v>
      </c>
      <c r="G13" s="789" t="s">
        <v>227</v>
      </c>
      <c r="H13" s="790"/>
      <c r="I13" s="185" t="s">
        <v>221</v>
      </c>
    </row>
    <row r="14" spans="1:14">
      <c r="A14" s="863" t="s">
        <v>312</v>
      </c>
      <c r="B14" s="870"/>
      <c r="C14" s="870"/>
      <c r="D14" s="864"/>
      <c r="E14" s="134" t="s">
        <v>298</v>
      </c>
      <c r="F14" s="158">
        <v>0.1</v>
      </c>
      <c r="G14" s="895">
        <f>+MATERIALES!M19</f>
        <v>75000</v>
      </c>
      <c r="H14" s="896"/>
      <c r="I14" s="141">
        <f t="shared" ref="I14" si="0">+G14*F14</f>
        <v>7500</v>
      </c>
      <c r="N14" s="12"/>
    </row>
    <row r="15" spans="1:14">
      <c r="A15" s="612"/>
      <c r="B15" s="613"/>
      <c r="C15" s="613"/>
      <c r="D15" s="614"/>
      <c r="E15" s="134"/>
      <c r="F15" s="158"/>
      <c r="G15" s="615"/>
      <c r="H15" s="616"/>
      <c r="I15" s="141"/>
      <c r="N15" s="12"/>
    </row>
    <row r="16" spans="1:14">
      <c r="A16" s="612"/>
      <c r="B16" s="613"/>
      <c r="C16" s="613"/>
      <c r="D16" s="614"/>
      <c r="E16" s="134"/>
      <c r="F16" s="158"/>
      <c r="G16" s="615"/>
      <c r="H16" s="616"/>
      <c r="I16" s="141"/>
      <c r="N16" s="12"/>
    </row>
    <row r="17" spans="1:9">
      <c r="A17" s="863"/>
      <c r="B17" s="870"/>
      <c r="C17" s="870"/>
      <c r="D17" s="864"/>
      <c r="E17" s="134"/>
      <c r="F17" s="166"/>
      <c r="G17" s="895"/>
      <c r="H17" s="896"/>
      <c r="I17" s="141"/>
    </row>
    <row r="18" spans="1:9">
      <c r="A18" s="799" t="s">
        <v>225</v>
      </c>
      <c r="B18" s="800"/>
      <c r="C18" s="800"/>
      <c r="D18" s="800"/>
      <c r="E18" s="800"/>
      <c r="F18" s="800"/>
      <c r="G18" s="800"/>
      <c r="H18" s="801"/>
      <c r="I18" s="141">
        <f>SUM(I14:I17)</f>
        <v>7500</v>
      </c>
    </row>
    <row r="19" spans="1:9">
      <c r="A19" s="784" t="s">
        <v>233</v>
      </c>
      <c r="B19" s="785"/>
      <c r="C19" s="785"/>
      <c r="D19" s="785"/>
      <c r="E19" s="785"/>
      <c r="F19" s="785"/>
      <c r="G19" s="785"/>
      <c r="H19" s="785"/>
      <c r="I19" s="786"/>
    </row>
    <row r="20" spans="1:9">
      <c r="A20" s="787" t="s">
        <v>234</v>
      </c>
      <c r="B20" s="802"/>
      <c r="C20" s="788"/>
      <c r="D20" s="175" t="s">
        <v>309</v>
      </c>
      <c r="E20" s="175" t="s">
        <v>236</v>
      </c>
      <c r="F20" s="177" t="s">
        <v>250</v>
      </c>
      <c r="G20" s="787" t="s">
        <v>237</v>
      </c>
      <c r="H20" s="788"/>
      <c r="I20" s="185" t="s">
        <v>221</v>
      </c>
    </row>
    <row r="21" spans="1:9">
      <c r="A21" s="867"/>
      <c r="B21" s="869"/>
      <c r="C21" s="868"/>
      <c r="D21" s="136"/>
      <c r="E21" s="136"/>
      <c r="F21" s="136"/>
      <c r="G21" s="867"/>
      <c r="H21" s="868"/>
      <c r="I21" s="142"/>
    </row>
    <row r="22" spans="1:9">
      <c r="A22" s="867"/>
      <c r="B22" s="869"/>
      <c r="C22" s="868"/>
      <c r="D22" s="136"/>
      <c r="E22" s="136"/>
      <c r="F22" s="136"/>
      <c r="G22" s="867"/>
      <c r="H22" s="868"/>
      <c r="I22" s="142"/>
    </row>
    <row r="23" spans="1:9">
      <c r="A23" s="799" t="s">
        <v>225</v>
      </c>
      <c r="B23" s="800"/>
      <c r="C23" s="800"/>
      <c r="D23" s="800"/>
      <c r="E23" s="800"/>
      <c r="F23" s="800"/>
      <c r="G23" s="800"/>
      <c r="H23" s="801"/>
      <c r="I23" s="142"/>
    </row>
    <row r="24" spans="1:9">
      <c r="A24" s="784" t="s">
        <v>238</v>
      </c>
      <c r="B24" s="785"/>
      <c r="C24" s="785"/>
      <c r="D24" s="785"/>
      <c r="E24" s="785"/>
      <c r="F24" s="785"/>
      <c r="G24" s="785"/>
      <c r="H24" s="785"/>
      <c r="I24" s="786"/>
    </row>
    <row r="25" spans="1:9" ht="22.5">
      <c r="A25" s="787" t="s">
        <v>239</v>
      </c>
      <c r="B25" s="802"/>
      <c r="C25" s="788"/>
      <c r="D25" s="175" t="s">
        <v>240</v>
      </c>
      <c r="E25" s="175" t="s">
        <v>241</v>
      </c>
      <c r="F25" s="176" t="s">
        <v>242</v>
      </c>
      <c r="G25" s="789" t="s">
        <v>220</v>
      </c>
      <c r="H25" s="790"/>
      <c r="I25" s="185" t="s">
        <v>221</v>
      </c>
    </row>
    <row r="26" spans="1:9">
      <c r="A26" s="863" t="s">
        <v>263</v>
      </c>
      <c r="B26" s="870"/>
      <c r="C26" s="864"/>
      <c r="D26" s="140">
        <v>30284</v>
      </c>
      <c r="E26" s="140">
        <v>25741.4</v>
      </c>
      <c r="F26" s="146">
        <f>+E26+D26</f>
        <v>56025.4</v>
      </c>
      <c r="G26" s="938">
        <f>+G10</f>
        <v>24.4909</v>
      </c>
      <c r="H26" s="939"/>
      <c r="I26" s="141">
        <f>+F26/G26</f>
        <v>2287.6</v>
      </c>
    </row>
    <row r="27" spans="1:9">
      <c r="A27" s="863" t="s">
        <v>299</v>
      </c>
      <c r="B27" s="870"/>
      <c r="C27" s="864"/>
      <c r="D27" s="140">
        <v>66667</v>
      </c>
      <c r="E27" s="140">
        <v>49140.25</v>
      </c>
      <c r="F27" s="146">
        <f>+E27+D27</f>
        <v>115807.25</v>
      </c>
      <c r="G27" s="938">
        <f>+G26</f>
        <v>24.4909</v>
      </c>
      <c r="H27" s="939"/>
      <c r="I27" s="141">
        <f>+F27/G27</f>
        <v>4728.58</v>
      </c>
    </row>
    <row r="28" spans="1:9">
      <c r="A28" s="867"/>
      <c r="B28" s="869"/>
      <c r="C28" s="868"/>
      <c r="D28" s="136"/>
      <c r="E28" s="136"/>
      <c r="F28" s="136"/>
      <c r="G28" s="867"/>
      <c r="H28" s="868"/>
      <c r="I28" s="142"/>
    </row>
    <row r="29" spans="1:9">
      <c r="A29" s="867"/>
      <c r="B29" s="869"/>
      <c r="C29" s="868"/>
      <c r="D29" s="136"/>
      <c r="E29" s="136"/>
      <c r="F29" s="136"/>
      <c r="G29" s="867"/>
      <c r="H29" s="868"/>
      <c r="I29" s="142"/>
    </row>
    <row r="30" spans="1:9">
      <c r="A30" s="799" t="s">
        <v>225</v>
      </c>
      <c r="B30" s="800"/>
      <c r="C30" s="800"/>
      <c r="D30" s="800"/>
      <c r="E30" s="800"/>
      <c r="F30" s="800"/>
      <c r="G30" s="800"/>
      <c r="H30" s="801"/>
      <c r="I30" s="141">
        <f>SUM(I26:I29)</f>
        <v>7016.18</v>
      </c>
    </row>
    <row r="31" spans="1:9">
      <c r="A31" s="867"/>
      <c r="B31" s="869"/>
      <c r="C31" s="869"/>
      <c r="D31" s="869"/>
      <c r="E31" s="869"/>
      <c r="F31" s="869"/>
      <c r="G31" s="869"/>
      <c r="H31" s="869"/>
      <c r="I31" s="868"/>
    </row>
    <row r="32" spans="1:9">
      <c r="A32" s="799" t="s">
        <v>245</v>
      </c>
      <c r="B32" s="800"/>
      <c r="C32" s="800"/>
      <c r="D32" s="800"/>
      <c r="E32" s="800"/>
      <c r="F32" s="800"/>
      <c r="G32" s="800"/>
      <c r="H32" s="801"/>
      <c r="I32" s="204">
        <f>+I11+I18+I23+I30</f>
        <v>33591.97</v>
      </c>
    </row>
    <row r="33" spans="1:12">
      <c r="A33" s="784" t="s">
        <v>246</v>
      </c>
      <c r="B33" s="785"/>
      <c r="C33" s="785"/>
      <c r="D33" s="785"/>
      <c r="E33" s="785"/>
      <c r="F33" s="785"/>
      <c r="G33" s="785"/>
      <c r="H33" s="785"/>
      <c r="I33" s="786"/>
    </row>
    <row r="34" spans="1:12">
      <c r="A34" s="787" t="s">
        <v>77</v>
      </c>
      <c r="B34" s="802"/>
      <c r="C34" s="788"/>
      <c r="D34" s="136"/>
      <c r="E34" s="136"/>
      <c r="F34" s="176" t="s">
        <v>202</v>
      </c>
      <c r="G34" s="789" t="s">
        <v>199</v>
      </c>
      <c r="H34" s="790"/>
      <c r="I34" s="142"/>
    </row>
    <row r="35" spans="1:12">
      <c r="A35" s="863" t="s">
        <v>264</v>
      </c>
      <c r="B35" s="870"/>
      <c r="C35" s="864"/>
      <c r="D35" s="136"/>
      <c r="E35" s="136"/>
      <c r="F35" s="137">
        <v>0.25</v>
      </c>
      <c r="G35" s="876">
        <f>+I32</f>
        <v>33591.97</v>
      </c>
      <c r="H35" s="877"/>
      <c r="I35" s="141">
        <f>+G35*F35</f>
        <v>8397.99</v>
      </c>
    </row>
    <row r="36" spans="1:12">
      <c r="A36" s="863" t="s">
        <v>265</v>
      </c>
      <c r="B36" s="870"/>
      <c r="C36" s="864"/>
      <c r="D36" s="136"/>
      <c r="E36" s="136"/>
      <c r="F36" s="138">
        <v>0</v>
      </c>
      <c r="G36" s="876">
        <f>+I32</f>
        <v>33591.97</v>
      </c>
      <c r="H36" s="877"/>
      <c r="I36" s="141">
        <f t="shared" ref="I36:I37" si="1">+G36*F36</f>
        <v>0</v>
      </c>
    </row>
    <row r="37" spans="1:12">
      <c r="A37" s="863" t="s">
        <v>266</v>
      </c>
      <c r="B37" s="870"/>
      <c r="C37" s="864"/>
      <c r="D37" s="136"/>
      <c r="E37" s="136"/>
      <c r="F37" s="138">
        <v>0.05</v>
      </c>
      <c r="G37" s="876">
        <f>+I32</f>
        <v>33591.97</v>
      </c>
      <c r="H37" s="877"/>
      <c r="I37" s="141">
        <f t="shared" si="1"/>
        <v>1679.6</v>
      </c>
    </row>
    <row r="38" spans="1:12">
      <c r="A38" s="873" t="s">
        <v>267</v>
      </c>
      <c r="B38" s="874"/>
      <c r="C38" s="874"/>
      <c r="D38" s="874"/>
      <c r="E38" s="874"/>
      <c r="F38" s="874"/>
      <c r="G38" s="874"/>
      <c r="H38" s="875"/>
      <c r="I38" s="141">
        <f>SUM(I35:I37)</f>
        <v>10077.59</v>
      </c>
    </row>
    <row r="39" spans="1:12">
      <c r="A39" s="867"/>
      <c r="B39" s="869"/>
      <c r="C39" s="869"/>
      <c r="D39" s="869"/>
      <c r="E39" s="869"/>
      <c r="F39" s="869"/>
      <c r="G39" s="869"/>
      <c r="H39" s="869"/>
      <c r="I39" s="868"/>
    </row>
    <row r="40" spans="1:12">
      <c r="A40" s="809" t="s">
        <v>249</v>
      </c>
      <c r="B40" s="810"/>
      <c r="C40" s="810"/>
      <c r="D40" s="810"/>
      <c r="E40" s="810"/>
      <c r="F40" s="810"/>
      <c r="G40" s="810"/>
      <c r="H40" s="811"/>
      <c r="I40" s="186">
        <f>+ROUND(I32+I38,0)</f>
        <v>43670</v>
      </c>
      <c r="J40" s="96">
        <f>+'PROPUESTA CONSORCIO'!G23</f>
        <v>43670</v>
      </c>
      <c r="K40" s="118">
        <f>+J40-I40</f>
        <v>0</v>
      </c>
      <c r="L40" s="605"/>
    </row>
    <row r="41" spans="1:12">
      <c r="A41" s="97"/>
      <c r="B41" s="97"/>
      <c r="C41" s="97"/>
      <c r="D41" s="97"/>
      <c r="E41" s="97"/>
      <c r="F41" s="97"/>
      <c r="G41" s="97"/>
      <c r="H41" s="97"/>
      <c r="I41" s="98"/>
    </row>
  </sheetData>
  <mergeCells count="59">
    <mergeCell ref="A39:I39"/>
    <mergeCell ref="A40:H40"/>
    <mergeCell ref="A36:C36"/>
    <mergeCell ref="G36:H36"/>
    <mergeCell ref="A37:C37"/>
    <mergeCell ref="G37:H37"/>
    <mergeCell ref="A38:H38"/>
    <mergeCell ref="A33:I33"/>
    <mergeCell ref="A34:C34"/>
    <mergeCell ref="G34:H34"/>
    <mergeCell ref="A35:C35"/>
    <mergeCell ref="G35:H35"/>
    <mergeCell ref="A29:C29"/>
    <mergeCell ref="G29:H29"/>
    <mergeCell ref="A30:H30"/>
    <mergeCell ref="A31:I31"/>
    <mergeCell ref="A32:H32"/>
    <mergeCell ref="A26:C26"/>
    <mergeCell ref="G26:H26"/>
    <mergeCell ref="A27:C27"/>
    <mergeCell ref="G27:H27"/>
    <mergeCell ref="A28:C28"/>
    <mergeCell ref="G28:H28"/>
    <mergeCell ref="A22:C22"/>
    <mergeCell ref="G22:H22"/>
    <mergeCell ref="A23:H23"/>
    <mergeCell ref="A24:I24"/>
    <mergeCell ref="A25:C25"/>
    <mergeCell ref="G25:H25"/>
    <mergeCell ref="A19:I19"/>
    <mergeCell ref="A20:C20"/>
    <mergeCell ref="G20:H20"/>
    <mergeCell ref="A21:C21"/>
    <mergeCell ref="G21:H21"/>
    <mergeCell ref="A14:D14"/>
    <mergeCell ref="G14:H14"/>
    <mergeCell ref="A17:D17"/>
    <mergeCell ref="G17:H17"/>
    <mergeCell ref="A18:H18"/>
    <mergeCell ref="A11:H11"/>
    <mergeCell ref="A12:I12"/>
    <mergeCell ref="A13:D13"/>
    <mergeCell ref="G13:H13"/>
    <mergeCell ref="A10:B10"/>
    <mergeCell ref="D10:E10"/>
    <mergeCell ref="G10:H10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6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FF00"/>
  </sheetPr>
  <dimension ref="A1:N40"/>
  <sheetViews>
    <sheetView showGridLines="0" view="pageBreakPreview" zoomScale="70" zoomScaleNormal="100" zoomScaleSheetLayoutView="70" workbookViewId="0">
      <selection activeCell="L14" sqref="L14"/>
    </sheetView>
  </sheetViews>
  <sheetFormatPr baseColWidth="10" defaultColWidth="9.33203125" defaultRowHeight="12.75"/>
  <cols>
    <col min="1" max="1" width="12.6640625" customWidth="1"/>
    <col min="2" max="2" width="30" customWidth="1"/>
    <col min="3" max="3" width="11" customWidth="1"/>
    <col min="4" max="4" width="19.1640625" customWidth="1"/>
    <col min="5" max="5" width="18.33203125" customWidth="1"/>
    <col min="6" max="6" width="16" customWidth="1"/>
    <col min="7" max="7" width="7.33203125" customWidth="1"/>
    <col min="8" max="8" width="17.6640625" customWidth="1"/>
    <col min="9" max="9" width="19.33203125" style="96" customWidth="1"/>
    <col min="10" max="10" width="12" bestFit="1" customWidth="1"/>
    <col min="11" max="11" width="11.1640625" bestFit="1" customWidth="1"/>
    <col min="12" max="12" width="15.33203125" bestFit="1" customWidth="1"/>
  </cols>
  <sheetData>
    <row r="1" spans="1:14" ht="14.25" customHeight="1">
      <c r="A1" s="97"/>
      <c r="B1" s="97"/>
      <c r="C1" s="97"/>
      <c r="D1" s="97"/>
      <c r="E1" s="97"/>
      <c r="F1" s="97"/>
      <c r="G1" s="97"/>
      <c r="H1" s="97"/>
      <c r="I1" s="117"/>
    </row>
    <row r="2" spans="1:14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14">
      <c r="A3" s="833"/>
      <c r="B3" s="834"/>
      <c r="C3" s="834"/>
      <c r="D3" s="834"/>
      <c r="E3" s="834"/>
      <c r="F3" s="834"/>
      <c r="G3" s="834"/>
      <c r="H3" s="834"/>
      <c r="I3" s="835"/>
    </row>
    <row r="4" spans="1:14">
      <c r="A4" s="892"/>
      <c r="B4" s="893"/>
      <c r="C4" s="893"/>
      <c r="D4" s="893"/>
      <c r="E4" s="893"/>
      <c r="F4" s="893"/>
      <c r="G4" s="893"/>
      <c r="H4" s="893"/>
      <c r="I4" s="894"/>
    </row>
    <row r="5" spans="1:14">
      <c r="A5" s="274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275" t="s">
        <v>3</v>
      </c>
    </row>
    <row r="6" spans="1:14">
      <c r="A6" s="3">
        <v>4.3</v>
      </c>
      <c r="B6" s="945" t="s">
        <v>114</v>
      </c>
      <c r="C6" s="946"/>
      <c r="D6" s="946"/>
      <c r="E6" s="946"/>
      <c r="F6" s="947"/>
      <c r="G6" s="948" t="s">
        <v>4</v>
      </c>
      <c r="H6" s="947"/>
      <c r="I6" s="159">
        <f>+'PROPUESTA CONSORCIO'!F24+'PROPUESTA CONSORCIO'!F59+'PROPUESTA CONSORCIO'!F85+'PROPUESTA CONSORCIO'!F107+'PROPUESTA CONSORCIO'!F126+'PROPUESTA CONSORCIO'!F157+'PROPUESTA CONSORCIO'!F196+'PROPUESTA CONSORCIO'!F225+'PROPUESTA CONSORCIO'!F257</f>
        <v>604</v>
      </c>
    </row>
    <row r="7" spans="1:14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14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14">
      <c r="A9" s="953" t="s">
        <v>42</v>
      </c>
      <c r="B9" s="954"/>
      <c r="C9" s="1" t="s">
        <v>10</v>
      </c>
      <c r="D9" s="948" t="s">
        <v>11</v>
      </c>
      <c r="E9" s="947"/>
      <c r="F9" s="9">
        <f>+I29</f>
        <v>12585.33</v>
      </c>
      <c r="G9" s="955">
        <v>0.1</v>
      </c>
      <c r="H9" s="956"/>
      <c r="I9" s="153">
        <f>+G9*F9</f>
        <v>1258.53</v>
      </c>
    </row>
    <row r="10" spans="1:14">
      <c r="A10" s="863" t="s">
        <v>296</v>
      </c>
      <c r="B10" s="864"/>
      <c r="C10" s="134" t="s">
        <v>269</v>
      </c>
      <c r="D10" s="860" t="s">
        <v>262</v>
      </c>
      <c r="E10" s="862"/>
      <c r="F10" s="160">
        <v>450000</v>
      </c>
      <c r="G10" s="938">
        <v>31.454999999999998</v>
      </c>
      <c r="H10" s="939"/>
      <c r="I10" s="141">
        <f>+F10/G10</f>
        <v>14306.15</v>
      </c>
      <c r="J10" s="96"/>
    </row>
    <row r="11" spans="1:14">
      <c r="A11" s="892"/>
      <c r="B11" s="894"/>
      <c r="C11" s="2"/>
      <c r="D11" s="892"/>
      <c r="E11" s="894"/>
      <c r="F11" s="2"/>
      <c r="G11" s="892"/>
      <c r="H11" s="894"/>
      <c r="I11" s="154"/>
    </row>
    <row r="12" spans="1:14">
      <c r="A12" s="957" t="s">
        <v>12</v>
      </c>
      <c r="B12" s="958"/>
      <c r="C12" s="958"/>
      <c r="D12" s="958"/>
      <c r="E12" s="958"/>
      <c r="F12" s="958"/>
      <c r="G12" s="958"/>
      <c r="H12" s="959"/>
      <c r="I12" s="153">
        <f>SUM(I9:I11)</f>
        <v>15564.68</v>
      </c>
    </row>
    <row r="13" spans="1:14">
      <c r="A13" s="887" t="s">
        <v>13</v>
      </c>
      <c r="B13" s="888"/>
      <c r="C13" s="888"/>
      <c r="D13" s="888"/>
      <c r="E13" s="888"/>
      <c r="F13" s="888"/>
      <c r="G13" s="888"/>
      <c r="H13" s="888"/>
      <c r="I13" s="889"/>
    </row>
    <row r="14" spans="1:14">
      <c r="A14" s="949" t="s">
        <v>1</v>
      </c>
      <c r="B14" s="960"/>
      <c r="C14" s="960"/>
      <c r="D14" s="950"/>
      <c r="E14" s="280" t="s">
        <v>2</v>
      </c>
      <c r="F14" s="282" t="s">
        <v>3</v>
      </c>
      <c r="G14" s="951" t="s">
        <v>14</v>
      </c>
      <c r="H14" s="952"/>
      <c r="I14" s="281" t="s">
        <v>9</v>
      </c>
    </row>
    <row r="15" spans="1:14">
      <c r="A15" s="863" t="s">
        <v>312</v>
      </c>
      <c r="B15" s="870"/>
      <c r="C15" s="870"/>
      <c r="D15" s="864"/>
      <c r="E15" s="134" t="s">
        <v>298</v>
      </c>
      <c r="F15" s="158">
        <v>0.1</v>
      </c>
      <c r="G15" s="895">
        <f>+'APU 4,2'!G14:H14</f>
        <v>75000</v>
      </c>
      <c r="H15" s="896"/>
      <c r="I15" s="141">
        <f t="shared" ref="I15" si="0">+G15*F15</f>
        <v>7500</v>
      </c>
      <c r="J15" s="96"/>
      <c r="N15" s="12"/>
    </row>
    <row r="16" spans="1:14">
      <c r="A16" s="892"/>
      <c r="B16" s="893"/>
      <c r="C16" s="893"/>
      <c r="D16" s="894"/>
      <c r="E16" s="2"/>
      <c r="F16" s="2"/>
      <c r="G16" s="892"/>
      <c r="H16" s="894"/>
      <c r="I16" s="154"/>
    </row>
    <row r="17" spans="1:9">
      <c r="A17" s="957" t="s">
        <v>12</v>
      </c>
      <c r="B17" s="958"/>
      <c r="C17" s="958"/>
      <c r="D17" s="958"/>
      <c r="E17" s="958"/>
      <c r="F17" s="958"/>
      <c r="G17" s="958"/>
      <c r="H17" s="959"/>
      <c r="I17" s="153">
        <f>SUM(I15:I16)</f>
        <v>7500</v>
      </c>
    </row>
    <row r="18" spans="1:9">
      <c r="A18" s="887" t="s">
        <v>16</v>
      </c>
      <c r="B18" s="888"/>
      <c r="C18" s="888"/>
      <c r="D18" s="888"/>
      <c r="E18" s="888"/>
      <c r="F18" s="888"/>
      <c r="G18" s="888"/>
      <c r="H18" s="888"/>
      <c r="I18" s="889"/>
    </row>
    <row r="19" spans="1:9">
      <c r="A19" s="949" t="s">
        <v>17</v>
      </c>
      <c r="B19" s="960"/>
      <c r="C19" s="950"/>
      <c r="D19" s="277" t="s">
        <v>18</v>
      </c>
      <c r="E19" s="280" t="s">
        <v>19</v>
      </c>
      <c r="F19" s="282" t="s">
        <v>20</v>
      </c>
      <c r="G19" s="949" t="s">
        <v>21</v>
      </c>
      <c r="H19" s="950"/>
      <c r="I19" s="281" t="s">
        <v>9</v>
      </c>
    </row>
    <row r="20" spans="1:9">
      <c r="A20" s="892"/>
      <c r="B20" s="893"/>
      <c r="C20" s="894"/>
      <c r="D20" s="2"/>
      <c r="E20" s="2"/>
      <c r="F20" s="2"/>
      <c r="G20" s="892"/>
      <c r="H20" s="894"/>
      <c r="I20" s="154"/>
    </row>
    <row r="21" spans="1:9">
      <c r="A21" s="892"/>
      <c r="B21" s="893"/>
      <c r="C21" s="894"/>
      <c r="D21" s="2"/>
      <c r="E21" s="2"/>
      <c r="F21" s="2"/>
      <c r="G21" s="892"/>
      <c r="H21" s="894"/>
      <c r="I21" s="154"/>
    </row>
    <row r="22" spans="1:9">
      <c r="A22" s="957" t="s">
        <v>12</v>
      </c>
      <c r="B22" s="958"/>
      <c r="C22" s="958"/>
      <c r="D22" s="958"/>
      <c r="E22" s="958"/>
      <c r="F22" s="958"/>
      <c r="G22" s="958"/>
      <c r="H22" s="959"/>
      <c r="I22" s="154"/>
    </row>
    <row r="23" spans="1:9">
      <c r="A23" s="887" t="s">
        <v>22</v>
      </c>
      <c r="B23" s="888"/>
      <c r="C23" s="888"/>
      <c r="D23" s="888"/>
      <c r="E23" s="888"/>
      <c r="F23" s="888"/>
      <c r="G23" s="888"/>
      <c r="H23" s="888"/>
      <c r="I23" s="889"/>
    </row>
    <row r="24" spans="1:9" ht="18">
      <c r="A24" s="949" t="s">
        <v>23</v>
      </c>
      <c r="B24" s="960"/>
      <c r="C24" s="950"/>
      <c r="D24" s="279" t="s">
        <v>24</v>
      </c>
      <c r="E24" s="280" t="s">
        <v>25</v>
      </c>
      <c r="F24" s="277" t="s">
        <v>26</v>
      </c>
      <c r="G24" s="951" t="s">
        <v>8</v>
      </c>
      <c r="H24" s="952"/>
      <c r="I24" s="281" t="s">
        <v>9</v>
      </c>
    </row>
    <row r="25" spans="1:9">
      <c r="A25" s="953" t="s">
        <v>45</v>
      </c>
      <c r="B25" s="961"/>
      <c r="C25" s="954"/>
      <c r="D25" s="153">
        <v>151420</v>
      </c>
      <c r="E25" s="156">
        <v>128707</v>
      </c>
      <c r="F25" s="152">
        <f>+D25+E25</f>
        <v>280127</v>
      </c>
      <c r="G25" s="962">
        <f>+G10</f>
        <v>31.46</v>
      </c>
      <c r="H25" s="963"/>
      <c r="I25" s="153">
        <f>+F25/G25</f>
        <v>8904.23</v>
      </c>
    </row>
    <row r="26" spans="1:9">
      <c r="A26" s="953" t="s">
        <v>39</v>
      </c>
      <c r="B26" s="961"/>
      <c r="C26" s="954"/>
      <c r="D26" s="153">
        <v>66667</v>
      </c>
      <c r="E26" s="156">
        <v>49140.25</v>
      </c>
      <c r="F26" s="152">
        <f>+E26+D26</f>
        <v>115807.25</v>
      </c>
      <c r="G26" s="962">
        <f>+G25</f>
        <v>31.46</v>
      </c>
      <c r="H26" s="963"/>
      <c r="I26" s="153">
        <f>+F26/G26</f>
        <v>3681.1</v>
      </c>
    </row>
    <row r="27" spans="1:9">
      <c r="A27" s="892"/>
      <c r="B27" s="893"/>
      <c r="C27" s="894"/>
      <c r="D27" s="2"/>
      <c r="E27" s="2"/>
      <c r="F27" s="2"/>
      <c r="G27" s="892"/>
      <c r="H27" s="894"/>
      <c r="I27" s="154"/>
    </row>
    <row r="28" spans="1:9">
      <c r="A28" s="892"/>
      <c r="B28" s="893"/>
      <c r="C28" s="894"/>
      <c r="D28" s="2"/>
      <c r="E28" s="2"/>
      <c r="F28" s="2"/>
      <c r="G28" s="892"/>
      <c r="H28" s="894"/>
      <c r="I28" s="154"/>
    </row>
    <row r="29" spans="1:9">
      <c r="A29" s="957" t="s">
        <v>12</v>
      </c>
      <c r="B29" s="958"/>
      <c r="C29" s="958"/>
      <c r="D29" s="958"/>
      <c r="E29" s="958"/>
      <c r="F29" s="958"/>
      <c r="G29" s="958"/>
      <c r="H29" s="959"/>
      <c r="I29" s="153">
        <f>SUM(I25:I28)</f>
        <v>12585.33</v>
      </c>
    </row>
    <row r="30" spans="1:9">
      <c r="A30" s="892"/>
      <c r="B30" s="893"/>
      <c r="C30" s="893"/>
      <c r="D30" s="893"/>
      <c r="E30" s="893"/>
      <c r="F30" s="893"/>
      <c r="G30" s="893"/>
      <c r="H30" s="893"/>
      <c r="I30" s="894"/>
    </row>
    <row r="31" spans="1:9">
      <c r="A31" s="957" t="s">
        <v>27</v>
      </c>
      <c r="B31" s="958"/>
      <c r="C31" s="958"/>
      <c r="D31" s="958"/>
      <c r="E31" s="958"/>
      <c r="F31" s="958"/>
      <c r="G31" s="958"/>
      <c r="H31" s="959"/>
      <c r="I31" s="278">
        <f>+I12+I17+I22+I29</f>
        <v>35650.01</v>
      </c>
    </row>
    <row r="32" spans="1:9">
      <c r="A32" s="887" t="s">
        <v>28</v>
      </c>
      <c r="B32" s="888"/>
      <c r="C32" s="888"/>
      <c r="D32" s="888"/>
      <c r="E32" s="888"/>
      <c r="F32" s="888"/>
      <c r="G32" s="888"/>
      <c r="H32" s="888"/>
      <c r="I32" s="889"/>
    </row>
    <row r="33" spans="1:12">
      <c r="A33" s="949" t="s">
        <v>1</v>
      </c>
      <c r="B33" s="960"/>
      <c r="C33" s="950"/>
      <c r="D33" s="2"/>
      <c r="E33" s="2"/>
      <c r="F33" s="277" t="s">
        <v>29</v>
      </c>
      <c r="G33" s="951" t="s">
        <v>30</v>
      </c>
      <c r="H33" s="952"/>
      <c r="I33" s="154"/>
    </row>
    <row r="34" spans="1:12">
      <c r="A34" s="953" t="s">
        <v>31</v>
      </c>
      <c r="B34" s="961"/>
      <c r="C34" s="954"/>
      <c r="D34" s="2"/>
      <c r="E34" s="2"/>
      <c r="F34" s="6">
        <v>0.25</v>
      </c>
      <c r="G34" s="964">
        <f>+I31</f>
        <v>35650.01</v>
      </c>
      <c r="H34" s="965"/>
      <c r="I34" s="153">
        <f>+G34*F34</f>
        <v>8912.5</v>
      </c>
    </row>
    <row r="35" spans="1:12">
      <c r="A35" s="953" t="s">
        <v>32</v>
      </c>
      <c r="B35" s="961"/>
      <c r="C35" s="954"/>
      <c r="D35" s="2"/>
      <c r="E35" s="2"/>
      <c r="F35" s="7">
        <v>0</v>
      </c>
      <c r="G35" s="964">
        <f>+I31</f>
        <v>35650.01</v>
      </c>
      <c r="H35" s="965"/>
      <c r="I35" s="153">
        <f t="shared" ref="I35:I36" si="1">+G35*F35</f>
        <v>0</v>
      </c>
    </row>
    <row r="36" spans="1:12">
      <c r="A36" s="953" t="s">
        <v>33</v>
      </c>
      <c r="B36" s="961"/>
      <c r="C36" s="954"/>
      <c r="D36" s="2"/>
      <c r="E36" s="2"/>
      <c r="F36" s="7">
        <v>0.05</v>
      </c>
      <c r="G36" s="964">
        <f>+I31</f>
        <v>35650.01</v>
      </c>
      <c r="H36" s="965"/>
      <c r="I36" s="153">
        <f t="shared" si="1"/>
        <v>1782.5</v>
      </c>
    </row>
    <row r="37" spans="1:12">
      <c r="A37" s="969" t="s">
        <v>34</v>
      </c>
      <c r="B37" s="970"/>
      <c r="C37" s="970"/>
      <c r="D37" s="970"/>
      <c r="E37" s="970"/>
      <c r="F37" s="970"/>
      <c r="G37" s="970"/>
      <c r="H37" s="971"/>
      <c r="I37" s="153">
        <f>SUM(I34:I36)</f>
        <v>10695</v>
      </c>
    </row>
    <row r="38" spans="1:12">
      <c r="A38" s="892"/>
      <c r="B38" s="893"/>
      <c r="C38" s="893"/>
      <c r="D38" s="893"/>
      <c r="E38" s="893"/>
      <c r="F38" s="893"/>
      <c r="G38" s="893"/>
      <c r="H38" s="893"/>
      <c r="I38" s="894"/>
    </row>
    <row r="39" spans="1:12">
      <c r="A39" s="966" t="s">
        <v>35</v>
      </c>
      <c r="B39" s="967"/>
      <c r="C39" s="967"/>
      <c r="D39" s="967"/>
      <c r="E39" s="967"/>
      <c r="F39" s="967"/>
      <c r="G39" s="967"/>
      <c r="H39" s="968"/>
      <c r="I39" s="276">
        <f>+ROUND(I31+I37,0)</f>
        <v>46345</v>
      </c>
      <c r="J39" s="96">
        <f>+'PROPUESTA CONSORCIO'!G25</f>
        <v>46345</v>
      </c>
      <c r="K39" s="96">
        <f>+J39-I39</f>
        <v>0</v>
      </c>
      <c r="L39" s="96"/>
    </row>
    <row r="40" spans="1:12">
      <c r="A40" s="97"/>
      <c r="B40" s="97"/>
      <c r="C40" s="97"/>
      <c r="D40" s="97"/>
      <c r="E40" s="97"/>
      <c r="F40" s="97"/>
      <c r="G40" s="97"/>
      <c r="H40" s="97"/>
      <c r="I40" s="98"/>
    </row>
  </sheetData>
  <mergeCells count="62">
    <mergeCell ref="A38:I38"/>
    <mergeCell ref="A39:H39"/>
    <mergeCell ref="A35:C35"/>
    <mergeCell ref="G35:H35"/>
    <mergeCell ref="A36:C36"/>
    <mergeCell ref="G36:H36"/>
    <mergeCell ref="A37:H37"/>
    <mergeCell ref="A32:I32"/>
    <mergeCell ref="A33:C33"/>
    <mergeCell ref="G33:H33"/>
    <mergeCell ref="A34:C34"/>
    <mergeCell ref="G34:H34"/>
    <mergeCell ref="A28:C28"/>
    <mergeCell ref="G28:H28"/>
    <mergeCell ref="A29:H29"/>
    <mergeCell ref="A30:I30"/>
    <mergeCell ref="A31:H31"/>
    <mergeCell ref="A25:C25"/>
    <mergeCell ref="G25:H25"/>
    <mergeCell ref="A26:C26"/>
    <mergeCell ref="G26:H26"/>
    <mergeCell ref="A27:C27"/>
    <mergeCell ref="G27:H27"/>
    <mergeCell ref="A21:C21"/>
    <mergeCell ref="G21:H21"/>
    <mergeCell ref="A22:H22"/>
    <mergeCell ref="A23:I23"/>
    <mergeCell ref="A24:C24"/>
    <mergeCell ref="G24:H24"/>
    <mergeCell ref="A18:I18"/>
    <mergeCell ref="A19:C19"/>
    <mergeCell ref="G19:H19"/>
    <mergeCell ref="A20:C20"/>
    <mergeCell ref="G20:H20"/>
    <mergeCell ref="A15:D15"/>
    <mergeCell ref="G15:H15"/>
    <mergeCell ref="A16:D16"/>
    <mergeCell ref="G16:H16"/>
    <mergeCell ref="A17:H17"/>
    <mergeCell ref="A12:H12"/>
    <mergeCell ref="A13:I13"/>
    <mergeCell ref="A14:D14"/>
    <mergeCell ref="G14:H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6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FF00"/>
  </sheetPr>
  <dimension ref="A1:L48"/>
  <sheetViews>
    <sheetView showGridLines="0" view="pageBreakPreview" topLeftCell="A16" zoomScale="70" zoomScaleNormal="100" zoomScaleSheetLayoutView="70" workbookViewId="0">
      <selection activeCell="A41" sqref="A41:I48"/>
    </sheetView>
  </sheetViews>
  <sheetFormatPr baseColWidth="10" defaultColWidth="9.33203125" defaultRowHeight="12.75"/>
  <cols>
    <col min="1" max="1" width="12.6640625" customWidth="1"/>
    <col min="2" max="2" width="30" customWidth="1"/>
    <col min="3" max="3" width="7.1640625" customWidth="1"/>
    <col min="4" max="4" width="12.83203125" customWidth="1"/>
    <col min="5" max="5" width="16.33203125" customWidth="1"/>
    <col min="6" max="6" width="16" customWidth="1"/>
    <col min="7" max="7" width="7.33203125" customWidth="1"/>
    <col min="8" max="8" width="11.83203125" customWidth="1"/>
    <col min="9" max="9" width="20.33203125" style="96" customWidth="1"/>
    <col min="10" max="10" width="12" bestFit="1" customWidth="1"/>
    <col min="11" max="11" width="11.1640625" bestFit="1" customWidth="1"/>
    <col min="12" max="12" width="15.33203125" bestFit="1" customWidth="1"/>
  </cols>
  <sheetData>
    <row r="1" spans="1:9" ht="14.45" customHeight="1" thickBo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9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9">
      <c r="A4" s="884"/>
      <c r="B4" s="885"/>
      <c r="C4" s="885"/>
      <c r="D4" s="885"/>
      <c r="E4" s="885"/>
      <c r="F4" s="885"/>
      <c r="G4" s="885"/>
      <c r="H4" s="885"/>
      <c r="I4" s="886"/>
    </row>
    <row r="5" spans="1:9">
      <c r="A5" s="274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275" t="s">
        <v>3</v>
      </c>
    </row>
    <row r="6" spans="1:9">
      <c r="A6" s="3">
        <v>4.4000000000000004</v>
      </c>
      <c r="B6" s="948" t="s">
        <v>46</v>
      </c>
      <c r="C6" s="946"/>
      <c r="D6" s="946"/>
      <c r="E6" s="946"/>
      <c r="F6" s="947"/>
      <c r="G6" s="948" t="s">
        <v>4</v>
      </c>
      <c r="H6" s="947"/>
      <c r="I6" s="157">
        <f>+'PROPUESTA CONSORCIO'!F25+'PROPUESTA CONSORCIO'!F60+'PROPUESTA CONSORCIO'!F86+'PROPUESTA CONSORCIO'!F108+'PROPUESTA CONSORCIO'!F127+'PROPUESTA CONSORCIO'!F158+'PROPUESTA CONSORCIO'!F197+'PROPUESTA CONSORCIO'!F226+'PROPUESTA CONSORCIO'!F258</f>
        <v>598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8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>
      <c r="A9" s="953" t="s">
        <v>42</v>
      </c>
      <c r="B9" s="954"/>
      <c r="C9" s="1" t="s">
        <v>10</v>
      </c>
      <c r="D9" s="948" t="s">
        <v>11</v>
      </c>
      <c r="E9" s="947"/>
      <c r="F9" s="9">
        <f>+I29</f>
        <v>12585.33</v>
      </c>
      <c r="G9" s="955">
        <v>0.1</v>
      </c>
      <c r="H9" s="956"/>
      <c r="I9" s="153">
        <f>+G9*F9</f>
        <v>1258.53</v>
      </c>
    </row>
    <row r="10" spans="1:9" ht="12.75" customHeight="1">
      <c r="A10" s="863" t="s">
        <v>296</v>
      </c>
      <c r="B10" s="864"/>
      <c r="C10" s="134" t="s">
        <v>269</v>
      </c>
      <c r="D10" s="860" t="s">
        <v>262</v>
      </c>
      <c r="E10" s="862"/>
      <c r="F10" s="160">
        <v>450000</v>
      </c>
      <c r="G10" s="938">
        <v>31.454999999999998</v>
      </c>
      <c r="H10" s="939"/>
      <c r="I10" s="141">
        <f>+F10/G10</f>
        <v>14306.15</v>
      </c>
    </row>
    <row r="11" spans="1:9">
      <c r="A11" s="892"/>
      <c r="B11" s="894"/>
      <c r="C11" s="2"/>
      <c r="D11" s="892"/>
      <c r="E11" s="894"/>
      <c r="F11" s="2"/>
      <c r="G11" s="892"/>
      <c r="H11" s="894"/>
      <c r="I11" s="154"/>
    </row>
    <row r="12" spans="1:9">
      <c r="A12" s="957" t="s">
        <v>12</v>
      </c>
      <c r="B12" s="958"/>
      <c r="C12" s="958"/>
      <c r="D12" s="958"/>
      <c r="E12" s="958"/>
      <c r="F12" s="958"/>
      <c r="G12" s="958"/>
      <c r="H12" s="959"/>
      <c r="I12" s="153">
        <f>SUM(I9:I11)</f>
        <v>15564.68</v>
      </c>
    </row>
    <row r="13" spans="1:9">
      <c r="A13" s="887" t="s">
        <v>13</v>
      </c>
      <c r="B13" s="888"/>
      <c r="C13" s="888"/>
      <c r="D13" s="888"/>
      <c r="E13" s="888"/>
      <c r="F13" s="888"/>
      <c r="G13" s="888"/>
      <c r="H13" s="888"/>
      <c r="I13" s="889"/>
    </row>
    <row r="14" spans="1:9">
      <c r="A14" s="949" t="s">
        <v>1</v>
      </c>
      <c r="B14" s="960"/>
      <c r="C14" s="960"/>
      <c r="D14" s="950"/>
      <c r="E14" s="280" t="s">
        <v>2</v>
      </c>
      <c r="F14" s="282" t="s">
        <v>3</v>
      </c>
      <c r="G14" s="951" t="s">
        <v>14</v>
      </c>
      <c r="H14" s="952"/>
      <c r="I14" s="281" t="s">
        <v>9</v>
      </c>
    </row>
    <row r="15" spans="1:9">
      <c r="A15" s="863" t="s">
        <v>385</v>
      </c>
      <c r="B15" s="870"/>
      <c r="C15" s="870"/>
      <c r="D15" s="864"/>
      <c r="E15" s="134" t="s">
        <v>386</v>
      </c>
      <c r="F15" s="610">
        <v>0.1</v>
      </c>
      <c r="G15" s="972">
        <f>+'APU 4,2'!G14:H14</f>
        <v>75000</v>
      </c>
      <c r="H15" s="973"/>
      <c r="I15" s="611">
        <f t="shared" ref="I15" si="0">+G15*F15</f>
        <v>7500</v>
      </c>
    </row>
    <row r="16" spans="1:9">
      <c r="A16" s="892"/>
      <c r="B16" s="893"/>
      <c r="C16" s="893"/>
      <c r="D16" s="894"/>
      <c r="E16" s="2"/>
      <c r="F16" s="2"/>
      <c r="G16" s="892"/>
      <c r="H16" s="894"/>
      <c r="I16" s="154"/>
    </row>
    <row r="17" spans="1:9">
      <c r="A17" s="957" t="s">
        <v>12</v>
      </c>
      <c r="B17" s="958"/>
      <c r="C17" s="958"/>
      <c r="D17" s="958"/>
      <c r="E17" s="958"/>
      <c r="F17" s="958"/>
      <c r="G17" s="958"/>
      <c r="H17" s="959"/>
      <c r="I17" s="153">
        <f>SUM(I15:I16)</f>
        <v>7500</v>
      </c>
    </row>
    <row r="18" spans="1:9">
      <c r="A18" s="887" t="s">
        <v>16</v>
      </c>
      <c r="B18" s="888"/>
      <c r="C18" s="888"/>
      <c r="D18" s="888"/>
      <c r="E18" s="888"/>
      <c r="F18" s="888"/>
      <c r="G18" s="888"/>
      <c r="H18" s="888"/>
      <c r="I18" s="889"/>
    </row>
    <row r="19" spans="1:9" ht="18">
      <c r="A19" s="949" t="s">
        <v>17</v>
      </c>
      <c r="B19" s="960"/>
      <c r="C19" s="950"/>
      <c r="D19" s="277" t="s">
        <v>18</v>
      </c>
      <c r="E19" s="280" t="s">
        <v>19</v>
      </c>
      <c r="F19" s="282" t="s">
        <v>20</v>
      </c>
      <c r="G19" s="949" t="s">
        <v>21</v>
      </c>
      <c r="H19" s="950"/>
      <c r="I19" s="281" t="s">
        <v>9</v>
      </c>
    </row>
    <row r="20" spans="1:9">
      <c r="A20" s="892"/>
      <c r="B20" s="893"/>
      <c r="C20" s="894"/>
      <c r="D20" s="2"/>
      <c r="E20" s="2"/>
      <c r="F20" s="2"/>
      <c r="G20" s="892"/>
      <c r="H20" s="894"/>
      <c r="I20" s="154"/>
    </row>
    <row r="21" spans="1:9">
      <c r="A21" s="892"/>
      <c r="B21" s="893"/>
      <c r="C21" s="894"/>
      <c r="D21" s="2"/>
      <c r="E21" s="2"/>
      <c r="F21" s="2"/>
      <c r="G21" s="892"/>
      <c r="H21" s="894"/>
      <c r="I21" s="154"/>
    </row>
    <row r="22" spans="1:9">
      <c r="A22" s="957" t="s">
        <v>12</v>
      </c>
      <c r="B22" s="958"/>
      <c r="C22" s="958"/>
      <c r="D22" s="958"/>
      <c r="E22" s="958"/>
      <c r="F22" s="958"/>
      <c r="G22" s="958"/>
      <c r="H22" s="959"/>
      <c r="I22" s="154"/>
    </row>
    <row r="23" spans="1:9">
      <c r="A23" s="887" t="s">
        <v>22</v>
      </c>
      <c r="B23" s="888"/>
      <c r="C23" s="888"/>
      <c r="D23" s="888"/>
      <c r="E23" s="888"/>
      <c r="F23" s="888"/>
      <c r="G23" s="888"/>
      <c r="H23" s="888"/>
      <c r="I23" s="889"/>
    </row>
    <row r="24" spans="1:9" ht="18">
      <c r="A24" s="949" t="s">
        <v>23</v>
      </c>
      <c r="B24" s="960"/>
      <c r="C24" s="950"/>
      <c r="D24" s="279" t="s">
        <v>24</v>
      </c>
      <c r="E24" s="280" t="s">
        <v>25</v>
      </c>
      <c r="F24" s="277" t="s">
        <v>26</v>
      </c>
      <c r="G24" s="951" t="s">
        <v>8</v>
      </c>
      <c r="H24" s="952"/>
      <c r="I24" s="281" t="s">
        <v>9</v>
      </c>
    </row>
    <row r="25" spans="1:9">
      <c r="A25" s="953" t="s">
        <v>45</v>
      </c>
      <c r="B25" s="961"/>
      <c r="C25" s="954"/>
      <c r="D25" s="153">
        <v>151420</v>
      </c>
      <c r="E25" s="156">
        <v>128707</v>
      </c>
      <c r="F25" s="152">
        <f>+E25+D25</f>
        <v>280127</v>
      </c>
      <c r="G25" s="962">
        <f>+G10</f>
        <v>31.46</v>
      </c>
      <c r="H25" s="963"/>
      <c r="I25" s="153">
        <f>+F25/G25</f>
        <v>8904.23</v>
      </c>
    </row>
    <row r="26" spans="1:9">
      <c r="A26" s="953" t="s">
        <v>39</v>
      </c>
      <c r="B26" s="961"/>
      <c r="C26" s="954"/>
      <c r="D26" s="153">
        <v>66667</v>
      </c>
      <c r="E26" s="156">
        <v>49140.25</v>
      </c>
      <c r="F26" s="152">
        <f>+E26+D26</f>
        <v>115807.25</v>
      </c>
      <c r="G26" s="962">
        <f>+G25</f>
        <v>31.46</v>
      </c>
      <c r="H26" s="963"/>
      <c r="I26" s="153">
        <f>+F26/G26</f>
        <v>3681.1</v>
      </c>
    </row>
    <row r="27" spans="1:9">
      <c r="A27" s="892"/>
      <c r="B27" s="893"/>
      <c r="C27" s="894"/>
      <c r="D27" s="2"/>
      <c r="E27" s="2"/>
      <c r="F27" s="2"/>
      <c r="G27" s="892"/>
      <c r="H27" s="894"/>
      <c r="I27" s="154"/>
    </row>
    <row r="28" spans="1:9">
      <c r="A28" s="892"/>
      <c r="B28" s="893"/>
      <c r="C28" s="894"/>
      <c r="D28" s="2"/>
      <c r="E28" s="2"/>
      <c r="F28" s="2"/>
      <c r="G28" s="892"/>
      <c r="H28" s="894"/>
      <c r="I28" s="154"/>
    </row>
    <row r="29" spans="1:9">
      <c r="A29" s="957" t="s">
        <v>12</v>
      </c>
      <c r="B29" s="958"/>
      <c r="C29" s="958"/>
      <c r="D29" s="958"/>
      <c r="E29" s="958"/>
      <c r="F29" s="958"/>
      <c r="G29" s="958"/>
      <c r="H29" s="959"/>
      <c r="I29" s="153">
        <f>SUM(I25:I28)</f>
        <v>12585.33</v>
      </c>
    </row>
    <row r="30" spans="1:9">
      <c r="A30" s="892"/>
      <c r="B30" s="893"/>
      <c r="C30" s="893"/>
      <c r="D30" s="893"/>
      <c r="E30" s="893"/>
      <c r="F30" s="893"/>
      <c r="G30" s="893"/>
      <c r="H30" s="893"/>
      <c r="I30" s="894"/>
    </row>
    <row r="31" spans="1:9">
      <c r="A31" s="957" t="s">
        <v>27</v>
      </c>
      <c r="B31" s="958"/>
      <c r="C31" s="958"/>
      <c r="D31" s="958"/>
      <c r="E31" s="958"/>
      <c r="F31" s="958"/>
      <c r="G31" s="958"/>
      <c r="H31" s="959"/>
      <c r="I31" s="278">
        <f>+I12+I17+I22+I29</f>
        <v>35650.01</v>
      </c>
    </row>
    <row r="32" spans="1:9">
      <c r="A32" s="887" t="s">
        <v>28</v>
      </c>
      <c r="B32" s="888"/>
      <c r="C32" s="888"/>
      <c r="D32" s="888"/>
      <c r="E32" s="888"/>
      <c r="F32" s="888"/>
      <c r="G32" s="888"/>
      <c r="H32" s="888"/>
      <c r="I32" s="889"/>
    </row>
    <row r="33" spans="1:12">
      <c r="A33" s="949" t="s">
        <v>1</v>
      </c>
      <c r="B33" s="960"/>
      <c r="C33" s="950"/>
      <c r="D33" s="2"/>
      <c r="E33" s="2"/>
      <c r="F33" s="277" t="s">
        <v>29</v>
      </c>
      <c r="G33" s="951" t="s">
        <v>30</v>
      </c>
      <c r="H33" s="952"/>
      <c r="I33" s="154"/>
    </row>
    <row r="34" spans="1:12">
      <c r="A34" s="953" t="s">
        <v>31</v>
      </c>
      <c r="B34" s="961"/>
      <c r="C34" s="954"/>
      <c r="D34" s="2"/>
      <c r="E34" s="2"/>
      <c r="F34" s="6">
        <v>0.25</v>
      </c>
      <c r="G34" s="964">
        <f>+I31</f>
        <v>35650.01</v>
      </c>
      <c r="H34" s="965"/>
      <c r="I34" s="153">
        <f>+G34*F34</f>
        <v>8912.5</v>
      </c>
    </row>
    <row r="35" spans="1:12">
      <c r="A35" s="953" t="s">
        <v>32</v>
      </c>
      <c r="B35" s="961"/>
      <c r="C35" s="954"/>
      <c r="D35" s="2"/>
      <c r="E35" s="2"/>
      <c r="F35" s="7">
        <v>0</v>
      </c>
      <c r="G35" s="964">
        <f>+I31</f>
        <v>35650.01</v>
      </c>
      <c r="H35" s="965"/>
      <c r="I35" s="153">
        <f t="shared" ref="I35:I36" si="1">+G35*F35</f>
        <v>0</v>
      </c>
    </row>
    <row r="36" spans="1:12">
      <c r="A36" s="953" t="s">
        <v>33</v>
      </c>
      <c r="B36" s="961"/>
      <c r="C36" s="954"/>
      <c r="D36" s="2"/>
      <c r="E36" s="2"/>
      <c r="F36" s="7">
        <v>0.05</v>
      </c>
      <c r="G36" s="964">
        <f>+I31</f>
        <v>35650.01</v>
      </c>
      <c r="H36" s="965"/>
      <c r="I36" s="153">
        <f t="shared" si="1"/>
        <v>1782.5</v>
      </c>
    </row>
    <row r="37" spans="1:12">
      <c r="A37" s="969" t="s">
        <v>34</v>
      </c>
      <c r="B37" s="970"/>
      <c r="C37" s="970"/>
      <c r="D37" s="970"/>
      <c r="E37" s="970"/>
      <c r="F37" s="970"/>
      <c r="G37" s="970"/>
      <c r="H37" s="971"/>
      <c r="I37" s="153">
        <f>SUM(I34:I36)</f>
        <v>10695</v>
      </c>
    </row>
    <row r="38" spans="1:12">
      <c r="A38" s="892"/>
      <c r="B38" s="893"/>
      <c r="C38" s="893"/>
      <c r="D38" s="893"/>
      <c r="E38" s="893"/>
      <c r="F38" s="893"/>
      <c r="G38" s="893"/>
      <c r="H38" s="893"/>
      <c r="I38" s="894"/>
    </row>
    <row r="39" spans="1:12">
      <c r="A39" s="966" t="s">
        <v>35</v>
      </c>
      <c r="B39" s="967"/>
      <c r="C39" s="967"/>
      <c r="D39" s="967"/>
      <c r="E39" s="967"/>
      <c r="F39" s="967"/>
      <c r="G39" s="967"/>
      <c r="H39" s="968"/>
      <c r="I39" s="276">
        <f>+ROUND(I37+I31,0)</f>
        <v>46345</v>
      </c>
      <c r="J39" s="96">
        <f>+'PROPUESTA CONSORCIO'!G25</f>
        <v>46345</v>
      </c>
      <c r="K39" s="96">
        <f>+J39-I39</f>
        <v>0</v>
      </c>
      <c r="L39" s="96"/>
    </row>
    <row r="40" spans="1:12">
      <c r="A40" s="97"/>
      <c r="B40" s="97"/>
      <c r="C40" s="97"/>
      <c r="D40" s="97"/>
      <c r="E40" s="97"/>
      <c r="F40" s="97"/>
      <c r="G40" s="97"/>
      <c r="H40" s="97"/>
      <c r="I40" s="98"/>
    </row>
    <row r="41" spans="1:12">
      <c r="I41"/>
    </row>
    <row r="42" spans="1:12">
      <c r="I42"/>
    </row>
    <row r="43" spans="1:12">
      <c r="I43"/>
    </row>
    <row r="44" spans="1:12">
      <c r="I44"/>
    </row>
    <row r="45" spans="1:12">
      <c r="I45"/>
    </row>
    <row r="46" spans="1:12">
      <c r="I46"/>
    </row>
    <row r="47" spans="1:12">
      <c r="I47"/>
    </row>
    <row r="48" spans="1:12">
      <c r="I48"/>
    </row>
  </sheetData>
  <mergeCells count="62">
    <mergeCell ref="A38:I38"/>
    <mergeCell ref="A39:H39"/>
    <mergeCell ref="A35:C35"/>
    <mergeCell ref="G35:H35"/>
    <mergeCell ref="A36:C36"/>
    <mergeCell ref="G36:H36"/>
    <mergeCell ref="A37:H37"/>
    <mergeCell ref="A32:I32"/>
    <mergeCell ref="A33:C33"/>
    <mergeCell ref="G33:H33"/>
    <mergeCell ref="A34:C34"/>
    <mergeCell ref="G34:H34"/>
    <mergeCell ref="A28:C28"/>
    <mergeCell ref="G28:H28"/>
    <mergeCell ref="A29:H29"/>
    <mergeCell ref="A30:I30"/>
    <mergeCell ref="A31:H31"/>
    <mergeCell ref="A25:C25"/>
    <mergeCell ref="G25:H25"/>
    <mergeCell ref="A26:C26"/>
    <mergeCell ref="G26:H26"/>
    <mergeCell ref="A27:C27"/>
    <mergeCell ref="G27:H27"/>
    <mergeCell ref="A21:C21"/>
    <mergeCell ref="G21:H21"/>
    <mergeCell ref="A22:H22"/>
    <mergeCell ref="A23:I23"/>
    <mergeCell ref="A24:C24"/>
    <mergeCell ref="G24:H24"/>
    <mergeCell ref="A18:I18"/>
    <mergeCell ref="A19:C19"/>
    <mergeCell ref="G19:H19"/>
    <mergeCell ref="A20:C20"/>
    <mergeCell ref="G20:H20"/>
    <mergeCell ref="A15:D15"/>
    <mergeCell ref="G15:H15"/>
    <mergeCell ref="A16:D16"/>
    <mergeCell ref="G16:H16"/>
    <mergeCell ref="A17:H17"/>
    <mergeCell ref="A12:H12"/>
    <mergeCell ref="A13:I13"/>
    <mergeCell ref="A14:D14"/>
    <mergeCell ref="G14:H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FF00"/>
  </sheetPr>
  <dimension ref="A1:L40"/>
  <sheetViews>
    <sheetView showGridLines="0" view="pageBreakPreview" zoomScale="70" zoomScaleNormal="100" zoomScaleSheetLayoutView="70" workbookViewId="0">
      <selection activeCell="L18" sqref="L18"/>
    </sheetView>
  </sheetViews>
  <sheetFormatPr baseColWidth="10" defaultColWidth="9.33203125" defaultRowHeight="12.75"/>
  <cols>
    <col min="1" max="1" width="12.6640625" customWidth="1"/>
    <col min="2" max="2" width="30" customWidth="1"/>
    <col min="3" max="3" width="7.1640625" customWidth="1"/>
    <col min="4" max="4" width="14" customWidth="1"/>
    <col min="5" max="5" width="14.1640625" customWidth="1"/>
    <col min="6" max="6" width="16" customWidth="1"/>
    <col min="7" max="7" width="7.33203125" customWidth="1"/>
    <col min="8" max="8" width="12.83203125" customWidth="1"/>
    <col min="9" max="9" width="19.1640625" style="96" customWidth="1"/>
    <col min="10" max="10" width="12" bestFit="1" customWidth="1"/>
    <col min="11" max="11" width="11.1640625" bestFit="1" customWidth="1"/>
    <col min="12" max="12" width="15.33203125" bestFit="1" customWidth="1"/>
  </cols>
  <sheetData>
    <row r="1" spans="1:9" ht="15.75" customHeight="1" thickBo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9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9">
      <c r="A4" s="884"/>
      <c r="B4" s="885"/>
      <c r="C4" s="885"/>
      <c r="D4" s="885"/>
      <c r="E4" s="885"/>
      <c r="F4" s="885"/>
      <c r="G4" s="885"/>
      <c r="H4" s="885"/>
      <c r="I4" s="886"/>
    </row>
    <row r="5" spans="1:9">
      <c r="A5" s="274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275" t="s">
        <v>3</v>
      </c>
    </row>
    <row r="6" spans="1:9">
      <c r="A6" s="3">
        <v>4.5</v>
      </c>
      <c r="B6" s="974" t="s">
        <v>47</v>
      </c>
      <c r="C6" s="975"/>
      <c r="D6" s="975"/>
      <c r="E6" s="975"/>
      <c r="F6" s="976"/>
      <c r="G6" s="948" t="s">
        <v>4</v>
      </c>
      <c r="H6" s="947"/>
      <c r="I6" s="159">
        <f>+'PROPUESTA CONSORCIO'!F26+'PROPUESTA CONSORCIO'!F62+'PROPUESTA CONSORCIO'!F128+'PROPUESTA CONSORCIO'!F160+'PROPUESTA CONSORCIO'!F199+'PROPUESTA CONSORCIO'!F228+'PROPUESTA CONSORCIO'!F260</f>
        <v>443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8" customHeight="1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 ht="12.75" customHeight="1">
      <c r="A9" s="953" t="s">
        <v>42</v>
      </c>
      <c r="B9" s="954"/>
      <c r="C9" s="1" t="s">
        <v>10</v>
      </c>
      <c r="D9" s="948" t="s">
        <v>11</v>
      </c>
      <c r="E9" s="947"/>
      <c r="F9" s="9">
        <f>+I29</f>
        <v>12585.33</v>
      </c>
      <c r="G9" s="955">
        <v>0.1</v>
      </c>
      <c r="H9" s="956"/>
      <c r="I9" s="153">
        <f>+G9*F9</f>
        <v>1258.53</v>
      </c>
    </row>
    <row r="10" spans="1:9" ht="12.75" customHeight="1">
      <c r="A10" s="863" t="s">
        <v>296</v>
      </c>
      <c r="B10" s="864"/>
      <c r="C10" s="134" t="s">
        <v>269</v>
      </c>
      <c r="D10" s="860" t="s">
        <v>262</v>
      </c>
      <c r="E10" s="862"/>
      <c r="F10" s="160">
        <v>450000</v>
      </c>
      <c r="G10" s="938">
        <v>31.454999999999998</v>
      </c>
      <c r="H10" s="939"/>
      <c r="I10" s="141">
        <f>+F10/G10</f>
        <v>14306.15</v>
      </c>
    </row>
    <row r="11" spans="1:9">
      <c r="A11" s="892"/>
      <c r="B11" s="894"/>
      <c r="C11" s="2"/>
      <c r="D11" s="892"/>
      <c r="E11" s="894"/>
      <c r="F11" s="2"/>
      <c r="G11" s="892"/>
      <c r="H11" s="894"/>
      <c r="I11" s="154"/>
    </row>
    <row r="12" spans="1:9">
      <c r="A12" s="957" t="s">
        <v>12</v>
      </c>
      <c r="B12" s="958"/>
      <c r="C12" s="958"/>
      <c r="D12" s="958"/>
      <c r="E12" s="958"/>
      <c r="F12" s="958"/>
      <c r="G12" s="958"/>
      <c r="H12" s="959"/>
      <c r="I12" s="153">
        <f>SUM(I9:I11)</f>
        <v>15564.68</v>
      </c>
    </row>
    <row r="13" spans="1:9" ht="12.75" customHeight="1">
      <c r="A13" s="887" t="s">
        <v>13</v>
      </c>
      <c r="B13" s="888"/>
      <c r="C13" s="888"/>
      <c r="D13" s="888"/>
      <c r="E13" s="888"/>
      <c r="F13" s="888"/>
      <c r="G13" s="888"/>
      <c r="H13" s="888"/>
      <c r="I13" s="889"/>
    </row>
    <row r="14" spans="1:9" ht="12.75" customHeight="1">
      <c r="A14" s="949" t="s">
        <v>1</v>
      </c>
      <c r="B14" s="960"/>
      <c r="C14" s="960"/>
      <c r="D14" s="950"/>
      <c r="E14" s="280" t="s">
        <v>2</v>
      </c>
      <c r="F14" s="282" t="s">
        <v>3</v>
      </c>
      <c r="G14" s="951" t="s">
        <v>14</v>
      </c>
      <c r="H14" s="952"/>
      <c r="I14" s="281" t="s">
        <v>9</v>
      </c>
    </row>
    <row r="15" spans="1:9">
      <c r="A15" s="863" t="s">
        <v>312</v>
      </c>
      <c r="B15" s="870"/>
      <c r="C15" s="870"/>
      <c r="D15" s="864"/>
      <c r="E15" s="134" t="s">
        <v>298</v>
      </c>
      <c r="F15" s="158">
        <v>0.1</v>
      </c>
      <c r="G15" s="895">
        <f>+'APU 4,2'!G14:H14</f>
        <v>75000</v>
      </c>
      <c r="H15" s="896"/>
      <c r="I15" s="141">
        <f t="shared" ref="I15" si="0">+G15*F15</f>
        <v>7500</v>
      </c>
    </row>
    <row r="16" spans="1:9">
      <c r="A16" s="892"/>
      <c r="B16" s="893"/>
      <c r="C16" s="893"/>
      <c r="D16" s="894"/>
      <c r="E16" s="2"/>
      <c r="F16" s="2"/>
      <c r="G16" s="892"/>
      <c r="H16" s="894"/>
      <c r="I16" s="154"/>
    </row>
    <row r="17" spans="1:9">
      <c r="A17" s="957" t="s">
        <v>12</v>
      </c>
      <c r="B17" s="958"/>
      <c r="C17" s="958"/>
      <c r="D17" s="958"/>
      <c r="E17" s="958"/>
      <c r="F17" s="958"/>
      <c r="G17" s="958"/>
      <c r="H17" s="959"/>
      <c r="I17" s="153">
        <f>SUM(I15:I16)</f>
        <v>7500</v>
      </c>
    </row>
    <row r="18" spans="1:9" ht="12.75" customHeight="1">
      <c r="A18" s="887" t="s">
        <v>16</v>
      </c>
      <c r="B18" s="888"/>
      <c r="C18" s="888"/>
      <c r="D18" s="888"/>
      <c r="E18" s="888"/>
      <c r="F18" s="888"/>
      <c r="G18" s="888"/>
      <c r="H18" s="888"/>
      <c r="I18" s="889"/>
    </row>
    <row r="19" spans="1:9" ht="12.75" customHeight="1">
      <c r="A19" s="949" t="s">
        <v>17</v>
      </c>
      <c r="B19" s="960"/>
      <c r="C19" s="950"/>
      <c r="D19" s="277" t="s">
        <v>18</v>
      </c>
      <c r="E19" s="280" t="s">
        <v>19</v>
      </c>
      <c r="F19" s="282" t="s">
        <v>20</v>
      </c>
      <c r="G19" s="949" t="s">
        <v>21</v>
      </c>
      <c r="H19" s="950"/>
      <c r="I19" s="281" t="s">
        <v>9</v>
      </c>
    </row>
    <row r="20" spans="1:9">
      <c r="A20" s="892"/>
      <c r="B20" s="893"/>
      <c r="C20" s="894"/>
      <c r="D20" s="2"/>
      <c r="E20" s="2"/>
      <c r="F20" s="2"/>
      <c r="G20" s="892"/>
      <c r="H20" s="894"/>
      <c r="I20" s="154"/>
    </row>
    <row r="21" spans="1:9">
      <c r="A21" s="892"/>
      <c r="B21" s="893"/>
      <c r="C21" s="894"/>
      <c r="D21" s="2"/>
      <c r="E21" s="2"/>
      <c r="F21" s="2"/>
      <c r="G21" s="892"/>
      <c r="H21" s="894"/>
      <c r="I21" s="154"/>
    </row>
    <row r="22" spans="1:9">
      <c r="A22" s="957" t="s">
        <v>12</v>
      </c>
      <c r="B22" s="958"/>
      <c r="C22" s="958"/>
      <c r="D22" s="958"/>
      <c r="E22" s="958"/>
      <c r="F22" s="958"/>
      <c r="G22" s="958"/>
      <c r="H22" s="959"/>
      <c r="I22" s="154"/>
    </row>
    <row r="23" spans="1:9" ht="12.75" customHeight="1">
      <c r="A23" s="887" t="s">
        <v>22</v>
      </c>
      <c r="B23" s="888"/>
      <c r="C23" s="888"/>
      <c r="D23" s="888"/>
      <c r="E23" s="888"/>
      <c r="F23" s="888"/>
      <c r="G23" s="888"/>
      <c r="H23" s="888"/>
      <c r="I23" s="889"/>
    </row>
    <row r="24" spans="1:9" ht="18" customHeight="1">
      <c r="A24" s="949" t="s">
        <v>23</v>
      </c>
      <c r="B24" s="960"/>
      <c r="C24" s="950"/>
      <c r="D24" s="279" t="s">
        <v>24</v>
      </c>
      <c r="E24" s="280" t="s">
        <v>25</v>
      </c>
      <c r="F24" s="277" t="s">
        <v>26</v>
      </c>
      <c r="G24" s="951" t="s">
        <v>8</v>
      </c>
      <c r="H24" s="952"/>
      <c r="I24" s="281" t="s">
        <v>9</v>
      </c>
    </row>
    <row r="25" spans="1:9" ht="12.75" customHeight="1">
      <c r="A25" s="953" t="s">
        <v>45</v>
      </c>
      <c r="B25" s="961"/>
      <c r="C25" s="954"/>
      <c r="D25" s="153">
        <v>151420</v>
      </c>
      <c r="E25" s="156">
        <v>128707</v>
      </c>
      <c r="F25" s="152">
        <f>+E25+D25</f>
        <v>280127</v>
      </c>
      <c r="G25" s="962">
        <f>+G10</f>
        <v>31.46</v>
      </c>
      <c r="H25" s="963"/>
      <c r="I25" s="153">
        <f>+F25/G25</f>
        <v>8904.23</v>
      </c>
    </row>
    <row r="26" spans="1:9" ht="12.75" customHeight="1">
      <c r="A26" s="953" t="s">
        <v>39</v>
      </c>
      <c r="B26" s="961"/>
      <c r="C26" s="954"/>
      <c r="D26" s="153">
        <v>66667</v>
      </c>
      <c r="E26" s="156">
        <v>49140.25</v>
      </c>
      <c r="F26" s="152">
        <f>+E26+D26</f>
        <v>115807.25</v>
      </c>
      <c r="G26" s="962">
        <f>+G25</f>
        <v>31.46</v>
      </c>
      <c r="H26" s="963"/>
      <c r="I26" s="153">
        <f>+F26/G26</f>
        <v>3681.1</v>
      </c>
    </row>
    <row r="27" spans="1:9">
      <c r="A27" s="892"/>
      <c r="B27" s="893"/>
      <c r="C27" s="894"/>
      <c r="D27" s="2"/>
      <c r="E27" s="2"/>
      <c r="F27" s="2"/>
      <c r="G27" s="892"/>
      <c r="H27" s="894"/>
      <c r="I27" s="154"/>
    </row>
    <row r="28" spans="1:9">
      <c r="A28" s="892"/>
      <c r="B28" s="893"/>
      <c r="C28" s="894"/>
      <c r="D28" s="2"/>
      <c r="E28" s="2"/>
      <c r="F28" s="2"/>
      <c r="G28" s="892"/>
      <c r="H28" s="894"/>
      <c r="I28" s="154"/>
    </row>
    <row r="29" spans="1:9">
      <c r="A29" s="957" t="s">
        <v>12</v>
      </c>
      <c r="B29" s="958"/>
      <c r="C29" s="958"/>
      <c r="D29" s="958"/>
      <c r="E29" s="958"/>
      <c r="F29" s="958"/>
      <c r="G29" s="958"/>
      <c r="H29" s="959"/>
      <c r="I29" s="153">
        <f>SUM(I25:I28)</f>
        <v>12585.33</v>
      </c>
    </row>
    <row r="30" spans="1:9">
      <c r="A30" s="892"/>
      <c r="B30" s="893"/>
      <c r="C30" s="893"/>
      <c r="D30" s="893"/>
      <c r="E30" s="893"/>
      <c r="F30" s="893"/>
      <c r="G30" s="893"/>
      <c r="H30" s="893"/>
      <c r="I30" s="894"/>
    </row>
    <row r="31" spans="1:9" ht="12.75" customHeight="1">
      <c r="A31" s="957" t="s">
        <v>27</v>
      </c>
      <c r="B31" s="958"/>
      <c r="C31" s="958"/>
      <c r="D31" s="958"/>
      <c r="E31" s="958"/>
      <c r="F31" s="958"/>
      <c r="G31" s="958"/>
      <c r="H31" s="959"/>
      <c r="I31" s="278">
        <f>+I12+I17+I22+I29</f>
        <v>35650.01</v>
      </c>
    </row>
    <row r="32" spans="1:9" ht="12.75" customHeight="1">
      <c r="A32" s="887" t="s">
        <v>28</v>
      </c>
      <c r="B32" s="888"/>
      <c r="C32" s="888"/>
      <c r="D32" s="888"/>
      <c r="E32" s="888"/>
      <c r="F32" s="888"/>
      <c r="G32" s="888"/>
      <c r="H32" s="888"/>
      <c r="I32" s="889"/>
    </row>
    <row r="33" spans="1:12" ht="12.75" customHeight="1">
      <c r="A33" s="949" t="s">
        <v>1</v>
      </c>
      <c r="B33" s="960"/>
      <c r="C33" s="950"/>
      <c r="D33" s="2"/>
      <c r="E33" s="2"/>
      <c r="F33" s="277" t="s">
        <v>29</v>
      </c>
      <c r="G33" s="951" t="s">
        <v>30</v>
      </c>
      <c r="H33" s="952"/>
      <c r="I33" s="154"/>
    </row>
    <row r="34" spans="1:12" ht="12.75" customHeight="1">
      <c r="A34" s="953" t="s">
        <v>31</v>
      </c>
      <c r="B34" s="961"/>
      <c r="C34" s="954"/>
      <c r="D34" s="2"/>
      <c r="E34" s="2"/>
      <c r="F34" s="6">
        <v>0.25</v>
      </c>
      <c r="G34" s="964">
        <f>+I31</f>
        <v>35650.01</v>
      </c>
      <c r="H34" s="965"/>
      <c r="I34" s="153">
        <f>+G34*F34</f>
        <v>8912.5</v>
      </c>
    </row>
    <row r="35" spans="1:12">
      <c r="A35" s="953" t="s">
        <v>32</v>
      </c>
      <c r="B35" s="961"/>
      <c r="C35" s="954"/>
      <c r="D35" s="2"/>
      <c r="E35" s="2"/>
      <c r="F35" s="7">
        <v>0</v>
      </c>
      <c r="G35" s="964">
        <f>+I31</f>
        <v>35650.01</v>
      </c>
      <c r="H35" s="965"/>
      <c r="I35" s="153">
        <f t="shared" ref="I35:I36" si="1">+G35*F35</f>
        <v>0</v>
      </c>
    </row>
    <row r="36" spans="1:12">
      <c r="A36" s="953" t="s">
        <v>33</v>
      </c>
      <c r="B36" s="961"/>
      <c r="C36" s="954"/>
      <c r="D36" s="2"/>
      <c r="E36" s="2"/>
      <c r="F36" s="7">
        <v>0.05</v>
      </c>
      <c r="G36" s="964">
        <f>+I31</f>
        <v>35650.01</v>
      </c>
      <c r="H36" s="965"/>
      <c r="I36" s="153">
        <f t="shared" si="1"/>
        <v>1782.5</v>
      </c>
    </row>
    <row r="37" spans="1:12">
      <c r="A37" s="969" t="s">
        <v>34</v>
      </c>
      <c r="B37" s="970"/>
      <c r="C37" s="970"/>
      <c r="D37" s="970"/>
      <c r="E37" s="970"/>
      <c r="F37" s="970"/>
      <c r="G37" s="970"/>
      <c r="H37" s="971"/>
      <c r="I37" s="153">
        <f>SUM(I34:I36)</f>
        <v>10695</v>
      </c>
    </row>
    <row r="38" spans="1:12">
      <c r="A38" s="892"/>
      <c r="B38" s="893"/>
      <c r="C38" s="893"/>
      <c r="D38" s="893"/>
      <c r="E38" s="893"/>
      <c r="F38" s="893"/>
      <c r="G38" s="893"/>
      <c r="H38" s="893"/>
      <c r="I38" s="894"/>
    </row>
    <row r="39" spans="1:12" ht="12.75" customHeight="1">
      <c r="A39" s="966" t="s">
        <v>35</v>
      </c>
      <c r="B39" s="967"/>
      <c r="C39" s="967"/>
      <c r="D39" s="967"/>
      <c r="E39" s="967"/>
      <c r="F39" s="967"/>
      <c r="G39" s="967"/>
      <c r="H39" s="968"/>
      <c r="I39" s="276">
        <f>+ROUND(I37+I31,0)</f>
        <v>46345</v>
      </c>
      <c r="J39" s="96">
        <f>+'PROPUESTA CONSORCIO'!G26</f>
        <v>46345</v>
      </c>
      <c r="K39" s="96">
        <f>+J39-I39</f>
        <v>0</v>
      </c>
      <c r="L39" s="96"/>
    </row>
    <row r="40" spans="1:12">
      <c r="A40" s="97"/>
      <c r="B40" s="97"/>
      <c r="C40" s="97"/>
      <c r="D40" s="97"/>
      <c r="E40" s="97"/>
      <c r="F40" s="97"/>
      <c r="G40" s="97"/>
      <c r="H40" s="97"/>
      <c r="I40" s="98"/>
    </row>
  </sheetData>
  <mergeCells count="62">
    <mergeCell ref="A38:I38"/>
    <mergeCell ref="A39:H39"/>
    <mergeCell ref="A35:C35"/>
    <mergeCell ref="G35:H35"/>
    <mergeCell ref="A36:C36"/>
    <mergeCell ref="G36:H36"/>
    <mergeCell ref="A37:H37"/>
    <mergeCell ref="A32:I32"/>
    <mergeCell ref="A33:C33"/>
    <mergeCell ref="G33:H33"/>
    <mergeCell ref="A34:C34"/>
    <mergeCell ref="G34:H34"/>
    <mergeCell ref="A28:C28"/>
    <mergeCell ref="G28:H28"/>
    <mergeCell ref="A29:H29"/>
    <mergeCell ref="A30:I30"/>
    <mergeCell ref="A31:H31"/>
    <mergeCell ref="A25:C25"/>
    <mergeCell ref="G25:H25"/>
    <mergeCell ref="A26:C26"/>
    <mergeCell ref="G26:H26"/>
    <mergeCell ref="A27:C27"/>
    <mergeCell ref="G27:H27"/>
    <mergeCell ref="A21:C21"/>
    <mergeCell ref="G21:H21"/>
    <mergeCell ref="A22:H22"/>
    <mergeCell ref="A23:I23"/>
    <mergeCell ref="A24:C24"/>
    <mergeCell ref="G24:H24"/>
    <mergeCell ref="A18:I18"/>
    <mergeCell ref="A19:C19"/>
    <mergeCell ref="G19:H19"/>
    <mergeCell ref="A20:C20"/>
    <mergeCell ref="G20:H20"/>
    <mergeCell ref="A15:D15"/>
    <mergeCell ref="G15:H15"/>
    <mergeCell ref="A16:D16"/>
    <mergeCell ref="G16:H16"/>
    <mergeCell ref="A17:H17"/>
    <mergeCell ref="A12:H12"/>
    <mergeCell ref="A13:I13"/>
    <mergeCell ref="A14:D14"/>
    <mergeCell ref="G14:H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FF00"/>
  </sheetPr>
  <dimension ref="A1:L40"/>
  <sheetViews>
    <sheetView showGridLines="0" view="pageBreakPreview" zoomScale="70" zoomScaleNormal="100" zoomScaleSheetLayoutView="70" workbookViewId="0">
      <selection activeCell="M10" sqref="M10"/>
    </sheetView>
  </sheetViews>
  <sheetFormatPr baseColWidth="10" defaultColWidth="9.33203125" defaultRowHeight="12.75"/>
  <cols>
    <col min="1" max="1" width="12.6640625" customWidth="1"/>
    <col min="2" max="2" width="30" customWidth="1"/>
    <col min="3" max="3" width="10" customWidth="1"/>
    <col min="4" max="4" width="16" customWidth="1"/>
    <col min="5" max="5" width="17.33203125" customWidth="1"/>
    <col min="6" max="6" width="18" customWidth="1"/>
    <col min="7" max="7" width="7.33203125" customWidth="1"/>
    <col min="8" max="8" width="14.6640625" customWidth="1"/>
    <col min="9" max="9" width="17" style="96" customWidth="1"/>
    <col min="10" max="10" width="12" bestFit="1" customWidth="1"/>
    <col min="11" max="11" width="11.1640625" bestFit="1" customWidth="1"/>
    <col min="12" max="12" width="15.33203125" bestFit="1" customWidth="1"/>
  </cols>
  <sheetData>
    <row r="1" spans="1:9" ht="14.45" customHeigh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892"/>
      <c r="B4" s="893"/>
      <c r="C4" s="893"/>
      <c r="D4" s="893"/>
      <c r="E4" s="893"/>
      <c r="F4" s="893"/>
      <c r="G4" s="893"/>
      <c r="H4" s="893"/>
      <c r="I4" s="894"/>
    </row>
    <row r="5" spans="1:9">
      <c r="A5" s="274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275" t="s">
        <v>3</v>
      </c>
    </row>
    <row r="6" spans="1:9">
      <c r="A6" s="3">
        <v>4.5999999999999996</v>
      </c>
      <c r="B6" s="977" t="s">
        <v>330</v>
      </c>
      <c r="C6" s="978"/>
      <c r="D6" s="978"/>
      <c r="E6" s="978"/>
      <c r="F6" s="979"/>
      <c r="G6" s="948" t="s">
        <v>4</v>
      </c>
      <c r="H6" s="947"/>
      <c r="I6" s="159">
        <f>+'PROPUESTA CONSORCIO'!F27+'PROPUESTA CONSORCIO'!F129</f>
        <v>680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2.75" customHeight="1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 ht="12.75" customHeight="1">
      <c r="A9" s="953" t="s">
        <v>42</v>
      </c>
      <c r="B9" s="954"/>
      <c r="C9" s="1" t="s">
        <v>10</v>
      </c>
      <c r="D9" s="948" t="s">
        <v>11</v>
      </c>
      <c r="E9" s="947"/>
      <c r="F9" s="9">
        <f>+I29</f>
        <v>12585.33</v>
      </c>
      <c r="G9" s="955">
        <v>0.1</v>
      </c>
      <c r="H9" s="956"/>
      <c r="I9" s="153">
        <f>+G9*F9</f>
        <v>1258.53</v>
      </c>
    </row>
    <row r="10" spans="1:9" ht="12.75" customHeight="1">
      <c r="A10" s="863" t="s">
        <v>296</v>
      </c>
      <c r="B10" s="864"/>
      <c r="C10" s="134" t="s">
        <v>269</v>
      </c>
      <c r="D10" s="860" t="s">
        <v>262</v>
      </c>
      <c r="E10" s="862"/>
      <c r="F10" s="160">
        <v>450000</v>
      </c>
      <c r="G10" s="938">
        <v>31.454999999999998</v>
      </c>
      <c r="H10" s="939"/>
      <c r="I10" s="141">
        <f>+F10/G10</f>
        <v>14306.15</v>
      </c>
    </row>
    <row r="11" spans="1:9">
      <c r="A11" s="892"/>
      <c r="B11" s="894"/>
      <c r="C11" s="2"/>
      <c r="D11" s="892"/>
      <c r="E11" s="894"/>
      <c r="F11" s="2"/>
      <c r="G11" s="892"/>
      <c r="H11" s="894"/>
      <c r="I11" s="154"/>
    </row>
    <row r="12" spans="1:9">
      <c r="A12" s="957" t="s">
        <v>12</v>
      </c>
      <c r="B12" s="958"/>
      <c r="C12" s="958"/>
      <c r="D12" s="958"/>
      <c r="E12" s="958"/>
      <c r="F12" s="958"/>
      <c r="G12" s="958"/>
      <c r="H12" s="959"/>
      <c r="I12" s="153">
        <f>SUM(I9:I11)</f>
        <v>15564.68</v>
      </c>
    </row>
    <row r="13" spans="1:9" ht="12.75" customHeight="1">
      <c r="A13" s="887" t="s">
        <v>13</v>
      </c>
      <c r="B13" s="888"/>
      <c r="C13" s="888"/>
      <c r="D13" s="888"/>
      <c r="E13" s="888"/>
      <c r="F13" s="888"/>
      <c r="G13" s="888"/>
      <c r="H13" s="888"/>
      <c r="I13" s="889"/>
    </row>
    <row r="14" spans="1:9" ht="12.75" customHeight="1">
      <c r="A14" s="949" t="s">
        <v>1</v>
      </c>
      <c r="B14" s="960"/>
      <c r="C14" s="960"/>
      <c r="D14" s="950"/>
      <c r="E14" s="280" t="s">
        <v>2</v>
      </c>
      <c r="F14" s="282" t="s">
        <v>3</v>
      </c>
      <c r="G14" s="951" t="s">
        <v>14</v>
      </c>
      <c r="H14" s="952"/>
      <c r="I14" s="281" t="s">
        <v>9</v>
      </c>
    </row>
    <row r="15" spans="1:9" ht="12.75" customHeight="1">
      <c r="A15" s="863" t="s">
        <v>312</v>
      </c>
      <c r="B15" s="870"/>
      <c r="C15" s="870"/>
      <c r="D15" s="864"/>
      <c r="E15" s="134" t="s">
        <v>298</v>
      </c>
      <c r="F15" s="158">
        <v>0.1</v>
      </c>
      <c r="G15" s="895">
        <f>+'APU 4,2'!G14:H14</f>
        <v>75000</v>
      </c>
      <c r="H15" s="896"/>
      <c r="I15" s="141">
        <f t="shared" ref="I15" si="0">+G15*F15</f>
        <v>7500</v>
      </c>
    </row>
    <row r="16" spans="1:9">
      <c r="A16" s="892"/>
      <c r="B16" s="893"/>
      <c r="C16" s="893"/>
      <c r="D16" s="894"/>
      <c r="E16" s="2"/>
      <c r="F16" s="2"/>
      <c r="G16" s="892"/>
      <c r="H16" s="894"/>
      <c r="I16" s="154"/>
    </row>
    <row r="17" spans="1:9">
      <c r="A17" s="957" t="s">
        <v>12</v>
      </c>
      <c r="B17" s="958"/>
      <c r="C17" s="958"/>
      <c r="D17" s="958"/>
      <c r="E17" s="958"/>
      <c r="F17" s="958"/>
      <c r="G17" s="958"/>
      <c r="H17" s="959"/>
      <c r="I17" s="153">
        <f>SUM(I15:I16)</f>
        <v>7500</v>
      </c>
    </row>
    <row r="18" spans="1:9" ht="12.75" customHeight="1">
      <c r="A18" s="887" t="s">
        <v>16</v>
      </c>
      <c r="B18" s="888"/>
      <c r="C18" s="888"/>
      <c r="D18" s="888"/>
      <c r="E18" s="888"/>
      <c r="F18" s="888"/>
      <c r="G18" s="888"/>
      <c r="H18" s="888"/>
      <c r="I18" s="889"/>
    </row>
    <row r="19" spans="1:9" ht="12.75" customHeight="1">
      <c r="A19" s="949" t="s">
        <v>17</v>
      </c>
      <c r="B19" s="960"/>
      <c r="C19" s="950"/>
      <c r="D19" s="277" t="s">
        <v>18</v>
      </c>
      <c r="E19" s="280" t="s">
        <v>19</v>
      </c>
      <c r="F19" s="282" t="s">
        <v>20</v>
      </c>
      <c r="G19" s="949" t="s">
        <v>21</v>
      </c>
      <c r="H19" s="950"/>
      <c r="I19" s="281" t="s">
        <v>9</v>
      </c>
    </row>
    <row r="20" spans="1:9">
      <c r="A20" s="892"/>
      <c r="B20" s="893"/>
      <c r="C20" s="894"/>
      <c r="D20" s="2"/>
      <c r="E20" s="2"/>
      <c r="F20" s="2"/>
      <c r="G20" s="892"/>
      <c r="H20" s="894"/>
      <c r="I20" s="154"/>
    </row>
    <row r="21" spans="1:9">
      <c r="A21" s="892"/>
      <c r="B21" s="893"/>
      <c r="C21" s="894"/>
      <c r="D21" s="2"/>
      <c r="E21" s="2"/>
      <c r="F21" s="2"/>
      <c r="G21" s="892"/>
      <c r="H21" s="894"/>
      <c r="I21" s="154"/>
    </row>
    <row r="22" spans="1:9">
      <c r="A22" s="957" t="s">
        <v>12</v>
      </c>
      <c r="B22" s="958"/>
      <c r="C22" s="958"/>
      <c r="D22" s="958"/>
      <c r="E22" s="958"/>
      <c r="F22" s="958"/>
      <c r="G22" s="958"/>
      <c r="H22" s="959"/>
      <c r="I22" s="154"/>
    </row>
    <row r="23" spans="1:9" ht="12.75" customHeight="1">
      <c r="A23" s="887" t="s">
        <v>22</v>
      </c>
      <c r="B23" s="888"/>
      <c r="C23" s="888"/>
      <c r="D23" s="888"/>
      <c r="E23" s="888"/>
      <c r="F23" s="888"/>
      <c r="G23" s="888"/>
      <c r="H23" s="888"/>
      <c r="I23" s="889"/>
    </row>
    <row r="24" spans="1:9" ht="12.75" customHeight="1">
      <c r="A24" s="949" t="s">
        <v>23</v>
      </c>
      <c r="B24" s="960"/>
      <c r="C24" s="950"/>
      <c r="D24" s="279" t="s">
        <v>24</v>
      </c>
      <c r="E24" s="280" t="s">
        <v>25</v>
      </c>
      <c r="F24" s="277" t="s">
        <v>26</v>
      </c>
      <c r="G24" s="951" t="s">
        <v>8</v>
      </c>
      <c r="H24" s="952"/>
      <c r="I24" s="281" t="s">
        <v>9</v>
      </c>
    </row>
    <row r="25" spans="1:9" ht="12.75" customHeight="1">
      <c r="A25" s="953" t="s">
        <v>45</v>
      </c>
      <c r="B25" s="961"/>
      <c r="C25" s="954"/>
      <c r="D25" s="153">
        <v>151420</v>
      </c>
      <c r="E25" s="156">
        <v>128707</v>
      </c>
      <c r="F25" s="152">
        <f>+E25+D25</f>
        <v>280127</v>
      </c>
      <c r="G25" s="962">
        <f>+G10</f>
        <v>31.46</v>
      </c>
      <c r="H25" s="963"/>
      <c r="I25" s="153">
        <f>+F25/G25</f>
        <v>8904.23</v>
      </c>
    </row>
    <row r="26" spans="1:9" ht="12.75" customHeight="1">
      <c r="A26" s="953" t="s">
        <v>39</v>
      </c>
      <c r="B26" s="961"/>
      <c r="C26" s="954"/>
      <c r="D26" s="153">
        <v>66667</v>
      </c>
      <c r="E26" s="156">
        <v>49140.25</v>
      </c>
      <c r="F26" s="152">
        <f>+E26+D26</f>
        <v>115807.25</v>
      </c>
      <c r="G26" s="962">
        <f>+G25</f>
        <v>31.46</v>
      </c>
      <c r="H26" s="963"/>
      <c r="I26" s="153">
        <f>+F26/G26</f>
        <v>3681.1</v>
      </c>
    </row>
    <row r="27" spans="1:9">
      <c r="A27" s="892"/>
      <c r="B27" s="893"/>
      <c r="C27" s="894"/>
      <c r="D27" s="2"/>
      <c r="E27" s="2"/>
      <c r="F27" s="2"/>
      <c r="G27" s="892"/>
      <c r="H27" s="894"/>
      <c r="I27" s="154"/>
    </row>
    <row r="28" spans="1:9">
      <c r="A28" s="892"/>
      <c r="B28" s="893"/>
      <c r="C28" s="894"/>
      <c r="D28" s="2"/>
      <c r="E28" s="2"/>
      <c r="F28" s="2"/>
      <c r="G28" s="892"/>
      <c r="H28" s="894"/>
      <c r="I28" s="154"/>
    </row>
    <row r="29" spans="1:9">
      <c r="A29" s="957" t="s">
        <v>12</v>
      </c>
      <c r="B29" s="958"/>
      <c r="C29" s="958"/>
      <c r="D29" s="958"/>
      <c r="E29" s="958"/>
      <c r="F29" s="958"/>
      <c r="G29" s="958"/>
      <c r="H29" s="959"/>
      <c r="I29" s="153">
        <f>SUM(I25:I28)</f>
        <v>12585.33</v>
      </c>
    </row>
    <row r="30" spans="1:9">
      <c r="A30" s="892"/>
      <c r="B30" s="893"/>
      <c r="C30" s="893"/>
      <c r="D30" s="893"/>
      <c r="E30" s="893"/>
      <c r="F30" s="893"/>
      <c r="G30" s="893"/>
      <c r="H30" s="893"/>
      <c r="I30" s="894"/>
    </row>
    <row r="31" spans="1:9" ht="12.75" customHeight="1">
      <c r="A31" s="957" t="s">
        <v>27</v>
      </c>
      <c r="B31" s="958"/>
      <c r="C31" s="958"/>
      <c r="D31" s="958"/>
      <c r="E31" s="958"/>
      <c r="F31" s="958"/>
      <c r="G31" s="958"/>
      <c r="H31" s="959"/>
      <c r="I31" s="278">
        <f>+I12+I17+I22+I29</f>
        <v>35650.01</v>
      </c>
    </row>
    <row r="32" spans="1:9" ht="12.75" customHeight="1">
      <c r="A32" s="887" t="s">
        <v>28</v>
      </c>
      <c r="B32" s="888"/>
      <c r="C32" s="888"/>
      <c r="D32" s="888"/>
      <c r="E32" s="888"/>
      <c r="F32" s="888"/>
      <c r="G32" s="888"/>
      <c r="H32" s="888"/>
      <c r="I32" s="889"/>
    </row>
    <row r="33" spans="1:12" ht="12.75" customHeight="1">
      <c r="A33" s="949" t="s">
        <v>1</v>
      </c>
      <c r="B33" s="960"/>
      <c r="C33" s="950"/>
      <c r="D33" s="2"/>
      <c r="E33" s="2"/>
      <c r="F33" s="277" t="s">
        <v>29</v>
      </c>
      <c r="G33" s="951" t="s">
        <v>30</v>
      </c>
      <c r="H33" s="952"/>
      <c r="I33" s="154"/>
    </row>
    <row r="34" spans="1:12" ht="12.75" customHeight="1">
      <c r="A34" s="953" t="s">
        <v>31</v>
      </c>
      <c r="B34" s="961"/>
      <c r="C34" s="954"/>
      <c r="D34" s="2"/>
      <c r="E34" s="2"/>
      <c r="F34" s="6">
        <v>0.25</v>
      </c>
      <c r="G34" s="964">
        <f>+I31</f>
        <v>35650.01</v>
      </c>
      <c r="H34" s="965"/>
      <c r="I34" s="153">
        <f>+G34*F34</f>
        <v>8912.5</v>
      </c>
    </row>
    <row r="35" spans="1:12">
      <c r="A35" s="953" t="s">
        <v>32</v>
      </c>
      <c r="B35" s="961"/>
      <c r="C35" s="954"/>
      <c r="D35" s="2"/>
      <c r="E35" s="2"/>
      <c r="F35" s="7">
        <v>0</v>
      </c>
      <c r="G35" s="964">
        <f>+I31</f>
        <v>35650.01</v>
      </c>
      <c r="H35" s="965"/>
      <c r="I35" s="153">
        <f t="shared" ref="I35:I36" si="1">+G35*F35</f>
        <v>0</v>
      </c>
    </row>
    <row r="36" spans="1:12">
      <c r="A36" s="953" t="s">
        <v>33</v>
      </c>
      <c r="B36" s="961"/>
      <c r="C36" s="954"/>
      <c r="D36" s="2"/>
      <c r="E36" s="2"/>
      <c r="F36" s="7">
        <v>0.05</v>
      </c>
      <c r="G36" s="964">
        <f>+I31</f>
        <v>35650.01</v>
      </c>
      <c r="H36" s="965"/>
      <c r="I36" s="153">
        <f t="shared" si="1"/>
        <v>1782.5</v>
      </c>
    </row>
    <row r="37" spans="1:12">
      <c r="A37" s="969" t="s">
        <v>34</v>
      </c>
      <c r="B37" s="970"/>
      <c r="C37" s="970"/>
      <c r="D37" s="970"/>
      <c r="E37" s="970"/>
      <c r="F37" s="970"/>
      <c r="G37" s="970"/>
      <c r="H37" s="971"/>
      <c r="I37" s="153">
        <f>SUM(I34:I36)</f>
        <v>10695</v>
      </c>
    </row>
    <row r="38" spans="1:12">
      <c r="A38" s="892"/>
      <c r="B38" s="893"/>
      <c r="C38" s="893"/>
      <c r="D38" s="893"/>
      <c r="E38" s="893"/>
      <c r="F38" s="893"/>
      <c r="G38" s="893"/>
      <c r="H38" s="893"/>
      <c r="I38" s="894"/>
    </row>
    <row r="39" spans="1:12" ht="12.75" customHeight="1">
      <c r="A39" s="966" t="s">
        <v>35</v>
      </c>
      <c r="B39" s="967"/>
      <c r="C39" s="967"/>
      <c r="D39" s="967"/>
      <c r="E39" s="967"/>
      <c r="F39" s="967"/>
      <c r="G39" s="967"/>
      <c r="H39" s="968"/>
      <c r="I39" s="276">
        <f>+ROUND(I37+I31,0)</f>
        <v>46345</v>
      </c>
      <c r="J39" s="96">
        <f>+'PROPUESTA CONSORCIO'!G27</f>
        <v>46345</v>
      </c>
      <c r="K39" s="96">
        <f>+J39-I39</f>
        <v>0</v>
      </c>
      <c r="L39" s="96"/>
    </row>
    <row r="40" spans="1:12">
      <c r="A40" s="97"/>
      <c r="B40" s="97"/>
      <c r="C40" s="97"/>
      <c r="D40" s="97"/>
      <c r="E40" s="97"/>
      <c r="F40" s="97"/>
      <c r="G40" s="97"/>
      <c r="H40" s="97"/>
      <c r="I40" s="98"/>
    </row>
  </sheetData>
  <mergeCells count="62">
    <mergeCell ref="A38:I38"/>
    <mergeCell ref="A39:H39"/>
    <mergeCell ref="A35:C35"/>
    <mergeCell ref="G35:H35"/>
    <mergeCell ref="A36:C36"/>
    <mergeCell ref="G36:H36"/>
    <mergeCell ref="A37:H37"/>
    <mergeCell ref="A32:I32"/>
    <mergeCell ref="A33:C33"/>
    <mergeCell ref="G33:H33"/>
    <mergeCell ref="A34:C34"/>
    <mergeCell ref="G34:H34"/>
    <mergeCell ref="A28:C28"/>
    <mergeCell ref="G28:H28"/>
    <mergeCell ref="A29:H29"/>
    <mergeCell ref="A30:I30"/>
    <mergeCell ref="A31:H31"/>
    <mergeCell ref="A25:C25"/>
    <mergeCell ref="G25:H25"/>
    <mergeCell ref="A26:C26"/>
    <mergeCell ref="G26:H26"/>
    <mergeCell ref="A27:C27"/>
    <mergeCell ref="G27:H27"/>
    <mergeCell ref="A21:C21"/>
    <mergeCell ref="G21:H21"/>
    <mergeCell ref="A22:H22"/>
    <mergeCell ref="A23:I23"/>
    <mergeCell ref="A24:C24"/>
    <mergeCell ref="G24:H24"/>
    <mergeCell ref="A18:I18"/>
    <mergeCell ref="A19:C19"/>
    <mergeCell ref="G19:H19"/>
    <mergeCell ref="A20:C20"/>
    <mergeCell ref="G20:H20"/>
    <mergeCell ref="A15:D15"/>
    <mergeCell ref="G15:H15"/>
    <mergeCell ref="A16:D16"/>
    <mergeCell ref="G16:H16"/>
    <mergeCell ref="A17:H17"/>
    <mergeCell ref="A12:H12"/>
    <mergeCell ref="A13:I13"/>
    <mergeCell ref="A14:D14"/>
    <mergeCell ref="G14:H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00FF00"/>
  </sheetPr>
  <dimension ref="A1:K49"/>
  <sheetViews>
    <sheetView showGridLines="0" view="pageBreakPreview" zoomScale="84" zoomScaleNormal="100" zoomScaleSheetLayoutView="84" workbookViewId="0">
      <selection activeCell="K36" sqref="K36"/>
    </sheetView>
  </sheetViews>
  <sheetFormatPr baseColWidth="10" defaultColWidth="9.33203125" defaultRowHeight="12.75"/>
  <cols>
    <col min="1" max="1" width="12.6640625" customWidth="1"/>
    <col min="2" max="2" width="30" customWidth="1"/>
    <col min="3" max="3" width="7.1640625" customWidth="1"/>
    <col min="4" max="4" width="13" customWidth="1"/>
    <col min="5" max="5" width="17" customWidth="1"/>
    <col min="6" max="6" width="16" customWidth="1"/>
    <col min="7" max="7" width="7.33203125" customWidth="1"/>
    <col min="8" max="8" width="12.1640625" customWidth="1"/>
    <col min="9" max="9" width="20.1640625" style="96" customWidth="1"/>
    <col min="11" max="11" width="11.83203125" customWidth="1"/>
  </cols>
  <sheetData>
    <row r="1" spans="1:9" ht="14.45" customHeight="1" thickBo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9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9">
      <c r="A4" s="884"/>
      <c r="B4" s="885"/>
      <c r="C4" s="885"/>
      <c r="D4" s="885"/>
      <c r="E4" s="885"/>
      <c r="F4" s="885"/>
      <c r="G4" s="885"/>
      <c r="H4" s="885"/>
      <c r="I4" s="886"/>
    </row>
    <row r="5" spans="1:9">
      <c r="A5" s="274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275" t="s">
        <v>3</v>
      </c>
    </row>
    <row r="6" spans="1:9">
      <c r="A6" s="3">
        <v>4.7</v>
      </c>
      <c r="B6" s="948" t="s">
        <v>48</v>
      </c>
      <c r="C6" s="946"/>
      <c r="D6" s="946"/>
      <c r="E6" s="946"/>
      <c r="F6" s="947"/>
      <c r="G6" s="948" t="s">
        <v>49</v>
      </c>
      <c r="H6" s="947"/>
      <c r="I6" s="159">
        <f>+'PROPUESTA CONSORCIO'!F28+'PROPUESTA CONSORCIO'!F65+'PROPUESTA CONSORCIO'!F130+'PROPUESTA CONSORCIO'!F163+'PROPUESTA CONSORCIO'!F202+'PROPUESTA CONSORCIO'!F231+'PROPUESTA CONSORCIO'!F263</f>
        <v>8963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8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>
      <c r="A9" s="953" t="s">
        <v>42</v>
      </c>
      <c r="B9" s="954"/>
      <c r="C9" s="1" t="s">
        <v>10</v>
      </c>
      <c r="D9" s="948" t="s">
        <v>11</v>
      </c>
      <c r="E9" s="947"/>
      <c r="F9" s="4">
        <f>+I30</f>
        <v>149.54</v>
      </c>
      <c r="G9" s="955">
        <v>0.1</v>
      </c>
      <c r="H9" s="956"/>
      <c r="I9" s="153">
        <f>+F9*G9</f>
        <v>14.95</v>
      </c>
    </row>
    <row r="10" spans="1:9">
      <c r="A10" s="953"/>
      <c r="B10" s="954"/>
      <c r="C10" s="1"/>
      <c r="D10" s="948"/>
      <c r="E10" s="947"/>
      <c r="F10" s="4"/>
      <c r="G10" s="955"/>
      <c r="H10" s="956"/>
      <c r="I10" s="153"/>
    </row>
    <row r="11" spans="1:9">
      <c r="A11" s="953"/>
      <c r="B11" s="954"/>
      <c r="C11" s="1"/>
      <c r="D11" s="948"/>
      <c r="E11" s="947"/>
      <c r="F11" s="4"/>
      <c r="G11" s="955"/>
      <c r="H11" s="956"/>
      <c r="I11" s="153"/>
    </row>
    <row r="12" spans="1:9">
      <c r="A12" s="957" t="s">
        <v>12</v>
      </c>
      <c r="B12" s="958"/>
      <c r="C12" s="958"/>
      <c r="D12" s="958"/>
      <c r="E12" s="958"/>
      <c r="F12" s="958"/>
      <c r="G12" s="958"/>
      <c r="H12" s="959"/>
      <c r="I12" s="153">
        <f>SUM(I9:I9)</f>
        <v>14.95</v>
      </c>
    </row>
    <row r="13" spans="1:9">
      <c r="A13" s="887" t="s">
        <v>13</v>
      </c>
      <c r="B13" s="888"/>
      <c r="C13" s="888"/>
      <c r="D13" s="888"/>
      <c r="E13" s="888"/>
      <c r="F13" s="888"/>
      <c r="G13" s="888"/>
      <c r="H13" s="888"/>
      <c r="I13" s="889"/>
    </row>
    <row r="14" spans="1:9">
      <c r="A14" s="949" t="s">
        <v>1</v>
      </c>
      <c r="B14" s="960"/>
      <c r="C14" s="960"/>
      <c r="D14" s="950"/>
      <c r="E14" s="280" t="s">
        <v>2</v>
      </c>
      <c r="F14" s="282" t="s">
        <v>3</v>
      </c>
      <c r="G14" s="951" t="s">
        <v>14</v>
      </c>
      <c r="H14" s="952"/>
      <c r="I14" s="281" t="s">
        <v>9</v>
      </c>
    </row>
    <row r="15" spans="1:9">
      <c r="A15" s="953" t="s">
        <v>50</v>
      </c>
      <c r="B15" s="961"/>
      <c r="C15" s="961"/>
      <c r="D15" s="954"/>
      <c r="E15" s="1" t="s">
        <v>15</v>
      </c>
      <c r="F15" s="5">
        <v>0.1</v>
      </c>
      <c r="G15" s="964">
        <f>+MATERIALES!M35</f>
        <v>7000</v>
      </c>
      <c r="H15" s="965"/>
      <c r="I15" s="153">
        <f>+F15*G15</f>
        <v>700</v>
      </c>
    </row>
    <row r="16" spans="1:9">
      <c r="A16" s="980" t="s">
        <v>398</v>
      </c>
      <c r="B16" s="961"/>
      <c r="C16" s="961"/>
      <c r="D16" s="954"/>
      <c r="E16" s="1" t="s">
        <v>37</v>
      </c>
      <c r="F16" s="5">
        <v>1</v>
      </c>
      <c r="G16" s="964">
        <f>+MATERIALES!M48</f>
        <v>6000</v>
      </c>
      <c r="H16" s="965"/>
      <c r="I16" s="153">
        <f>+F16*G16</f>
        <v>6000</v>
      </c>
    </row>
    <row r="17" spans="1:9">
      <c r="A17" s="892"/>
      <c r="B17" s="893"/>
      <c r="C17" s="893"/>
      <c r="D17" s="894"/>
      <c r="E17" s="2"/>
      <c r="F17" s="2"/>
      <c r="G17" s="892"/>
      <c r="H17" s="894"/>
      <c r="I17" s="154"/>
    </row>
    <row r="18" spans="1:9">
      <c r="A18" s="957" t="s">
        <v>12</v>
      </c>
      <c r="B18" s="958"/>
      <c r="C18" s="958"/>
      <c r="D18" s="958"/>
      <c r="E18" s="958"/>
      <c r="F18" s="958"/>
      <c r="G18" s="958"/>
      <c r="H18" s="959"/>
      <c r="I18" s="153">
        <f>SUM(I15:I17)</f>
        <v>6700</v>
      </c>
    </row>
    <row r="19" spans="1:9">
      <c r="A19" s="887" t="s">
        <v>16</v>
      </c>
      <c r="B19" s="888"/>
      <c r="C19" s="888"/>
      <c r="D19" s="888"/>
      <c r="E19" s="888"/>
      <c r="F19" s="888"/>
      <c r="G19" s="888"/>
      <c r="H19" s="888"/>
      <c r="I19" s="889"/>
    </row>
    <row r="20" spans="1:9" ht="18">
      <c r="A20" s="949" t="s">
        <v>17</v>
      </c>
      <c r="B20" s="960"/>
      <c r="C20" s="950"/>
      <c r="D20" s="277" t="s">
        <v>18</v>
      </c>
      <c r="E20" s="280" t="s">
        <v>19</v>
      </c>
      <c r="F20" s="282" t="s">
        <v>20</v>
      </c>
      <c r="G20" s="949" t="s">
        <v>21</v>
      </c>
      <c r="H20" s="950"/>
      <c r="I20" s="281" t="s">
        <v>9</v>
      </c>
    </row>
    <row r="21" spans="1:9">
      <c r="A21" s="892"/>
      <c r="B21" s="893"/>
      <c r="C21" s="894"/>
      <c r="D21" s="2"/>
      <c r="E21" s="2"/>
      <c r="F21" s="2"/>
      <c r="G21" s="892"/>
      <c r="H21" s="894"/>
      <c r="I21" s="154"/>
    </row>
    <row r="22" spans="1:9">
      <c r="A22" s="892"/>
      <c r="B22" s="893"/>
      <c r="C22" s="894"/>
      <c r="D22" s="2"/>
      <c r="E22" s="2"/>
      <c r="F22" s="2"/>
      <c r="G22" s="892"/>
      <c r="H22" s="894"/>
      <c r="I22" s="154"/>
    </row>
    <row r="23" spans="1:9">
      <c r="A23" s="957" t="s">
        <v>12</v>
      </c>
      <c r="B23" s="958"/>
      <c r="C23" s="958"/>
      <c r="D23" s="958"/>
      <c r="E23" s="958"/>
      <c r="F23" s="958"/>
      <c r="G23" s="958"/>
      <c r="H23" s="959"/>
      <c r="I23" s="154"/>
    </row>
    <row r="24" spans="1:9">
      <c r="A24" s="887" t="s">
        <v>22</v>
      </c>
      <c r="B24" s="888"/>
      <c r="C24" s="888"/>
      <c r="D24" s="888"/>
      <c r="E24" s="888"/>
      <c r="F24" s="888"/>
      <c r="G24" s="888"/>
      <c r="H24" s="888"/>
      <c r="I24" s="889"/>
    </row>
    <row r="25" spans="1:9" ht="18">
      <c r="A25" s="949" t="s">
        <v>23</v>
      </c>
      <c r="B25" s="960"/>
      <c r="C25" s="950"/>
      <c r="D25" s="280" t="s">
        <v>24</v>
      </c>
      <c r="E25" s="280" t="s">
        <v>25</v>
      </c>
      <c r="F25" s="277" t="s">
        <v>26</v>
      </c>
      <c r="G25" s="951" t="s">
        <v>8</v>
      </c>
      <c r="H25" s="952"/>
      <c r="I25" s="281" t="s">
        <v>9</v>
      </c>
    </row>
    <row r="26" spans="1:9">
      <c r="A26" s="953" t="s">
        <v>38</v>
      </c>
      <c r="B26" s="961"/>
      <c r="C26" s="954"/>
      <c r="D26" s="156">
        <v>60568</v>
      </c>
      <c r="E26" s="156">
        <v>51482.8</v>
      </c>
      <c r="F26" s="152">
        <f>+D26+E26</f>
        <v>112050.8</v>
      </c>
      <c r="G26" s="981">
        <v>1523.72227</v>
      </c>
      <c r="H26" s="982"/>
      <c r="I26" s="153">
        <f>+F26/G26</f>
        <v>73.540000000000006</v>
      </c>
    </row>
    <row r="27" spans="1:9">
      <c r="A27" s="953" t="s">
        <v>39</v>
      </c>
      <c r="B27" s="961"/>
      <c r="C27" s="954"/>
      <c r="D27" s="156">
        <v>66667</v>
      </c>
      <c r="E27" s="156">
        <v>49140.25</v>
      </c>
      <c r="F27" s="152">
        <f>+D27+E27</f>
        <v>115807.25</v>
      </c>
      <c r="G27" s="981">
        <f>+G26</f>
        <v>1523.72227</v>
      </c>
      <c r="H27" s="982"/>
      <c r="I27" s="153">
        <f>+F27/G27</f>
        <v>76</v>
      </c>
    </row>
    <row r="28" spans="1:9">
      <c r="A28" s="892"/>
      <c r="B28" s="893"/>
      <c r="C28" s="894"/>
      <c r="D28" s="2"/>
      <c r="E28" s="2"/>
      <c r="F28" s="2"/>
      <c r="G28" s="892"/>
      <c r="H28" s="894"/>
      <c r="I28" s="154"/>
    </row>
    <row r="29" spans="1:9">
      <c r="A29" s="892"/>
      <c r="B29" s="893"/>
      <c r="C29" s="894"/>
      <c r="D29" s="2"/>
      <c r="E29" s="2"/>
      <c r="F29" s="2"/>
      <c r="G29" s="892"/>
      <c r="H29" s="894"/>
      <c r="I29" s="154"/>
    </row>
    <row r="30" spans="1:9">
      <c r="A30" s="957" t="s">
        <v>12</v>
      </c>
      <c r="B30" s="958"/>
      <c r="C30" s="958"/>
      <c r="D30" s="958"/>
      <c r="E30" s="958"/>
      <c r="F30" s="958"/>
      <c r="G30" s="958"/>
      <c r="H30" s="959"/>
      <c r="I30" s="153">
        <f>SUM(I26:I29)</f>
        <v>149.54</v>
      </c>
    </row>
    <row r="31" spans="1:9">
      <c r="A31" s="892"/>
      <c r="B31" s="893"/>
      <c r="C31" s="893"/>
      <c r="D31" s="893"/>
      <c r="E31" s="893"/>
      <c r="F31" s="893"/>
      <c r="G31" s="893"/>
      <c r="H31" s="893"/>
      <c r="I31" s="894"/>
    </row>
    <row r="32" spans="1:9">
      <c r="A32" s="957" t="s">
        <v>27</v>
      </c>
      <c r="B32" s="958"/>
      <c r="C32" s="958"/>
      <c r="D32" s="958"/>
      <c r="E32" s="958"/>
      <c r="F32" s="958"/>
      <c r="G32" s="958"/>
      <c r="H32" s="959"/>
      <c r="I32" s="278">
        <f>+I12+I18+I23+I30</f>
        <v>6864.49</v>
      </c>
    </row>
    <row r="33" spans="1:11">
      <c r="A33" s="887" t="s">
        <v>28</v>
      </c>
      <c r="B33" s="888"/>
      <c r="C33" s="888"/>
      <c r="D33" s="888"/>
      <c r="E33" s="888"/>
      <c r="F33" s="888"/>
      <c r="G33" s="888"/>
      <c r="H33" s="888"/>
      <c r="I33" s="889"/>
    </row>
    <row r="34" spans="1:11">
      <c r="A34" s="949" t="s">
        <v>1</v>
      </c>
      <c r="B34" s="960"/>
      <c r="C34" s="950"/>
      <c r="D34" s="2"/>
      <c r="E34" s="2"/>
      <c r="F34" s="277" t="s">
        <v>29</v>
      </c>
      <c r="G34" s="951" t="s">
        <v>30</v>
      </c>
      <c r="H34" s="952"/>
      <c r="I34" s="154"/>
    </row>
    <row r="35" spans="1:11">
      <c r="A35" s="953" t="s">
        <v>31</v>
      </c>
      <c r="B35" s="961"/>
      <c r="C35" s="954"/>
      <c r="D35" s="2"/>
      <c r="E35" s="2"/>
      <c r="F35" s="6">
        <v>0.25</v>
      </c>
      <c r="G35" s="964">
        <f>+I32</f>
        <v>6864.49</v>
      </c>
      <c r="H35" s="965"/>
      <c r="I35" s="153">
        <f>+G35*F35</f>
        <v>1716.12</v>
      </c>
    </row>
    <row r="36" spans="1:11">
      <c r="A36" s="953" t="s">
        <v>32</v>
      </c>
      <c r="B36" s="961"/>
      <c r="C36" s="954"/>
      <c r="D36" s="2"/>
      <c r="E36" s="2"/>
      <c r="F36" s="7">
        <v>0</v>
      </c>
      <c r="G36" s="964">
        <f>+I32</f>
        <v>6864.49</v>
      </c>
      <c r="H36" s="965"/>
      <c r="I36" s="153">
        <f t="shared" ref="I36:I37" si="0">+G36*F36</f>
        <v>0</v>
      </c>
    </row>
    <row r="37" spans="1:11">
      <c r="A37" s="953" t="s">
        <v>33</v>
      </c>
      <c r="B37" s="961"/>
      <c r="C37" s="954"/>
      <c r="D37" s="2"/>
      <c r="E37" s="2"/>
      <c r="F37" s="7">
        <v>0.05</v>
      </c>
      <c r="G37" s="964">
        <f>+I32</f>
        <v>6864.49</v>
      </c>
      <c r="H37" s="965"/>
      <c r="I37" s="153">
        <f t="shared" si="0"/>
        <v>343.22</v>
      </c>
    </row>
    <row r="38" spans="1:11">
      <c r="A38" s="969" t="s">
        <v>34</v>
      </c>
      <c r="B38" s="970"/>
      <c r="C38" s="970"/>
      <c r="D38" s="970"/>
      <c r="E38" s="970"/>
      <c r="F38" s="970"/>
      <c r="G38" s="970"/>
      <c r="H38" s="971"/>
      <c r="I38" s="153">
        <f>SUM(I35:I37)</f>
        <v>2059.34</v>
      </c>
    </row>
    <row r="39" spans="1:11">
      <c r="A39" s="892"/>
      <c r="B39" s="893"/>
      <c r="C39" s="893"/>
      <c r="D39" s="893"/>
      <c r="E39" s="893"/>
      <c r="F39" s="893"/>
      <c r="G39" s="893"/>
      <c r="H39" s="893"/>
      <c r="I39" s="894"/>
    </row>
    <row r="40" spans="1:11">
      <c r="A40" s="966" t="s">
        <v>35</v>
      </c>
      <c r="B40" s="967"/>
      <c r="C40" s="967"/>
      <c r="D40" s="967"/>
      <c r="E40" s="967"/>
      <c r="F40" s="967"/>
      <c r="G40" s="967"/>
      <c r="H40" s="968"/>
      <c r="I40" s="276">
        <f>+ROUND(I32+I38,0)</f>
        <v>8924</v>
      </c>
      <c r="J40">
        <f>+'PROPUESTA CONSORCIO'!G28</f>
        <v>8924</v>
      </c>
      <c r="K40" s="118">
        <f>+J40-I40</f>
        <v>0</v>
      </c>
    </row>
    <row r="41" spans="1:11">
      <c r="A41" s="97"/>
      <c r="B41" s="97"/>
      <c r="C41" s="97"/>
      <c r="D41" s="97"/>
      <c r="E41" s="97"/>
      <c r="F41" s="97"/>
      <c r="G41" s="97"/>
      <c r="H41" s="97"/>
      <c r="I41" s="98"/>
    </row>
    <row r="42" spans="1:11">
      <c r="I42"/>
    </row>
    <row r="43" spans="1:11">
      <c r="I43"/>
    </row>
    <row r="44" spans="1:11">
      <c r="I44"/>
    </row>
    <row r="45" spans="1:11">
      <c r="I45"/>
    </row>
    <row r="46" spans="1:11">
      <c r="I46"/>
    </row>
    <row r="47" spans="1:11">
      <c r="I47"/>
    </row>
    <row r="48" spans="1:11">
      <c r="I48"/>
    </row>
    <row r="49" spans="9:9">
      <c r="I49"/>
    </row>
  </sheetData>
  <mergeCells count="64">
    <mergeCell ref="A39:I39"/>
    <mergeCell ref="A40:H40"/>
    <mergeCell ref="A36:C36"/>
    <mergeCell ref="G36:H36"/>
    <mergeCell ref="A37:C37"/>
    <mergeCell ref="G37:H37"/>
    <mergeCell ref="A38:H38"/>
    <mergeCell ref="A33:I33"/>
    <mergeCell ref="A34:C34"/>
    <mergeCell ref="G34:H34"/>
    <mergeCell ref="A35:C35"/>
    <mergeCell ref="G35:H35"/>
    <mergeCell ref="A29:C29"/>
    <mergeCell ref="G29:H29"/>
    <mergeCell ref="A30:H30"/>
    <mergeCell ref="A31:I31"/>
    <mergeCell ref="A32:H32"/>
    <mergeCell ref="A26:C26"/>
    <mergeCell ref="G26:H26"/>
    <mergeCell ref="A27:C27"/>
    <mergeCell ref="G27:H27"/>
    <mergeCell ref="A28:C28"/>
    <mergeCell ref="G28:H28"/>
    <mergeCell ref="A22:C22"/>
    <mergeCell ref="G22:H22"/>
    <mergeCell ref="A23:H23"/>
    <mergeCell ref="A24:I24"/>
    <mergeCell ref="A25:C25"/>
    <mergeCell ref="G25:H25"/>
    <mergeCell ref="A19:I19"/>
    <mergeCell ref="A20:C20"/>
    <mergeCell ref="G20:H20"/>
    <mergeCell ref="A21:C21"/>
    <mergeCell ref="G21:H21"/>
    <mergeCell ref="A16:D16"/>
    <mergeCell ref="G16:H16"/>
    <mergeCell ref="A17:D17"/>
    <mergeCell ref="G17:H17"/>
    <mergeCell ref="A18:H18"/>
    <mergeCell ref="A12:H12"/>
    <mergeCell ref="A13:I13"/>
    <mergeCell ref="A14:D14"/>
    <mergeCell ref="G14:H14"/>
    <mergeCell ref="A15:D15"/>
    <mergeCell ref="G15:H15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00FF00"/>
  </sheetPr>
  <dimension ref="A1:L50"/>
  <sheetViews>
    <sheetView showGridLines="0" view="pageBreakPreview" zoomScale="80" zoomScaleNormal="100" zoomScaleSheetLayoutView="80" workbookViewId="0">
      <selection activeCell="K15" sqref="K15"/>
    </sheetView>
  </sheetViews>
  <sheetFormatPr baseColWidth="10" defaultColWidth="9.33203125" defaultRowHeight="12.75"/>
  <cols>
    <col min="1" max="1" width="12.6640625" customWidth="1"/>
    <col min="2" max="2" width="30" customWidth="1"/>
    <col min="3" max="3" width="7.1640625" customWidth="1"/>
    <col min="4" max="4" width="16.33203125" customWidth="1"/>
    <col min="5" max="5" width="14.1640625" customWidth="1"/>
    <col min="6" max="6" width="16" customWidth="1"/>
    <col min="7" max="7" width="7.33203125" customWidth="1"/>
    <col min="8" max="8" width="10.1640625" customWidth="1"/>
    <col min="9" max="9" width="19.33203125" style="96" customWidth="1"/>
    <col min="10" max="10" width="12" bestFit="1" customWidth="1"/>
    <col min="11" max="11" width="11.1640625" bestFit="1" customWidth="1"/>
    <col min="12" max="12" width="15.33203125" bestFit="1" customWidth="1"/>
  </cols>
  <sheetData>
    <row r="1" spans="1:9" ht="14.45" customHeight="1" thickBo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9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9">
      <c r="A4" s="884"/>
      <c r="B4" s="885"/>
      <c r="C4" s="885"/>
      <c r="D4" s="885"/>
      <c r="E4" s="885"/>
      <c r="F4" s="885"/>
      <c r="G4" s="885"/>
      <c r="H4" s="885"/>
      <c r="I4" s="886"/>
    </row>
    <row r="5" spans="1:9">
      <c r="A5" s="274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275" t="s">
        <v>3</v>
      </c>
    </row>
    <row r="6" spans="1:9">
      <c r="A6" s="3">
        <v>4.8</v>
      </c>
      <c r="B6" s="945" t="s">
        <v>124</v>
      </c>
      <c r="C6" s="946"/>
      <c r="D6" s="946"/>
      <c r="E6" s="946"/>
      <c r="F6" s="947"/>
      <c r="G6" s="948" t="s">
        <v>49</v>
      </c>
      <c r="H6" s="947"/>
      <c r="I6" s="159">
        <f>+'PROPUESTA CONSORCIO'!F29+'PROPUESTA CONSORCIO'!F66+'PROPUESTA CONSORCIO'!F131+'PROPUESTA CONSORCIO'!F164+'PROPUESTA CONSORCIO'!F203+'PROPUESTA CONSORCIO'!F232+'PROPUESTA CONSORCIO'!F264</f>
        <v>321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8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>
      <c r="A9" s="953" t="s">
        <v>42</v>
      </c>
      <c r="B9" s="954"/>
      <c r="C9" s="1" t="s">
        <v>10</v>
      </c>
      <c r="D9" s="948" t="s">
        <v>11</v>
      </c>
      <c r="E9" s="947"/>
      <c r="F9" s="4">
        <f>+I30</f>
        <v>213.34</v>
      </c>
      <c r="G9" s="955">
        <v>0.1</v>
      </c>
      <c r="H9" s="956"/>
      <c r="I9" s="153">
        <f>+G9*F9</f>
        <v>21.33</v>
      </c>
    </row>
    <row r="10" spans="1:9">
      <c r="A10" s="953"/>
      <c r="B10" s="954"/>
      <c r="C10" s="1"/>
      <c r="D10" s="948"/>
      <c r="E10" s="947"/>
      <c r="F10" s="4"/>
      <c r="G10" s="955"/>
      <c r="H10" s="956"/>
      <c r="I10" s="153"/>
    </row>
    <row r="11" spans="1:9">
      <c r="A11" s="953"/>
      <c r="B11" s="954"/>
      <c r="C11" s="1"/>
      <c r="D11" s="948"/>
      <c r="E11" s="947"/>
      <c r="F11" s="4"/>
      <c r="G11" s="955"/>
      <c r="H11" s="956"/>
      <c r="I11" s="153"/>
    </row>
    <row r="12" spans="1:9">
      <c r="A12" s="957" t="s">
        <v>12</v>
      </c>
      <c r="B12" s="958"/>
      <c r="C12" s="958"/>
      <c r="D12" s="958"/>
      <c r="E12" s="958"/>
      <c r="F12" s="958"/>
      <c r="G12" s="958"/>
      <c r="H12" s="959"/>
      <c r="I12" s="153">
        <f>SUM(I9:I9)</f>
        <v>21.33</v>
      </c>
    </row>
    <row r="13" spans="1:9">
      <c r="A13" s="887" t="s">
        <v>13</v>
      </c>
      <c r="B13" s="888"/>
      <c r="C13" s="888"/>
      <c r="D13" s="888"/>
      <c r="E13" s="888"/>
      <c r="F13" s="888"/>
      <c r="G13" s="888"/>
      <c r="H13" s="888"/>
      <c r="I13" s="889"/>
    </row>
    <row r="14" spans="1:9">
      <c r="A14" s="949" t="s">
        <v>1</v>
      </c>
      <c r="B14" s="960"/>
      <c r="C14" s="960"/>
      <c r="D14" s="950"/>
      <c r="E14" s="280" t="s">
        <v>2</v>
      </c>
      <c r="F14" s="282" t="s">
        <v>3</v>
      </c>
      <c r="G14" s="951" t="s">
        <v>14</v>
      </c>
      <c r="H14" s="952"/>
      <c r="I14" s="281" t="s">
        <v>9</v>
      </c>
    </row>
    <row r="15" spans="1:9">
      <c r="A15" s="953" t="s">
        <v>50</v>
      </c>
      <c r="B15" s="961"/>
      <c r="C15" s="961"/>
      <c r="D15" s="954"/>
      <c r="E15" s="1" t="s">
        <v>15</v>
      </c>
      <c r="F15" s="5">
        <v>0.08</v>
      </c>
      <c r="G15" s="964">
        <f>+MATERIALES!M35</f>
        <v>7000</v>
      </c>
      <c r="H15" s="965"/>
      <c r="I15" s="153">
        <f>+G15*F15</f>
        <v>560</v>
      </c>
    </row>
    <row r="16" spans="1:9">
      <c r="A16" s="953" t="s">
        <v>51</v>
      </c>
      <c r="B16" s="961"/>
      <c r="C16" s="961"/>
      <c r="D16" s="954"/>
      <c r="E16" s="1" t="s">
        <v>37</v>
      </c>
      <c r="F16" s="5">
        <v>1</v>
      </c>
      <c r="G16" s="964">
        <f>+MATERIALES!M36</f>
        <v>42457.69</v>
      </c>
      <c r="H16" s="965"/>
      <c r="I16" s="153">
        <f>+G16*F16</f>
        <v>42457.69</v>
      </c>
    </row>
    <row r="17" spans="1:9">
      <c r="A17" s="892"/>
      <c r="B17" s="893"/>
      <c r="C17" s="893"/>
      <c r="D17" s="894"/>
      <c r="E17" s="2"/>
      <c r="F17" s="2"/>
      <c r="G17" s="892"/>
      <c r="H17" s="894"/>
      <c r="I17" s="154"/>
    </row>
    <row r="18" spans="1:9">
      <c r="A18" s="957" t="s">
        <v>12</v>
      </c>
      <c r="B18" s="958"/>
      <c r="C18" s="958"/>
      <c r="D18" s="958"/>
      <c r="E18" s="958"/>
      <c r="F18" s="958"/>
      <c r="G18" s="958"/>
      <c r="H18" s="959"/>
      <c r="I18" s="153">
        <f>SUM(I15:I17)</f>
        <v>43017.69</v>
      </c>
    </row>
    <row r="19" spans="1:9">
      <c r="A19" s="887" t="s">
        <v>16</v>
      </c>
      <c r="B19" s="888"/>
      <c r="C19" s="888"/>
      <c r="D19" s="888"/>
      <c r="E19" s="888"/>
      <c r="F19" s="888"/>
      <c r="G19" s="888"/>
      <c r="H19" s="888"/>
      <c r="I19" s="889"/>
    </row>
    <row r="20" spans="1:9">
      <c r="A20" s="949" t="s">
        <v>17</v>
      </c>
      <c r="B20" s="960"/>
      <c r="C20" s="950"/>
      <c r="D20" s="277" t="s">
        <v>18</v>
      </c>
      <c r="E20" s="280" t="s">
        <v>19</v>
      </c>
      <c r="F20" s="282" t="s">
        <v>20</v>
      </c>
      <c r="G20" s="949" t="s">
        <v>21</v>
      </c>
      <c r="H20" s="950"/>
      <c r="I20" s="281" t="s">
        <v>9</v>
      </c>
    </row>
    <row r="21" spans="1:9">
      <c r="A21" s="892"/>
      <c r="B21" s="893"/>
      <c r="C21" s="894"/>
      <c r="D21" s="2"/>
      <c r="E21" s="2"/>
      <c r="F21" s="2"/>
      <c r="G21" s="892"/>
      <c r="H21" s="894"/>
      <c r="I21" s="154"/>
    </row>
    <row r="22" spans="1:9">
      <c r="A22" s="892"/>
      <c r="B22" s="893"/>
      <c r="C22" s="894"/>
      <c r="D22" s="2"/>
      <c r="E22" s="2"/>
      <c r="F22" s="2"/>
      <c r="G22" s="892"/>
      <c r="H22" s="894"/>
      <c r="I22" s="154"/>
    </row>
    <row r="23" spans="1:9">
      <c r="A23" s="957" t="s">
        <v>12</v>
      </c>
      <c r="B23" s="958"/>
      <c r="C23" s="958"/>
      <c r="D23" s="958"/>
      <c r="E23" s="958"/>
      <c r="F23" s="958"/>
      <c r="G23" s="958"/>
      <c r="H23" s="959"/>
      <c r="I23" s="154"/>
    </row>
    <row r="24" spans="1:9">
      <c r="A24" s="887" t="s">
        <v>22</v>
      </c>
      <c r="B24" s="888"/>
      <c r="C24" s="888"/>
      <c r="D24" s="888"/>
      <c r="E24" s="888"/>
      <c r="F24" s="888"/>
      <c r="G24" s="888"/>
      <c r="H24" s="888"/>
      <c r="I24" s="889"/>
    </row>
    <row r="25" spans="1:9" ht="18">
      <c r="A25" s="949" t="s">
        <v>23</v>
      </c>
      <c r="B25" s="960"/>
      <c r="C25" s="950"/>
      <c r="D25" s="280" t="s">
        <v>24</v>
      </c>
      <c r="E25" s="280" t="s">
        <v>25</v>
      </c>
      <c r="F25" s="277" t="s">
        <v>26</v>
      </c>
      <c r="G25" s="951" t="s">
        <v>8</v>
      </c>
      <c r="H25" s="952"/>
      <c r="I25" s="281" t="s">
        <v>9</v>
      </c>
    </row>
    <row r="26" spans="1:9">
      <c r="A26" s="953" t="s">
        <v>38</v>
      </c>
      <c r="B26" s="961"/>
      <c r="C26" s="954"/>
      <c r="D26" s="156">
        <v>60568</v>
      </c>
      <c r="E26" s="156">
        <v>51482.8</v>
      </c>
      <c r="F26" s="152">
        <f>+E26+D26</f>
        <v>112050.8</v>
      </c>
      <c r="G26" s="962">
        <v>1068.04</v>
      </c>
      <c r="H26" s="963"/>
      <c r="I26" s="153">
        <f>+F26/G26</f>
        <v>104.91</v>
      </c>
    </row>
    <row r="27" spans="1:9">
      <c r="A27" s="953" t="s">
        <v>39</v>
      </c>
      <c r="B27" s="961"/>
      <c r="C27" s="954"/>
      <c r="D27" s="156">
        <v>66667</v>
      </c>
      <c r="E27" s="156">
        <v>49140.25</v>
      </c>
      <c r="F27" s="152">
        <f>+E27+D27</f>
        <v>115807.25</v>
      </c>
      <c r="G27" s="962">
        <f>+G26</f>
        <v>1068.04</v>
      </c>
      <c r="H27" s="963"/>
      <c r="I27" s="153">
        <f>+F27/G27</f>
        <v>108.43</v>
      </c>
    </row>
    <row r="28" spans="1:9">
      <c r="A28" s="892"/>
      <c r="B28" s="893"/>
      <c r="C28" s="894"/>
      <c r="D28" s="2"/>
      <c r="E28" s="2"/>
      <c r="F28" s="2"/>
      <c r="G28" s="892"/>
      <c r="H28" s="894"/>
      <c r="I28" s="154"/>
    </row>
    <row r="29" spans="1:9">
      <c r="A29" s="892"/>
      <c r="B29" s="893"/>
      <c r="C29" s="894"/>
      <c r="D29" s="2"/>
      <c r="E29" s="2"/>
      <c r="F29" s="2"/>
      <c r="G29" s="892"/>
      <c r="H29" s="894"/>
      <c r="I29" s="154"/>
    </row>
    <row r="30" spans="1:9">
      <c r="A30" s="957" t="s">
        <v>12</v>
      </c>
      <c r="B30" s="958"/>
      <c r="C30" s="958"/>
      <c r="D30" s="958"/>
      <c r="E30" s="958"/>
      <c r="F30" s="958"/>
      <c r="G30" s="958"/>
      <c r="H30" s="959"/>
      <c r="I30" s="153">
        <f>SUM(I26:I29)</f>
        <v>213.34</v>
      </c>
    </row>
    <row r="31" spans="1:9">
      <c r="A31" s="892"/>
      <c r="B31" s="893"/>
      <c r="C31" s="893"/>
      <c r="D31" s="893"/>
      <c r="E31" s="893"/>
      <c r="F31" s="893"/>
      <c r="G31" s="893"/>
      <c r="H31" s="893"/>
      <c r="I31" s="894"/>
    </row>
    <row r="32" spans="1:9">
      <c r="A32" s="957" t="s">
        <v>27</v>
      </c>
      <c r="B32" s="958"/>
      <c r="C32" s="958"/>
      <c r="D32" s="958"/>
      <c r="E32" s="958"/>
      <c r="F32" s="958"/>
      <c r="G32" s="958"/>
      <c r="H32" s="959"/>
      <c r="I32" s="278">
        <f>+I12+I18+I23+I30</f>
        <v>43252.36</v>
      </c>
    </row>
    <row r="33" spans="1:12">
      <c r="A33" s="887" t="s">
        <v>28</v>
      </c>
      <c r="B33" s="888"/>
      <c r="C33" s="888"/>
      <c r="D33" s="888"/>
      <c r="E33" s="888"/>
      <c r="F33" s="888"/>
      <c r="G33" s="888"/>
      <c r="H33" s="888"/>
      <c r="I33" s="889"/>
    </row>
    <row r="34" spans="1:12">
      <c r="A34" s="949" t="s">
        <v>1</v>
      </c>
      <c r="B34" s="960"/>
      <c r="C34" s="950"/>
      <c r="D34" s="2"/>
      <c r="E34" s="2"/>
      <c r="F34" s="277" t="s">
        <v>29</v>
      </c>
      <c r="G34" s="951" t="s">
        <v>30</v>
      </c>
      <c r="H34" s="952"/>
      <c r="I34" s="154"/>
    </row>
    <row r="35" spans="1:12">
      <c r="A35" s="953" t="s">
        <v>31</v>
      </c>
      <c r="B35" s="961"/>
      <c r="C35" s="954"/>
      <c r="D35" s="2"/>
      <c r="E35" s="2"/>
      <c r="F35" s="6">
        <v>0.25</v>
      </c>
      <c r="G35" s="964">
        <f>+I32</f>
        <v>43252.36</v>
      </c>
      <c r="H35" s="965"/>
      <c r="I35" s="153">
        <f>+G35*F35</f>
        <v>10813.09</v>
      </c>
    </row>
    <row r="36" spans="1:12">
      <c r="A36" s="953" t="s">
        <v>32</v>
      </c>
      <c r="B36" s="961"/>
      <c r="C36" s="954"/>
      <c r="D36" s="2"/>
      <c r="E36" s="2"/>
      <c r="F36" s="7">
        <v>0</v>
      </c>
      <c r="G36" s="964">
        <f>+I32</f>
        <v>43252.36</v>
      </c>
      <c r="H36" s="965"/>
      <c r="I36" s="153">
        <f t="shared" ref="I36:I37" si="0">+G36*F36</f>
        <v>0</v>
      </c>
    </row>
    <row r="37" spans="1:12">
      <c r="A37" s="953" t="s">
        <v>33</v>
      </c>
      <c r="B37" s="961"/>
      <c r="C37" s="954"/>
      <c r="D37" s="2"/>
      <c r="E37" s="2"/>
      <c r="F37" s="7">
        <v>0.05</v>
      </c>
      <c r="G37" s="964">
        <f>+I32</f>
        <v>43252.36</v>
      </c>
      <c r="H37" s="965"/>
      <c r="I37" s="153">
        <f t="shared" si="0"/>
        <v>2162.62</v>
      </c>
    </row>
    <row r="38" spans="1:12">
      <c r="A38" s="969" t="s">
        <v>34</v>
      </c>
      <c r="B38" s="970"/>
      <c r="C38" s="970"/>
      <c r="D38" s="970"/>
      <c r="E38" s="970"/>
      <c r="F38" s="970"/>
      <c r="G38" s="970"/>
      <c r="H38" s="971"/>
      <c r="I38" s="153">
        <f>SUM(I35:I37)</f>
        <v>12975.71</v>
      </c>
    </row>
    <row r="39" spans="1:12">
      <c r="A39" s="892"/>
      <c r="B39" s="893"/>
      <c r="C39" s="893"/>
      <c r="D39" s="893"/>
      <c r="E39" s="893"/>
      <c r="F39" s="893"/>
      <c r="G39" s="893"/>
      <c r="H39" s="893"/>
      <c r="I39" s="894"/>
    </row>
    <row r="40" spans="1:12">
      <c r="A40" s="966" t="s">
        <v>35</v>
      </c>
      <c r="B40" s="967"/>
      <c r="C40" s="967"/>
      <c r="D40" s="967"/>
      <c r="E40" s="967"/>
      <c r="F40" s="967"/>
      <c r="G40" s="967"/>
      <c r="H40" s="968"/>
      <c r="I40" s="276">
        <f>+ROUND(I32+I38,0)</f>
        <v>56228</v>
      </c>
      <c r="J40" s="96">
        <f>+'PROPUESTA CONSORCIO'!G29</f>
        <v>56228</v>
      </c>
      <c r="K40" s="96">
        <f>+J40-I40</f>
        <v>0</v>
      </c>
      <c r="L40" s="96"/>
    </row>
    <row r="41" spans="1:12">
      <c r="A41" s="321"/>
      <c r="B41" s="321"/>
      <c r="C41" s="321"/>
      <c r="D41" s="321"/>
      <c r="E41" s="321"/>
      <c r="F41" s="321"/>
      <c r="G41" s="321"/>
      <c r="H41" s="321"/>
      <c r="I41" s="322"/>
    </row>
    <row r="42" spans="1:12">
      <c r="A42" s="97"/>
      <c r="B42" s="97"/>
      <c r="C42" s="97"/>
      <c r="D42" s="97"/>
      <c r="E42" s="97"/>
      <c r="F42" s="97"/>
      <c r="G42" s="97"/>
      <c r="H42" s="97"/>
      <c r="I42" s="98"/>
    </row>
    <row r="43" spans="1:12">
      <c r="I43"/>
    </row>
    <row r="44" spans="1:12">
      <c r="I44"/>
    </row>
    <row r="45" spans="1:12">
      <c r="I45"/>
    </row>
    <row r="46" spans="1:12">
      <c r="I46"/>
    </row>
    <row r="47" spans="1:12">
      <c r="I47"/>
    </row>
    <row r="48" spans="1:12">
      <c r="I48"/>
    </row>
    <row r="49" spans="9:9">
      <c r="I49"/>
    </row>
    <row r="50" spans="9:9">
      <c r="I50"/>
    </row>
  </sheetData>
  <mergeCells count="64">
    <mergeCell ref="A39:I39"/>
    <mergeCell ref="A40:H40"/>
    <mergeCell ref="A36:C36"/>
    <mergeCell ref="G36:H36"/>
    <mergeCell ref="A37:C37"/>
    <mergeCell ref="G37:H37"/>
    <mergeCell ref="A38:H38"/>
    <mergeCell ref="A33:I33"/>
    <mergeCell ref="A34:C34"/>
    <mergeCell ref="G34:H34"/>
    <mergeCell ref="A35:C35"/>
    <mergeCell ref="G35:H35"/>
    <mergeCell ref="A29:C29"/>
    <mergeCell ref="G29:H29"/>
    <mergeCell ref="A30:H30"/>
    <mergeCell ref="A31:I31"/>
    <mergeCell ref="A32:H32"/>
    <mergeCell ref="A26:C26"/>
    <mergeCell ref="G26:H26"/>
    <mergeCell ref="A27:C27"/>
    <mergeCell ref="G27:H27"/>
    <mergeCell ref="A28:C28"/>
    <mergeCell ref="G28:H28"/>
    <mergeCell ref="A22:C22"/>
    <mergeCell ref="G22:H22"/>
    <mergeCell ref="A23:H23"/>
    <mergeCell ref="A24:I24"/>
    <mergeCell ref="A25:C25"/>
    <mergeCell ref="G25:H25"/>
    <mergeCell ref="A19:I19"/>
    <mergeCell ref="A20:C20"/>
    <mergeCell ref="G20:H20"/>
    <mergeCell ref="A21:C21"/>
    <mergeCell ref="G21:H21"/>
    <mergeCell ref="A16:D16"/>
    <mergeCell ref="G16:H16"/>
    <mergeCell ref="A17:D17"/>
    <mergeCell ref="G17:H17"/>
    <mergeCell ref="A18:H18"/>
    <mergeCell ref="A12:H12"/>
    <mergeCell ref="A13:I13"/>
    <mergeCell ref="A14:D14"/>
    <mergeCell ref="G14:H14"/>
    <mergeCell ref="A15:D15"/>
    <mergeCell ref="G15:H15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00FF00"/>
  </sheetPr>
  <dimension ref="A1:L42"/>
  <sheetViews>
    <sheetView showGridLines="0" view="pageBreakPreview" zoomScale="70" zoomScaleNormal="100" zoomScaleSheetLayoutView="70" workbookViewId="0">
      <selection activeCell="P29" sqref="P29"/>
    </sheetView>
  </sheetViews>
  <sheetFormatPr baseColWidth="10" defaultColWidth="9.33203125" defaultRowHeight="12.75"/>
  <cols>
    <col min="1" max="1" width="12.6640625" customWidth="1"/>
    <col min="2" max="2" width="30" customWidth="1"/>
    <col min="3" max="3" width="7.1640625" customWidth="1"/>
    <col min="4" max="4" width="17.1640625" customWidth="1"/>
    <col min="5" max="5" width="14.1640625" customWidth="1"/>
    <col min="6" max="6" width="16" customWidth="1"/>
    <col min="7" max="7" width="7.33203125" customWidth="1"/>
    <col min="8" max="8" width="14.33203125" customWidth="1"/>
    <col min="9" max="9" width="22.6640625" style="96" customWidth="1"/>
    <col min="10" max="10" width="12" bestFit="1" customWidth="1"/>
    <col min="11" max="11" width="11.1640625" bestFit="1" customWidth="1"/>
    <col min="12" max="12" width="15.33203125" bestFit="1" customWidth="1"/>
  </cols>
  <sheetData>
    <row r="1" spans="1:9" ht="14.45" customHeight="1" thickBo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9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9">
      <c r="A4" s="884"/>
      <c r="B4" s="885"/>
      <c r="C4" s="885"/>
      <c r="D4" s="885"/>
      <c r="E4" s="885"/>
      <c r="F4" s="885"/>
      <c r="G4" s="885"/>
      <c r="H4" s="885"/>
      <c r="I4" s="886"/>
    </row>
    <row r="5" spans="1:9">
      <c r="A5" s="274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275" t="s">
        <v>3</v>
      </c>
    </row>
    <row r="6" spans="1:9">
      <c r="A6" s="3">
        <v>4.9000000000000004</v>
      </c>
      <c r="B6" s="948" t="s">
        <v>52</v>
      </c>
      <c r="C6" s="946"/>
      <c r="D6" s="946"/>
      <c r="E6" s="946"/>
      <c r="F6" s="947"/>
      <c r="G6" s="948" t="s">
        <v>49</v>
      </c>
      <c r="H6" s="947"/>
      <c r="I6" s="159">
        <f>+'PROPUESTA CONSORCIO'!F30+'PROPUESTA CONSORCIO'!F67+'PROPUESTA CONSORCIO'!F132+'PROPUESTA CONSORCIO'!F165+'PROPUESTA CONSORCIO'!F204+'PROPUESTA CONSORCIO'!F233+'PROPUESTA CONSORCIO'!F265</f>
        <v>648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8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>
      <c r="A9" s="953" t="s">
        <v>42</v>
      </c>
      <c r="B9" s="954"/>
      <c r="C9" s="1" t="s">
        <v>10</v>
      </c>
      <c r="D9" s="948" t="s">
        <v>11</v>
      </c>
      <c r="E9" s="947"/>
      <c r="F9" s="9">
        <f>+I31</f>
        <v>14859.34</v>
      </c>
      <c r="G9" s="955">
        <v>0.1</v>
      </c>
      <c r="H9" s="956"/>
      <c r="I9" s="153">
        <f>+G9*F9</f>
        <v>1485.93</v>
      </c>
    </row>
    <row r="10" spans="1:9" ht="12.75" customHeight="1">
      <c r="A10" s="953"/>
      <c r="B10" s="954"/>
      <c r="C10" s="1"/>
      <c r="D10" s="948"/>
      <c r="E10" s="947"/>
      <c r="F10" s="9"/>
      <c r="G10" s="962"/>
      <c r="H10" s="963"/>
      <c r="I10" s="153"/>
    </row>
    <row r="11" spans="1:9">
      <c r="A11" s="953"/>
      <c r="B11" s="954"/>
      <c r="C11" s="1"/>
      <c r="D11" s="948"/>
      <c r="E11" s="947"/>
      <c r="F11" s="9"/>
      <c r="G11" s="962"/>
      <c r="H11" s="963"/>
      <c r="I11" s="153"/>
    </row>
    <row r="12" spans="1:9" ht="12.75" customHeight="1">
      <c r="A12" s="953"/>
      <c r="B12" s="954"/>
      <c r="C12" s="1"/>
      <c r="D12" s="948"/>
      <c r="E12" s="947"/>
      <c r="F12" s="9"/>
      <c r="G12" s="962"/>
      <c r="H12" s="963"/>
      <c r="I12" s="153"/>
    </row>
    <row r="13" spans="1:9">
      <c r="A13" s="957" t="s">
        <v>12</v>
      </c>
      <c r="B13" s="958"/>
      <c r="C13" s="958"/>
      <c r="D13" s="958"/>
      <c r="E13" s="958"/>
      <c r="F13" s="958"/>
      <c r="G13" s="958"/>
      <c r="H13" s="959"/>
      <c r="I13" s="153">
        <f>SUM(I9:I12)</f>
        <v>1485.93</v>
      </c>
    </row>
    <row r="14" spans="1:9">
      <c r="A14" s="887" t="s">
        <v>13</v>
      </c>
      <c r="B14" s="888"/>
      <c r="C14" s="888"/>
      <c r="D14" s="888"/>
      <c r="E14" s="888"/>
      <c r="F14" s="888"/>
      <c r="G14" s="888"/>
      <c r="H14" s="888"/>
      <c r="I14" s="889"/>
    </row>
    <row r="15" spans="1:9">
      <c r="A15" s="949" t="s">
        <v>1</v>
      </c>
      <c r="B15" s="960"/>
      <c r="C15" s="960"/>
      <c r="D15" s="950"/>
      <c r="E15" s="280" t="s">
        <v>2</v>
      </c>
      <c r="F15" s="282" t="s">
        <v>3</v>
      </c>
      <c r="G15" s="951" t="s">
        <v>14</v>
      </c>
      <c r="H15" s="952"/>
      <c r="I15" s="281" t="s">
        <v>9</v>
      </c>
    </row>
    <row r="16" spans="1:9">
      <c r="A16" s="953" t="s">
        <v>53</v>
      </c>
      <c r="B16" s="961"/>
      <c r="C16" s="961"/>
      <c r="D16" s="954"/>
      <c r="E16" s="1" t="s">
        <v>54</v>
      </c>
      <c r="F16" s="5">
        <v>0.2</v>
      </c>
      <c r="G16" s="964">
        <f>+MATERIALES!M37</f>
        <v>25143.01</v>
      </c>
      <c r="H16" s="965"/>
      <c r="I16" s="153">
        <f>+G16*F16</f>
        <v>5028.6000000000004</v>
      </c>
    </row>
    <row r="17" spans="1:9">
      <c r="A17" s="953" t="s">
        <v>55</v>
      </c>
      <c r="B17" s="961"/>
      <c r="C17" s="961"/>
      <c r="D17" s="954"/>
      <c r="E17" s="1" t="s">
        <v>37</v>
      </c>
      <c r="F17" s="5">
        <v>1</v>
      </c>
      <c r="G17" s="964">
        <f>+MATERIALES!M38</f>
        <v>40000</v>
      </c>
      <c r="H17" s="965"/>
      <c r="I17" s="153">
        <f>+G17*F17</f>
        <v>40000</v>
      </c>
    </row>
    <row r="18" spans="1:9">
      <c r="A18" s="892"/>
      <c r="B18" s="893"/>
      <c r="C18" s="893"/>
      <c r="D18" s="894"/>
      <c r="E18" s="2"/>
      <c r="F18" s="2"/>
      <c r="G18" s="892"/>
      <c r="H18" s="894"/>
      <c r="I18" s="154"/>
    </row>
    <row r="19" spans="1:9">
      <c r="A19" s="957" t="s">
        <v>12</v>
      </c>
      <c r="B19" s="958"/>
      <c r="C19" s="958"/>
      <c r="D19" s="958"/>
      <c r="E19" s="958"/>
      <c r="F19" s="958"/>
      <c r="G19" s="958"/>
      <c r="H19" s="959"/>
      <c r="I19" s="153">
        <f>SUM(I16:I18)</f>
        <v>45028.6</v>
      </c>
    </row>
    <row r="20" spans="1:9">
      <c r="A20" s="887" t="s">
        <v>16</v>
      </c>
      <c r="B20" s="888"/>
      <c r="C20" s="888"/>
      <c r="D20" s="888"/>
      <c r="E20" s="888"/>
      <c r="F20" s="888"/>
      <c r="G20" s="888"/>
      <c r="H20" s="888"/>
      <c r="I20" s="889"/>
    </row>
    <row r="21" spans="1:9">
      <c r="A21" s="949" t="s">
        <v>17</v>
      </c>
      <c r="B21" s="960"/>
      <c r="C21" s="950"/>
      <c r="D21" s="277" t="s">
        <v>18</v>
      </c>
      <c r="E21" s="280" t="s">
        <v>19</v>
      </c>
      <c r="F21" s="282" t="s">
        <v>20</v>
      </c>
      <c r="G21" s="949" t="s">
        <v>21</v>
      </c>
      <c r="H21" s="950"/>
      <c r="I21" s="281" t="s">
        <v>9</v>
      </c>
    </row>
    <row r="22" spans="1:9">
      <c r="A22" s="892"/>
      <c r="B22" s="893"/>
      <c r="C22" s="894"/>
      <c r="D22" s="2"/>
      <c r="E22" s="2"/>
      <c r="F22" s="2"/>
      <c r="G22" s="892"/>
      <c r="H22" s="894"/>
      <c r="I22" s="154"/>
    </row>
    <row r="23" spans="1:9">
      <c r="A23" s="892"/>
      <c r="B23" s="893"/>
      <c r="C23" s="894"/>
      <c r="D23" s="2"/>
      <c r="E23" s="2"/>
      <c r="F23" s="2"/>
      <c r="G23" s="892"/>
      <c r="H23" s="894"/>
      <c r="I23" s="154"/>
    </row>
    <row r="24" spans="1:9">
      <c r="A24" s="957" t="s">
        <v>12</v>
      </c>
      <c r="B24" s="958"/>
      <c r="C24" s="958"/>
      <c r="D24" s="958"/>
      <c r="E24" s="958"/>
      <c r="F24" s="958"/>
      <c r="G24" s="958"/>
      <c r="H24" s="959"/>
      <c r="I24" s="154"/>
    </row>
    <row r="25" spans="1:9">
      <c r="A25" s="887" t="s">
        <v>22</v>
      </c>
      <c r="B25" s="888"/>
      <c r="C25" s="888"/>
      <c r="D25" s="888"/>
      <c r="E25" s="888"/>
      <c r="F25" s="888"/>
      <c r="G25" s="888"/>
      <c r="H25" s="888"/>
      <c r="I25" s="889"/>
    </row>
    <row r="26" spans="1:9" ht="18">
      <c r="A26" s="949" t="s">
        <v>23</v>
      </c>
      <c r="B26" s="960"/>
      <c r="C26" s="950"/>
      <c r="D26" s="280" t="s">
        <v>24</v>
      </c>
      <c r="E26" s="280" t="s">
        <v>25</v>
      </c>
      <c r="F26" s="277" t="s">
        <v>26</v>
      </c>
      <c r="G26" s="951" t="s">
        <v>8</v>
      </c>
      <c r="H26" s="952"/>
      <c r="I26" s="281" t="s">
        <v>9</v>
      </c>
    </row>
    <row r="27" spans="1:9">
      <c r="A27" s="953" t="s">
        <v>43</v>
      </c>
      <c r="B27" s="961"/>
      <c r="C27" s="954"/>
      <c r="D27" s="156">
        <v>30284</v>
      </c>
      <c r="E27" s="156">
        <v>25741.4</v>
      </c>
      <c r="F27" s="152">
        <f>+D27+E27</f>
        <v>56025.4</v>
      </c>
      <c r="G27" s="981">
        <v>11.56395</v>
      </c>
      <c r="H27" s="982"/>
      <c r="I27" s="153">
        <f>+F27/G27</f>
        <v>4844.83</v>
      </c>
    </row>
    <row r="28" spans="1:9">
      <c r="A28" s="953" t="s">
        <v>39</v>
      </c>
      <c r="B28" s="961"/>
      <c r="C28" s="954"/>
      <c r="D28" s="156">
        <v>66667</v>
      </c>
      <c r="E28" s="156">
        <v>49140.25</v>
      </c>
      <c r="F28" s="152">
        <f>+D28+E28</f>
        <v>115807.25</v>
      </c>
      <c r="G28" s="981">
        <f>+G27</f>
        <v>11.56395</v>
      </c>
      <c r="H28" s="982"/>
      <c r="I28" s="153">
        <f>+F28/G28</f>
        <v>10014.51</v>
      </c>
    </row>
    <row r="29" spans="1:9">
      <c r="A29" s="892"/>
      <c r="B29" s="893"/>
      <c r="C29" s="894"/>
      <c r="D29" s="2"/>
      <c r="E29" s="2"/>
      <c r="F29" s="2"/>
      <c r="G29" s="892"/>
      <c r="H29" s="894"/>
      <c r="I29" s="154"/>
    </row>
    <row r="30" spans="1:9">
      <c r="A30" s="892"/>
      <c r="B30" s="893"/>
      <c r="C30" s="894"/>
      <c r="D30" s="2"/>
      <c r="E30" s="2"/>
      <c r="F30" s="2"/>
      <c r="G30" s="892"/>
      <c r="H30" s="894"/>
      <c r="I30" s="154"/>
    </row>
    <row r="31" spans="1:9">
      <c r="A31" s="957" t="s">
        <v>12</v>
      </c>
      <c r="B31" s="958"/>
      <c r="C31" s="958"/>
      <c r="D31" s="958"/>
      <c r="E31" s="958"/>
      <c r="F31" s="958"/>
      <c r="G31" s="958"/>
      <c r="H31" s="959"/>
      <c r="I31" s="153">
        <f>+I27+I28</f>
        <v>14859.34</v>
      </c>
    </row>
    <row r="32" spans="1:9">
      <c r="A32" s="892"/>
      <c r="B32" s="893"/>
      <c r="C32" s="893"/>
      <c r="D32" s="893"/>
      <c r="E32" s="893"/>
      <c r="F32" s="893"/>
      <c r="G32" s="893"/>
      <c r="H32" s="893"/>
      <c r="I32" s="894"/>
    </row>
    <row r="33" spans="1:12">
      <c r="A33" s="957" t="s">
        <v>27</v>
      </c>
      <c r="B33" s="958"/>
      <c r="C33" s="958"/>
      <c r="D33" s="958"/>
      <c r="E33" s="958"/>
      <c r="F33" s="958"/>
      <c r="G33" s="958"/>
      <c r="H33" s="959"/>
      <c r="I33" s="278">
        <f>+I13+I19+I24+I31</f>
        <v>61373.87</v>
      </c>
    </row>
    <row r="34" spans="1:12">
      <c r="A34" s="887" t="s">
        <v>28</v>
      </c>
      <c r="B34" s="888"/>
      <c r="C34" s="888"/>
      <c r="D34" s="888"/>
      <c r="E34" s="888"/>
      <c r="F34" s="888"/>
      <c r="G34" s="888"/>
      <c r="H34" s="888"/>
      <c r="I34" s="889"/>
    </row>
    <row r="35" spans="1:12">
      <c r="A35" s="949" t="s">
        <v>1</v>
      </c>
      <c r="B35" s="960"/>
      <c r="C35" s="950"/>
      <c r="D35" s="2"/>
      <c r="E35" s="2"/>
      <c r="F35" s="277" t="s">
        <v>29</v>
      </c>
      <c r="G35" s="951" t="s">
        <v>30</v>
      </c>
      <c r="H35" s="952"/>
      <c r="I35" s="154"/>
    </row>
    <row r="36" spans="1:12">
      <c r="A36" s="953" t="s">
        <v>31</v>
      </c>
      <c r="B36" s="961"/>
      <c r="C36" s="954"/>
      <c r="D36" s="2"/>
      <c r="E36" s="2"/>
      <c r="F36" s="6">
        <v>0.25</v>
      </c>
      <c r="G36" s="964">
        <f>+I33</f>
        <v>61373.87</v>
      </c>
      <c r="H36" s="965"/>
      <c r="I36" s="153">
        <f>+F36*G36</f>
        <v>15343.47</v>
      </c>
    </row>
    <row r="37" spans="1:12">
      <c r="A37" s="953" t="s">
        <v>32</v>
      </c>
      <c r="B37" s="961"/>
      <c r="C37" s="954"/>
      <c r="D37" s="2"/>
      <c r="E37" s="2"/>
      <c r="F37" s="7">
        <v>0</v>
      </c>
      <c r="G37" s="964">
        <f>+I33</f>
        <v>61373.87</v>
      </c>
      <c r="H37" s="965"/>
      <c r="I37" s="153">
        <f t="shared" ref="I37:I38" si="0">+F37*G37</f>
        <v>0</v>
      </c>
    </row>
    <row r="38" spans="1:12">
      <c r="A38" s="953" t="s">
        <v>33</v>
      </c>
      <c r="B38" s="961"/>
      <c r="C38" s="954"/>
      <c r="D38" s="2"/>
      <c r="E38" s="2"/>
      <c r="F38" s="7">
        <v>0.05</v>
      </c>
      <c r="G38" s="964">
        <f>+I33</f>
        <v>61373.87</v>
      </c>
      <c r="H38" s="965"/>
      <c r="I38" s="153">
        <f t="shared" si="0"/>
        <v>3068.69</v>
      </c>
    </row>
    <row r="39" spans="1:12">
      <c r="A39" s="969" t="s">
        <v>34</v>
      </c>
      <c r="B39" s="970"/>
      <c r="C39" s="970"/>
      <c r="D39" s="970"/>
      <c r="E39" s="970"/>
      <c r="F39" s="970"/>
      <c r="G39" s="970"/>
      <c r="H39" s="971"/>
      <c r="I39" s="153">
        <f>SUM(I36:I38)</f>
        <v>18412.16</v>
      </c>
    </row>
    <row r="40" spans="1:12">
      <c r="A40" s="892"/>
      <c r="B40" s="893"/>
      <c r="C40" s="893"/>
      <c r="D40" s="893"/>
      <c r="E40" s="893"/>
      <c r="F40" s="893"/>
      <c r="G40" s="893"/>
      <c r="H40" s="893"/>
      <c r="I40" s="894"/>
    </row>
    <row r="41" spans="1:12">
      <c r="A41" s="966" t="s">
        <v>35</v>
      </c>
      <c r="B41" s="967"/>
      <c r="C41" s="967"/>
      <c r="D41" s="967"/>
      <c r="E41" s="967"/>
      <c r="F41" s="967"/>
      <c r="G41" s="967"/>
      <c r="H41" s="968"/>
      <c r="I41" s="276">
        <f>+ROUND(I33+I39,0)</f>
        <v>79786</v>
      </c>
      <c r="J41" s="96">
        <f>+'PROPUESTA CONSORCIO'!G30</f>
        <v>79786</v>
      </c>
      <c r="K41" s="96">
        <f>+J41-I41</f>
        <v>0</v>
      </c>
      <c r="L41" s="96"/>
    </row>
    <row r="42" spans="1:12">
      <c r="A42" s="97"/>
      <c r="B42" s="97"/>
      <c r="C42" s="97"/>
      <c r="D42" s="97"/>
      <c r="E42" s="97"/>
      <c r="F42" s="97"/>
      <c r="G42" s="97"/>
      <c r="H42" s="97"/>
      <c r="I42" s="98"/>
    </row>
  </sheetData>
  <mergeCells count="67">
    <mergeCell ref="A39:H39"/>
    <mergeCell ref="A40:I40"/>
    <mergeCell ref="A41:H41"/>
    <mergeCell ref="A36:C36"/>
    <mergeCell ref="G36:H36"/>
    <mergeCell ref="A37:C37"/>
    <mergeCell ref="G37:H37"/>
    <mergeCell ref="A38:C38"/>
    <mergeCell ref="G38:H38"/>
    <mergeCell ref="A31:H31"/>
    <mergeCell ref="A32:I32"/>
    <mergeCell ref="A33:H33"/>
    <mergeCell ref="A34:I34"/>
    <mergeCell ref="A35:C35"/>
    <mergeCell ref="G35:H35"/>
    <mergeCell ref="A28:C28"/>
    <mergeCell ref="G28:H28"/>
    <mergeCell ref="A29:C29"/>
    <mergeCell ref="G29:H29"/>
    <mergeCell ref="A30:C30"/>
    <mergeCell ref="G30:H30"/>
    <mergeCell ref="A25:I25"/>
    <mergeCell ref="A26:C26"/>
    <mergeCell ref="G26:H26"/>
    <mergeCell ref="A27:C27"/>
    <mergeCell ref="G27:H27"/>
    <mergeCell ref="A22:C22"/>
    <mergeCell ref="G22:H22"/>
    <mergeCell ref="A23:C23"/>
    <mergeCell ref="G23:H23"/>
    <mergeCell ref="A24:H24"/>
    <mergeCell ref="A18:D18"/>
    <mergeCell ref="G18:H18"/>
    <mergeCell ref="A19:H19"/>
    <mergeCell ref="A20:I20"/>
    <mergeCell ref="A21:C21"/>
    <mergeCell ref="G21:H21"/>
    <mergeCell ref="A15:D15"/>
    <mergeCell ref="G15:H15"/>
    <mergeCell ref="A16:D16"/>
    <mergeCell ref="G16:H16"/>
    <mergeCell ref="A17:D17"/>
    <mergeCell ref="G17:H17"/>
    <mergeCell ref="A12:B12"/>
    <mergeCell ref="D12:E12"/>
    <mergeCell ref="G12:H12"/>
    <mergeCell ref="A13:H13"/>
    <mergeCell ref="A14:I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1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00FF00"/>
  </sheetPr>
  <dimension ref="A1:L40"/>
  <sheetViews>
    <sheetView showGridLines="0" view="pageBreakPreview" zoomScale="70" zoomScaleNormal="100" zoomScaleSheetLayoutView="70" workbookViewId="0">
      <selection activeCell="M22" sqref="M22"/>
    </sheetView>
  </sheetViews>
  <sheetFormatPr baseColWidth="10" defaultColWidth="9.33203125" defaultRowHeight="12.75"/>
  <cols>
    <col min="1" max="1" width="12.6640625" style="97" customWidth="1"/>
    <col min="2" max="2" width="30" style="97" customWidth="1"/>
    <col min="3" max="3" width="7.1640625" style="97" customWidth="1"/>
    <col min="4" max="4" width="15.6640625" style="97" customWidth="1"/>
    <col min="5" max="5" width="19.33203125" style="97" customWidth="1"/>
    <col min="6" max="6" width="16" style="97" customWidth="1"/>
    <col min="7" max="7" width="7.33203125" style="97" customWidth="1"/>
    <col min="8" max="8" width="14.6640625" style="97" customWidth="1"/>
    <col min="9" max="9" width="19" style="117" customWidth="1"/>
    <col min="10" max="10" width="13" bestFit="1" customWidth="1"/>
    <col min="11" max="11" width="12.1640625" bestFit="1" customWidth="1"/>
    <col min="12" max="12" width="15.33203125" bestFit="1" customWidth="1"/>
  </cols>
  <sheetData>
    <row r="1" spans="1:9" ht="14.45" customHeight="1" thickBot="1"/>
    <row r="2" spans="1:9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9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9">
      <c r="A4" s="823"/>
      <c r="B4" s="824"/>
      <c r="C4" s="824"/>
      <c r="D4" s="824"/>
      <c r="E4" s="824"/>
      <c r="F4" s="824"/>
      <c r="G4" s="824"/>
      <c r="H4" s="824"/>
      <c r="I4" s="825"/>
    </row>
    <row r="5" spans="1:9">
      <c r="A5" s="18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9">
      <c r="A6" s="595">
        <v>4.0999999999999996</v>
      </c>
      <c r="B6" s="781" t="s">
        <v>128</v>
      </c>
      <c r="C6" s="782"/>
      <c r="D6" s="782"/>
      <c r="E6" s="782"/>
      <c r="F6" s="783"/>
      <c r="G6" s="781" t="s">
        <v>78</v>
      </c>
      <c r="H6" s="783"/>
      <c r="I6" s="150">
        <f>+'PROPUESTA CONSORCIO'!F31+'PROPUESTA CONSORCIO'!F68+'PROPUESTA CONSORCIO'!F89+'PROPUESTA CONSORCIO'!F133+'PROPUESTA CONSORCIO'!F166+'PROPUESTA CONSORCIO'!F205+'PROPUESTA CONSORCIO'!F234+'PROPUESTA CONSORCIO'!F266</f>
        <v>207</v>
      </c>
    </row>
    <row r="7" spans="1:9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9" ht="22.5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9">
      <c r="A9" s="791" t="s">
        <v>282</v>
      </c>
      <c r="B9" s="792"/>
      <c r="C9" s="102" t="s">
        <v>223</v>
      </c>
      <c r="D9" s="781" t="s">
        <v>224</v>
      </c>
      <c r="E9" s="783"/>
      <c r="F9" s="114">
        <f>+I29</f>
        <v>17822.32</v>
      </c>
      <c r="G9" s="793">
        <v>0.1</v>
      </c>
      <c r="H9" s="794"/>
      <c r="I9" s="112">
        <f>+G9*F9</f>
        <v>1782.23</v>
      </c>
    </row>
    <row r="10" spans="1:9">
      <c r="A10" s="795"/>
      <c r="B10" s="796"/>
      <c r="C10" s="105"/>
      <c r="D10" s="795"/>
      <c r="E10" s="796"/>
      <c r="F10" s="105"/>
      <c r="G10" s="795"/>
      <c r="H10" s="796"/>
      <c r="I10" s="115"/>
    </row>
    <row r="11" spans="1:9">
      <c r="A11" s="799" t="s">
        <v>225</v>
      </c>
      <c r="B11" s="800"/>
      <c r="C11" s="800"/>
      <c r="D11" s="800"/>
      <c r="E11" s="800"/>
      <c r="F11" s="800"/>
      <c r="G11" s="800"/>
      <c r="H11" s="801"/>
      <c r="I11" s="112">
        <f>SUM(I9:I10)</f>
        <v>1782.23</v>
      </c>
    </row>
    <row r="12" spans="1:9">
      <c r="A12" s="784" t="s">
        <v>226</v>
      </c>
      <c r="B12" s="785"/>
      <c r="C12" s="785"/>
      <c r="D12" s="785"/>
      <c r="E12" s="785"/>
      <c r="F12" s="785"/>
      <c r="G12" s="785"/>
      <c r="H12" s="785"/>
      <c r="I12" s="786"/>
    </row>
    <row r="13" spans="1:9">
      <c r="A13" s="787" t="s">
        <v>77</v>
      </c>
      <c r="B13" s="802"/>
      <c r="C13" s="802"/>
      <c r="D13" s="788"/>
      <c r="E13" s="175" t="s">
        <v>215</v>
      </c>
      <c r="F13" s="177" t="s">
        <v>79</v>
      </c>
      <c r="G13" s="789" t="s">
        <v>227</v>
      </c>
      <c r="H13" s="790"/>
      <c r="I13" s="185" t="s">
        <v>221</v>
      </c>
    </row>
    <row r="14" spans="1:9">
      <c r="A14" s="791" t="s">
        <v>388</v>
      </c>
      <c r="B14" s="803"/>
      <c r="C14" s="803"/>
      <c r="D14" s="792"/>
      <c r="E14" s="102" t="s">
        <v>254</v>
      </c>
      <c r="F14" s="107">
        <v>1</v>
      </c>
      <c r="G14" s="904">
        <f>+MATERIALES!M39</f>
        <v>98000</v>
      </c>
      <c r="H14" s="905"/>
      <c r="I14" s="112">
        <f>+G14*F14</f>
        <v>98000</v>
      </c>
    </row>
    <row r="15" spans="1:9">
      <c r="A15" s="791" t="s">
        <v>426</v>
      </c>
      <c r="B15" s="803"/>
      <c r="C15" s="803"/>
      <c r="D15" s="792"/>
      <c r="E15" s="102" t="s">
        <v>254</v>
      </c>
      <c r="F15" s="107">
        <v>1</v>
      </c>
      <c r="G15" s="904">
        <f>+MATERIALES!M40</f>
        <v>245510.77</v>
      </c>
      <c r="H15" s="905"/>
      <c r="I15" s="112">
        <f>+G15*F15</f>
        <v>245510.77</v>
      </c>
    </row>
    <row r="16" spans="1:9">
      <c r="A16" s="791" t="s">
        <v>389</v>
      </c>
      <c r="B16" s="803"/>
      <c r="C16" s="803"/>
      <c r="D16" s="792"/>
      <c r="E16" s="102" t="s">
        <v>97</v>
      </c>
      <c r="F16" s="107">
        <v>0.03</v>
      </c>
      <c r="G16" s="904">
        <f>+MATERIALES!M41</f>
        <v>375000</v>
      </c>
      <c r="H16" s="905"/>
      <c r="I16" s="116">
        <f>+G16*F16</f>
        <v>11250</v>
      </c>
    </row>
    <row r="17" spans="1:9">
      <c r="A17" s="799" t="s">
        <v>225</v>
      </c>
      <c r="B17" s="800"/>
      <c r="C17" s="800"/>
      <c r="D17" s="800"/>
      <c r="E17" s="800"/>
      <c r="F17" s="800"/>
      <c r="G17" s="800"/>
      <c r="H17" s="801"/>
      <c r="I17" s="112">
        <f>SUM(I14:I16)</f>
        <v>354760.77</v>
      </c>
    </row>
    <row r="18" spans="1:9">
      <c r="A18" s="784" t="s">
        <v>233</v>
      </c>
      <c r="B18" s="785"/>
      <c r="C18" s="785"/>
      <c r="D18" s="785"/>
      <c r="E18" s="785"/>
      <c r="F18" s="785"/>
      <c r="G18" s="785"/>
      <c r="H18" s="785"/>
      <c r="I18" s="786"/>
    </row>
    <row r="19" spans="1:9">
      <c r="A19" s="787" t="s">
        <v>234</v>
      </c>
      <c r="B19" s="802"/>
      <c r="C19" s="788"/>
      <c r="D19" s="176" t="s">
        <v>235</v>
      </c>
      <c r="E19" s="175" t="s">
        <v>236</v>
      </c>
      <c r="F19" s="177" t="s">
        <v>250</v>
      </c>
      <c r="G19" s="787" t="s">
        <v>237</v>
      </c>
      <c r="H19" s="788"/>
      <c r="I19" s="185" t="s">
        <v>221</v>
      </c>
    </row>
    <row r="20" spans="1:9">
      <c r="A20" s="795"/>
      <c r="B20" s="806"/>
      <c r="C20" s="796"/>
      <c r="D20" s="105"/>
      <c r="E20" s="105"/>
      <c r="F20" s="105"/>
      <c r="G20" s="795"/>
      <c r="H20" s="796"/>
      <c r="I20" s="115"/>
    </row>
    <row r="21" spans="1:9">
      <c r="A21" s="795"/>
      <c r="B21" s="806"/>
      <c r="C21" s="796"/>
      <c r="D21" s="105"/>
      <c r="E21" s="105"/>
      <c r="F21" s="105"/>
      <c r="G21" s="795"/>
      <c r="H21" s="796"/>
      <c r="I21" s="115"/>
    </row>
    <row r="22" spans="1:9">
      <c r="A22" s="799" t="s">
        <v>225</v>
      </c>
      <c r="B22" s="800"/>
      <c r="C22" s="800"/>
      <c r="D22" s="800"/>
      <c r="E22" s="800"/>
      <c r="F22" s="800"/>
      <c r="G22" s="800"/>
      <c r="H22" s="801"/>
      <c r="I22" s="115"/>
    </row>
    <row r="23" spans="1:9">
      <c r="A23" s="784" t="s">
        <v>238</v>
      </c>
      <c r="B23" s="785"/>
      <c r="C23" s="785"/>
      <c r="D23" s="785"/>
      <c r="E23" s="785"/>
      <c r="F23" s="785"/>
      <c r="G23" s="785"/>
      <c r="H23" s="785"/>
      <c r="I23" s="786"/>
    </row>
    <row r="24" spans="1:9" ht="22.5">
      <c r="A24" s="787" t="s">
        <v>239</v>
      </c>
      <c r="B24" s="802"/>
      <c r="C24" s="788"/>
      <c r="D24" s="175" t="s">
        <v>240</v>
      </c>
      <c r="E24" s="175" t="s">
        <v>241</v>
      </c>
      <c r="F24" s="176" t="s">
        <v>242</v>
      </c>
      <c r="G24" s="789" t="s">
        <v>220</v>
      </c>
      <c r="H24" s="790"/>
      <c r="I24" s="185" t="s">
        <v>221</v>
      </c>
    </row>
    <row r="25" spans="1:9">
      <c r="A25" s="791" t="s">
        <v>255</v>
      </c>
      <c r="B25" s="803"/>
      <c r="C25" s="792"/>
      <c r="D25" s="108">
        <v>60568</v>
      </c>
      <c r="E25" s="108">
        <v>51482.8</v>
      </c>
      <c r="F25" s="109">
        <f>+E25+D25</f>
        <v>112050.8</v>
      </c>
      <c r="G25" s="916">
        <v>12.784979999999999</v>
      </c>
      <c r="H25" s="917"/>
      <c r="I25" s="112">
        <f>+F25/G25</f>
        <v>8764.25</v>
      </c>
    </row>
    <row r="26" spans="1:9">
      <c r="A26" s="791" t="s">
        <v>256</v>
      </c>
      <c r="B26" s="803"/>
      <c r="C26" s="792"/>
      <c r="D26" s="108">
        <v>66667</v>
      </c>
      <c r="E26" s="108">
        <v>49140.25</v>
      </c>
      <c r="F26" s="109">
        <f>+D26+E26</f>
        <v>115807.25</v>
      </c>
      <c r="G26" s="916">
        <f>+G25</f>
        <v>12.784979999999999</v>
      </c>
      <c r="H26" s="917"/>
      <c r="I26" s="112">
        <f>+F26/G26</f>
        <v>9058.07</v>
      </c>
    </row>
    <row r="27" spans="1:9">
      <c r="A27" s="795"/>
      <c r="B27" s="806"/>
      <c r="C27" s="796"/>
      <c r="D27" s="105"/>
      <c r="E27" s="105"/>
      <c r="F27" s="105"/>
      <c r="G27" s="795"/>
      <c r="H27" s="796"/>
      <c r="I27" s="115"/>
    </row>
    <row r="28" spans="1:9">
      <c r="A28" s="795"/>
      <c r="B28" s="806"/>
      <c r="C28" s="796"/>
      <c r="D28" s="105"/>
      <c r="E28" s="105"/>
      <c r="F28" s="105"/>
      <c r="G28" s="795"/>
      <c r="H28" s="796"/>
      <c r="I28" s="115"/>
    </row>
    <row r="29" spans="1:9">
      <c r="A29" s="799" t="s">
        <v>225</v>
      </c>
      <c r="B29" s="800"/>
      <c r="C29" s="800"/>
      <c r="D29" s="800"/>
      <c r="E29" s="800"/>
      <c r="F29" s="800"/>
      <c r="G29" s="800"/>
      <c r="H29" s="801"/>
      <c r="I29" s="112">
        <f>SUM(I25:I28)</f>
        <v>17822.32</v>
      </c>
    </row>
    <row r="30" spans="1:9">
      <c r="A30" s="795"/>
      <c r="B30" s="806"/>
      <c r="C30" s="806"/>
      <c r="D30" s="806"/>
      <c r="E30" s="806"/>
      <c r="F30" s="806"/>
      <c r="G30" s="806"/>
      <c r="H30" s="806"/>
      <c r="I30" s="796"/>
    </row>
    <row r="31" spans="1:9">
      <c r="A31" s="799" t="s">
        <v>245</v>
      </c>
      <c r="B31" s="800"/>
      <c r="C31" s="800"/>
      <c r="D31" s="800"/>
      <c r="E31" s="800"/>
      <c r="F31" s="800"/>
      <c r="G31" s="800"/>
      <c r="H31" s="801"/>
      <c r="I31" s="244">
        <f>+I11+I17+I22+I29</f>
        <v>374365.32</v>
      </c>
    </row>
    <row r="32" spans="1:9">
      <c r="A32" s="784" t="s">
        <v>246</v>
      </c>
      <c r="B32" s="785"/>
      <c r="C32" s="785"/>
      <c r="D32" s="785"/>
      <c r="E32" s="785"/>
      <c r="F32" s="785"/>
      <c r="G32" s="785"/>
      <c r="H32" s="785"/>
      <c r="I32" s="786"/>
    </row>
    <row r="33" spans="1:12">
      <c r="A33" s="787" t="s">
        <v>77</v>
      </c>
      <c r="B33" s="802"/>
      <c r="C33" s="788"/>
      <c r="D33" s="105"/>
      <c r="E33" s="105"/>
      <c r="F33" s="176" t="s">
        <v>202</v>
      </c>
      <c r="G33" s="789" t="s">
        <v>199</v>
      </c>
      <c r="H33" s="790"/>
      <c r="I33" s="115"/>
    </row>
    <row r="34" spans="1:12">
      <c r="A34" s="791" t="s">
        <v>247</v>
      </c>
      <c r="B34" s="803"/>
      <c r="C34" s="792"/>
      <c r="D34" s="105"/>
      <c r="E34" s="105"/>
      <c r="F34" s="110">
        <v>0.25</v>
      </c>
      <c r="G34" s="930">
        <f>+I31</f>
        <v>374365.32</v>
      </c>
      <c r="H34" s="931"/>
      <c r="I34" s="112">
        <f>+G34*F34</f>
        <v>93591.33</v>
      </c>
    </row>
    <row r="35" spans="1:12">
      <c r="A35" s="791" t="s">
        <v>248</v>
      </c>
      <c r="B35" s="803"/>
      <c r="C35" s="792"/>
      <c r="D35" s="105"/>
      <c r="E35" s="105"/>
      <c r="F35" s="111">
        <v>0</v>
      </c>
      <c r="G35" s="930">
        <f>+I31</f>
        <v>374365.32</v>
      </c>
      <c r="H35" s="931"/>
      <c r="I35" s="112">
        <f t="shared" ref="I35:I36" si="0">+G35*F35</f>
        <v>0</v>
      </c>
    </row>
    <row r="36" spans="1:12">
      <c r="A36" s="791" t="s">
        <v>209</v>
      </c>
      <c r="B36" s="803"/>
      <c r="C36" s="792"/>
      <c r="D36" s="105"/>
      <c r="E36" s="105"/>
      <c r="F36" s="111">
        <v>0.05</v>
      </c>
      <c r="G36" s="930">
        <f>+I31</f>
        <v>374365.32</v>
      </c>
      <c r="H36" s="931"/>
      <c r="I36" s="112">
        <f t="shared" si="0"/>
        <v>18718.27</v>
      </c>
    </row>
    <row r="37" spans="1:12">
      <c r="A37" s="820" t="s">
        <v>225</v>
      </c>
      <c r="B37" s="821"/>
      <c r="C37" s="821"/>
      <c r="D37" s="821"/>
      <c r="E37" s="821"/>
      <c r="F37" s="821"/>
      <c r="G37" s="821"/>
      <c r="H37" s="822"/>
      <c r="I37" s="112">
        <f>SUM(I34:I36)</f>
        <v>112309.6</v>
      </c>
    </row>
    <row r="38" spans="1:12">
      <c r="A38" s="795"/>
      <c r="B38" s="806"/>
      <c r="C38" s="806"/>
      <c r="D38" s="806"/>
      <c r="E38" s="806"/>
      <c r="F38" s="806"/>
      <c r="G38" s="806"/>
      <c r="H38" s="806"/>
      <c r="I38" s="796"/>
    </row>
    <row r="39" spans="1:12">
      <c r="A39" s="809" t="s">
        <v>249</v>
      </c>
      <c r="B39" s="810"/>
      <c r="C39" s="810"/>
      <c r="D39" s="810"/>
      <c r="E39" s="810"/>
      <c r="F39" s="810"/>
      <c r="G39" s="810"/>
      <c r="H39" s="811"/>
      <c r="I39" s="186">
        <f>+ROUND(I31+I37,0)</f>
        <v>486675</v>
      </c>
      <c r="J39" s="96">
        <f>+'PROPUESTA CONSORCIO'!G31</f>
        <v>486675</v>
      </c>
      <c r="K39" s="96">
        <f>+J39-I39</f>
        <v>0</v>
      </c>
      <c r="L39" s="96"/>
    </row>
    <row r="40" spans="1:12">
      <c r="I40" s="98"/>
    </row>
  </sheetData>
  <mergeCells count="61">
    <mergeCell ref="A38:I38"/>
    <mergeCell ref="A39:H39"/>
    <mergeCell ref="A35:C35"/>
    <mergeCell ref="G35:H35"/>
    <mergeCell ref="A36:C36"/>
    <mergeCell ref="G36:H36"/>
    <mergeCell ref="A37:H37"/>
    <mergeCell ref="A32:I32"/>
    <mergeCell ref="A33:C33"/>
    <mergeCell ref="G33:H33"/>
    <mergeCell ref="A34:C34"/>
    <mergeCell ref="G34:H34"/>
    <mergeCell ref="A28:C28"/>
    <mergeCell ref="G28:H28"/>
    <mergeCell ref="A29:H29"/>
    <mergeCell ref="A30:I30"/>
    <mergeCell ref="A31:H31"/>
    <mergeCell ref="A25:C25"/>
    <mergeCell ref="G25:H25"/>
    <mergeCell ref="A26:C26"/>
    <mergeCell ref="G26:H26"/>
    <mergeCell ref="A27:C27"/>
    <mergeCell ref="G27:H27"/>
    <mergeCell ref="A21:C21"/>
    <mergeCell ref="G21:H21"/>
    <mergeCell ref="A22:H22"/>
    <mergeCell ref="A23:I23"/>
    <mergeCell ref="A24:C24"/>
    <mergeCell ref="G24:H24"/>
    <mergeCell ref="A18:I18"/>
    <mergeCell ref="A19:C19"/>
    <mergeCell ref="G19:H19"/>
    <mergeCell ref="A20:C20"/>
    <mergeCell ref="G20:H20"/>
    <mergeCell ref="A15:D15"/>
    <mergeCell ref="G15:H15"/>
    <mergeCell ref="A16:D16"/>
    <mergeCell ref="G16:H16"/>
    <mergeCell ref="A17:H17"/>
    <mergeCell ref="A11:H11"/>
    <mergeCell ref="A12:I12"/>
    <mergeCell ref="A13:D13"/>
    <mergeCell ref="G13:H13"/>
    <mergeCell ref="A14:D14"/>
    <mergeCell ref="G14:H14"/>
    <mergeCell ref="A10:B10"/>
    <mergeCell ref="D10:E10"/>
    <mergeCell ref="G10:H10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1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FF00"/>
  </sheetPr>
  <dimension ref="A1:L39"/>
  <sheetViews>
    <sheetView showGridLines="0" view="pageBreakPreview" zoomScale="70" zoomScaleNormal="100" zoomScaleSheetLayoutView="70" workbookViewId="0">
      <selection activeCell="M28" sqref="M28"/>
    </sheetView>
  </sheetViews>
  <sheetFormatPr baseColWidth="10" defaultColWidth="9.33203125" defaultRowHeight="12.75"/>
  <cols>
    <col min="1" max="1" width="12.6640625" customWidth="1"/>
    <col min="2" max="2" width="30" customWidth="1"/>
    <col min="3" max="3" width="7.1640625" customWidth="1"/>
    <col min="4" max="4" width="15.83203125" customWidth="1"/>
    <col min="5" max="5" width="14.1640625" customWidth="1"/>
    <col min="6" max="6" width="16" customWidth="1"/>
    <col min="7" max="7" width="7.33203125" customWidth="1"/>
    <col min="8" max="8" width="10.1640625" customWidth="1"/>
    <col min="9" max="9" width="21.6640625" style="96" customWidth="1"/>
    <col min="10" max="10" width="11" bestFit="1" customWidth="1"/>
    <col min="11" max="11" width="9.33203125" bestFit="1" customWidth="1"/>
    <col min="12" max="12" width="15.33203125" bestFit="1" customWidth="1"/>
  </cols>
  <sheetData>
    <row r="1" spans="1:9" ht="14.45" customHeight="1" thickBo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9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9">
      <c r="A4" s="884"/>
      <c r="B4" s="885"/>
      <c r="C4" s="885"/>
      <c r="D4" s="885"/>
      <c r="E4" s="885"/>
      <c r="F4" s="885"/>
      <c r="G4" s="885"/>
      <c r="H4" s="885"/>
      <c r="I4" s="886"/>
    </row>
    <row r="5" spans="1:9">
      <c r="A5" s="274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275" t="s">
        <v>3</v>
      </c>
    </row>
    <row r="6" spans="1:9">
      <c r="A6" s="11">
        <v>4.1100000000000003</v>
      </c>
      <c r="B6" s="983" t="s">
        <v>59</v>
      </c>
      <c r="C6" s="984"/>
      <c r="D6" s="984"/>
      <c r="E6" s="984"/>
      <c r="F6" s="985"/>
      <c r="G6" s="948" t="s">
        <v>49</v>
      </c>
      <c r="H6" s="947"/>
      <c r="I6" s="159">
        <f>+'PROPUESTA CONSORCIO'!F32</f>
        <v>3000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8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>
      <c r="A9" s="953" t="s">
        <v>42</v>
      </c>
      <c r="B9" s="954"/>
      <c r="C9" s="1" t="s">
        <v>10</v>
      </c>
      <c r="D9" s="948" t="s">
        <v>11</v>
      </c>
      <c r="E9" s="947"/>
      <c r="F9" s="4">
        <f>+I28</f>
        <v>390.73</v>
      </c>
      <c r="G9" s="955">
        <v>0.1</v>
      </c>
      <c r="H9" s="956"/>
      <c r="I9" s="153">
        <f>+G9*F9</f>
        <v>39.07</v>
      </c>
    </row>
    <row r="10" spans="1:9">
      <c r="A10" s="957" t="s">
        <v>12</v>
      </c>
      <c r="B10" s="958"/>
      <c r="C10" s="958"/>
      <c r="D10" s="958"/>
      <c r="E10" s="958"/>
      <c r="F10" s="958"/>
      <c r="G10" s="958"/>
      <c r="H10" s="959"/>
      <c r="I10" s="153">
        <f>SUM(I9:I9)</f>
        <v>39.07</v>
      </c>
    </row>
    <row r="11" spans="1:9">
      <c r="A11" s="887" t="s">
        <v>13</v>
      </c>
      <c r="B11" s="888"/>
      <c r="C11" s="888"/>
      <c r="D11" s="888"/>
      <c r="E11" s="888"/>
      <c r="F11" s="888"/>
      <c r="G11" s="888"/>
      <c r="H11" s="888"/>
      <c r="I11" s="889"/>
    </row>
    <row r="12" spans="1:9">
      <c r="A12" s="949" t="s">
        <v>1</v>
      </c>
      <c r="B12" s="960"/>
      <c r="C12" s="960"/>
      <c r="D12" s="950"/>
      <c r="E12" s="280" t="s">
        <v>2</v>
      </c>
      <c r="F12" s="282" t="s">
        <v>3</v>
      </c>
      <c r="G12" s="951" t="s">
        <v>14</v>
      </c>
      <c r="H12" s="952"/>
      <c r="I12" s="281" t="s">
        <v>9</v>
      </c>
    </row>
    <row r="13" spans="1:9">
      <c r="A13" s="953" t="s">
        <v>50</v>
      </c>
      <c r="B13" s="961"/>
      <c r="C13" s="961"/>
      <c r="D13" s="954"/>
      <c r="E13" s="1" t="s">
        <v>15</v>
      </c>
      <c r="F13" s="5">
        <v>0.08</v>
      </c>
      <c r="G13" s="964">
        <f>+MATERIALES!M42</f>
        <v>5437.6</v>
      </c>
      <c r="H13" s="965"/>
      <c r="I13" s="153">
        <f>+G13*F13</f>
        <v>435.01</v>
      </c>
    </row>
    <row r="14" spans="1:9">
      <c r="A14" s="953" t="s">
        <v>60</v>
      </c>
      <c r="B14" s="961"/>
      <c r="C14" s="961"/>
      <c r="D14" s="954"/>
      <c r="E14" s="1" t="s">
        <v>37</v>
      </c>
      <c r="F14" s="5">
        <v>1</v>
      </c>
      <c r="G14" s="964">
        <f>+MATERIALES!M43</f>
        <v>6000</v>
      </c>
      <c r="H14" s="965"/>
      <c r="I14" s="153">
        <f>+G14*F14</f>
        <v>6000</v>
      </c>
    </row>
    <row r="15" spans="1:9">
      <c r="A15" s="892"/>
      <c r="B15" s="893"/>
      <c r="C15" s="893"/>
      <c r="D15" s="894"/>
      <c r="E15" s="2"/>
      <c r="F15" s="2"/>
      <c r="G15" s="892"/>
      <c r="H15" s="894"/>
      <c r="I15" s="154"/>
    </row>
    <row r="16" spans="1:9">
      <c r="A16" s="957" t="s">
        <v>12</v>
      </c>
      <c r="B16" s="958"/>
      <c r="C16" s="958"/>
      <c r="D16" s="958"/>
      <c r="E16" s="958"/>
      <c r="F16" s="958"/>
      <c r="G16" s="958"/>
      <c r="H16" s="959"/>
      <c r="I16" s="153">
        <f>SUM(I13:I15)</f>
        <v>6435.01</v>
      </c>
    </row>
    <row r="17" spans="1:9">
      <c r="A17" s="887" t="s">
        <v>16</v>
      </c>
      <c r="B17" s="888"/>
      <c r="C17" s="888"/>
      <c r="D17" s="888"/>
      <c r="E17" s="888"/>
      <c r="F17" s="888"/>
      <c r="G17" s="888"/>
      <c r="H17" s="888"/>
      <c r="I17" s="889"/>
    </row>
    <row r="18" spans="1:9">
      <c r="A18" s="949" t="s">
        <v>17</v>
      </c>
      <c r="B18" s="960"/>
      <c r="C18" s="950"/>
      <c r="D18" s="277" t="s">
        <v>18</v>
      </c>
      <c r="E18" s="280" t="s">
        <v>19</v>
      </c>
      <c r="F18" s="282" t="s">
        <v>20</v>
      </c>
      <c r="G18" s="949" t="s">
        <v>21</v>
      </c>
      <c r="H18" s="950"/>
      <c r="I18" s="281" t="s">
        <v>9</v>
      </c>
    </row>
    <row r="19" spans="1:9">
      <c r="A19" s="892"/>
      <c r="B19" s="893"/>
      <c r="C19" s="894"/>
      <c r="D19" s="2"/>
      <c r="E19" s="2"/>
      <c r="F19" s="2"/>
      <c r="G19" s="892"/>
      <c r="H19" s="894"/>
      <c r="I19" s="154"/>
    </row>
    <row r="20" spans="1:9">
      <c r="A20" s="892"/>
      <c r="B20" s="893"/>
      <c r="C20" s="894"/>
      <c r="D20" s="2"/>
      <c r="E20" s="2"/>
      <c r="F20" s="2"/>
      <c r="G20" s="892"/>
      <c r="H20" s="894"/>
      <c r="I20" s="154"/>
    </row>
    <row r="21" spans="1:9">
      <c r="A21" s="957" t="s">
        <v>12</v>
      </c>
      <c r="B21" s="958"/>
      <c r="C21" s="958"/>
      <c r="D21" s="958"/>
      <c r="E21" s="958"/>
      <c r="F21" s="958"/>
      <c r="G21" s="958"/>
      <c r="H21" s="959"/>
      <c r="I21" s="154"/>
    </row>
    <row r="22" spans="1:9">
      <c r="A22" s="887" t="s">
        <v>22</v>
      </c>
      <c r="B22" s="888"/>
      <c r="C22" s="888"/>
      <c r="D22" s="888"/>
      <c r="E22" s="888"/>
      <c r="F22" s="888"/>
      <c r="G22" s="888"/>
      <c r="H22" s="888"/>
      <c r="I22" s="889"/>
    </row>
    <row r="23" spans="1:9" ht="18">
      <c r="A23" s="949" t="s">
        <v>23</v>
      </c>
      <c r="B23" s="960"/>
      <c r="C23" s="950"/>
      <c r="D23" s="280" t="s">
        <v>24</v>
      </c>
      <c r="E23" s="280" t="s">
        <v>25</v>
      </c>
      <c r="F23" s="277" t="s">
        <v>26</v>
      </c>
      <c r="G23" s="951" t="s">
        <v>8</v>
      </c>
      <c r="H23" s="952"/>
      <c r="I23" s="281" t="s">
        <v>9</v>
      </c>
    </row>
    <row r="24" spans="1:9">
      <c r="A24" s="953" t="s">
        <v>38</v>
      </c>
      <c r="B24" s="961"/>
      <c r="C24" s="954"/>
      <c r="D24" s="156">
        <v>60568</v>
      </c>
      <c r="E24" s="156">
        <v>51482.8</v>
      </c>
      <c r="F24" s="152">
        <v>112050.8</v>
      </c>
      <c r="G24" s="962">
        <v>583.16</v>
      </c>
      <c r="H24" s="963"/>
      <c r="I24" s="153">
        <f>+F24/G24</f>
        <v>192.14</v>
      </c>
    </row>
    <row r="25" spans="1:9">
      <c r="A25" s="953" t="s">
        <v>39</v>
      </c>
      <c r="B25" s="961"/>
      <c r="C25" s="954"/>
      <c r="D25" s="156">
        <v>66667</v>
      </c>
      <c r="E25" s="156">
        <v>49140.25</v>
      </c>
      <c r="F25" s="152">
        <v>115807.25</v>
      </c>
      <c r="G25" s="962">
        <f>+G24</f>
        <v>583.16</v>
      </c>
      <c r="H25" s="963"/>
      <c r="I25" s="153">
        <f>+F25/G25</f>
        <v>198.59</v>
      </c>
    </row>
    <row r="26" spans="1:9">
      <c r="A26" s="892"/>
      <c r="B26" s="893"/>
      <c r="C26" s="894"/>
      <c r="D26" s="2"/>
      <c r="E26" s="2"/>
      <c r="F26" s="2"/>
      <c r="G26" s="892"/>
      <c r="H26" s="894"/>
      <c r="I26" s="154"/>
    </row>
    <row r="27" spans="1:9">
      <c r="A27" s="892"/>
      <c r="B27" s="893"/>
      <c r="C27" s="894"/>
      <c r="D27" s="2"/>
      <c r="E27" s="2"/>
      <c r="F27" s="2"/>
      <c r="G27" s="892"/>
      <c r="H27" s="894"/>
      <c r="I27" s="154"/>
    </row>
    <row r="28" spans="1:9">
      <c r="A28" s="957" t="s">
        <v>12</v>
      </c>
      <c r="B28" s="958"/>
      <c r="C28" s="958"/>
      <c r="D28" s="958"/>
      <c r="E28" s="958"/>
      <c r="F28" s="958"/>
      <c r="G28" s="958"/>
      <c r="H28" s="959"/>
      <c r="I28" s="153">
        <f>SUM(I24:I27)</f>
        <v>390.73</v>
      </c>
    </row>
    <row r="29" spans="1:9">
      <c r="A29" s="892"/>
      <c r="B29" s="893"/>
      <c r="C29" s="893"/>
      <c r="D29" s="893"/>
      <c r="E29" s="893"/>
      <c r="F29" s="893"/>
      <c r="G29" s="893"/>
      <c r="H29" s="893"/>
      <c r="I29" s="894"/>
    </row>
    <row r="30" spans="1:9">
      <c r="A30" s="957" t="s">
        <v>27</v>
      </c>
      <c r="B30" s="958"/>
      <c r="C30" s="958"/>
      <c r="D30" s="958"/>
      <c r="E30" s="958"/>
      <c r="F30" s="958"/>
      <c r="G30" s="958"/>
      <c r="H30" s="959"/>
      <c r="I30" s="278">
        <f>+I10+I16+I21+I28</f>
        <v>6864.81</v>
      </c>
    </row>
    <row r="31" spans="1:9">
      <c r="A31" s="887" t="s">
        <v>28</v>
      </c>
      <c r="B31" s="888"/>
      <c r="C31" s="888"/>
      <c r="D31" s="888"/>
      <c r="E31" s="888"/>
      <c r="F31" s="888"/>
      <c r="G31" s="888"/>
      <c r="H31" s="888"/>
      <c r="I31" s="889"/>
    </row>
    <row r="32" spans="1:9">
      <c r="A32" s="949" t="s">
        <v>1</v>
      </c>
      <c r="B32" s="960"/>
      <c r="C32" s="950"/>
      <c r="D32" s="2"/>
      <c r="E32" s="2"/>
      <c r="F32" s="277" t="s">
        <v>29</v>
      </c>
      <c r="G32" s="951" t="s">
        <v>30</v>
      </c>
      <c r="H32" s="952"/>
      <c r="I32" s="154"/>
    </row>
    <row r="33" spans="1:12">
      <c r="A33" s="953" t="s">
        <v>31</v>
      </c>
      <c r="B33" s="961"/>
      <c r="C33" s="954"/>
      <c r="D33" s="2"/>
      <c r="E33" s="2"/>
      <c r="F33" s="6">
        <v>0.25</v>
      </c>
      <c r="G33" s="964">
        <f>+I30</f>
        <v>6864.81</v>
      </c>
      <c r="H33" s="965"/>
      <c r="I33" s="153">
        <f>+G33*F33</f>
        <v>1716.2</v>
      </c>
    </row>
    <row r="34" spans="1:12">
      <c r="A34" s="953" t="s">
        <v>32</v>
      </c>
      <c r="B34" s="961"/>
      <c r="C34" s="954"/>
      <c r="D34" s="2"/>
      <c r="E34" s="2"/>
      <c r="F34" s="7">
        <v>0</v>
      </c>
      <c r="G34" s="964">
        <f>+I30</f>
        <v>6864.81</v>
      </c>
      <c r="H34" s="965"/>
      <c r="I34" s="153">
        <f t="shared" ref="I34:I35" si="0">+G34*F34</f>
        <v>0</v>
      </c>
    </row>
    <row r="35" spans="1:12">
      <c r="A35" s="953" t="s">
        <v>33</v>
      </c>
      <c r="B35" s="961"/>
      <c r="C35" s="954"/>
      <c r="D35" s="2"/>
      <c r="E35" s="2"/>
      <c r="F35" s="7">
        <v>0.05</v>
      </c>
      <c r="G35" s="964">
        <f>+I30</f>
        <v>6864.81</v>
      </c>
      <c r="H35" s="965"/>
      <c r="I35" s="153">
        <f t="shared" si="0"/>
        <v>343.24</v>
      </c>
    </row>
    <row r="36" spans="1:12">
      <c r="A36" s="969" t="s">
        <v>34</v>
      </c>
      <c r="B36" s="970"/>
      <c r="C36" s="970"/>
      <c r="D36" s="970"/>
      <c r="E36" s="970"/>
      <c r="F36" s="970"/>
      <c r="G36" s="970"/>
      <c r="H36" s="971"/>
      <c r="I36" s="153">
        <f>SUM(I33:I35)</f>
        <v>2059.44</v>
      </c>
    </row>
    <row r="37" spans="1:12">
      <c r="A37" s="892"/>
      <c r="B37" s="893"/>
      <c r="C37" s="893"/>
      <c r="D37" s="893"/>
      <c r="E37" s="893"/>
      <c r="F37" s="893"/>
      <c r="G37" s="893"/>
      <c r="H37" s="893"/>
      <c r="I37" s="894"/>
    </row>
    <row r="38" spans="1:12">
      <c r="A38" s="966" t="s">
        <v>35</v>
      </c>
      <c r="B38" s="967"/>
      <c r="C38" s="967"/>
      <c r="D38" s="967"/>
      <c r="E38" s="967"/>
      <c r="F38" s="967"/>
      <c r="G38" s="967"/>
      <c r="H38" s="968"/>
      <c r="I38" s="276">
        <f>+ROUND(I30+I36,0)</f>
        <v>8924</v>
      </c>
      <c r="J38" s="96">
        <f>+'PROPUESTA CONSORCIO'!G32</f>
        <v>8924</v>
      </c>
      <c r="K38" s="96">
        <f>+J38-I38</f>
        <v>0</v>
      </c>
      <c r="L38" s="96"/>
    </row>
    <row r="39" spans="1:12">
      <c r="A39" s="97"/>
      <c r="B39" s="97"/>
      <c r="C39" s="97"/>
      <c r="D39" s="97"/>
      <c r="E39" s="97"/>
      <c r="F39" s="97"/>
      <c r="G39" s="97"/>
      <c r="H39" s="97"/>
      <c r="I39" s="98"/>
    </row>
  </sheetData>
  <mergeCells count="58">
    <mergeCell ref="A37:I37"/>
    <mergeCell ref="A38:H38"/>
    <mergeCell ref="A34:C34"/>
    <mergeCell ref="G34:H34"/>
    <mergeCell ref="A35:C35"/>
    <mergeCell ref="G35:H35"/>
    <mergeCell ref="A36:H36"/>
    <mergeCell ref="A31:I31"/>
    <mergeCell ref="A32:C32"/>
    <mergeCell ref="G32:H32"/>
    <mergeCell ref="A33:C33"/>
    <mergeCell ref="G33:H33"/>
    <mergeCell ref="A27:C27"/>
    <mergeCell ref="G27:H27"/>
    <mergeCell ref="A28:H28"/>
    <mergeCell ref="A29:I29"/>
    <mergeCell ref="A30:H30"/>
    <mergeCell ref="A24:C24"/>
    <mergeCell ref="G24:H24"/>
    <mergeCell ref="A25:C25"/>
    <mergeCell ref="G25:H25"/>
    <mergeCell ref="A26:C26"/>
    <mergeCell ref="G26:H26"/>
    <mergeCell ref="A20:C20"/>
    <mergeCell ref="G20:H20"/>
    <mergeCell ref="A21:H21"/>
    <mergeCell ref="A22:I22"/>
    <mergeCell ref="A23:C23"/>
    <mergeCell ref="G23:H23"/>
    <mergeCell ref="A17:I17"/>
    <mergeCell ref="A18:C18"/>
    <mergeCell ref="G18:H18"/>
    <mergeCell ref="A19:C19"/>
    <mergeCell ref="G19:H19"/>
    <mergeCell ref="A14:D14"/>
    <mergeCell ref="G14:H14"/>
    <mergeCell ref="A15:D15"/>
    <mergeCell ref="G15:H15"/>
    <mergeCell ref="A16:H16"/>
    <mergeCell ref="A10:H10"/>
    <mergeCell ref="A11:I11"/>
    <mergeCell ref="A12:D12"/>
    <mergeCell ref="G12:H12"/>
    <mergeCell ref="A13:D13"/>
    <mergeCell ref="G13:H13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00FF00"/>
  </sheetPr>
  <dimension ref="A1:L40"/>
  <sheetViews>
    <sheetView showGridLines="0" view="pageBreakPreview" zoomScale="70" zoomScaleNormal="100" zoomScaleSheetLayoutView="70" workbookViewId="0">
      <selection activeCell="P15" sqref="P15"/>
    </sheetView>
  </sheetViews>
  <sheetFormatPr baseColWidth="10" defaultColWidth="9.33203125" defaultRowHeight="12.75"/>
  <cols>
    <col min="1" max="1" width="12.6640625" customWidth="1"/>
    <col min="2" max="2" width="30" customWidth="1"/>
    <col min="3" max="3" width="7.1640625" customWidth="1"/>
    <col min="4" max="4" width="14.6640625" customWidth="1"/>
    <col min="5" max="5" width="18" customWidth="1"/>
    <col min="6" max="6" width="16" customWidth="1"/>
    <col min="7" max="7" width="7.33203125" customWidth="1"/>
    <col min="8" max="8" width="15.1640625" customWidth="1"/>
    <col min="9" max="9" width="21.83203125" style="96" customWidth="1"/>
    <col min="10" max="10" width="12" bestFit="1" customWidth="1"/>
    <col min="11" max="11" width="11" bestFit="1" customWidth="1"/>
    <col min="12" max="12" width="14.33203125" bestFit="1" customWidth="1"/>
  </cols>
  <sheetData>
    <row r="1" spans="1:9" ht="14.45" customHeight="1" thickBo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9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9">
      <c r="A4" s="884"/>
      <c r="B4" s="885"/>
      <c r="C4" s="885"/>
      <c r="D4" s="885"/>
      <c r="E4" s="885"/>
      <c r="F4" s="885"/>
      <c r="G4" s="885"/>
      <c r="H4" s="885"/>
      <c r="I4" s="886"/>
    </row>
    <row r="5" spans="1:9">
      <c r="A5" s="274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275" t="s">
        <v>3</v>
      </c>
    </row>
    <row r="6" spans="1:9">
      <c r="A6" s="11">
        <v>4.12</v>
      </c>
      <c r="B6" s="983" t="s">
        <v>61</v>
      </c>
      <c r="C6" s="984"/>
      <c r="D6" s="984"/>
      <c r="E6" s="984"/>
      <c r="F6" s="985"/>
      <c r="G6" s="948" t="s">
        <v>4</v>
      </c>
      <c r="H6" s="947"/>
      <c r="I6" s="157">
        <f>+'PROPUESTA CONSORCIO'!F33</f>
        <v>99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8" customHeight="1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 ht="12.75" customHeight="1">
      <c r="A9" s="953" t="s">
        <v>42</v>
      </c>
      <c r="B9" s="954"/>
      <c r="C9" s="1" t="s">
        <v>10</v>
      </c>
      <c r="D9" s="948" t="s">
        <v>11</v>
      </c>
      <c r="E9" s="947"/>
      <c r="F9" s="9">
        <f>+I29</f>
        <v>12585.33</v>
      </c>
      <c r="G9" s="955">
        <v>0.1</v>
      </c>
      <c r="H9" s="956"/>
      <c r="I9" s="153">
        <f>+G9*F9</f>
        <v>1258.53</v>
      </c>
    </row>
    <row r="10" spans="1:9" ht="12.75" customHeight="1">
      <c r="A10" s="863" t="s">
        <v>296</v>
      </c>
      <c r="B10" s="864"/>
      <c r="C10" s="134" t="s">
        <v>269</v>
      </c>
      <c r="D10" s="860" t="s">
        <v>262</v>
      </c>
      <c r="E10" s="862"/>
      <c r="F10" s="160">
        <v>450000</v>
      </c>
      <c r="G10" s="938">
        <v>31.454999999999998</v>
      </c>
      <c r="H10" s="939"/>
      <c r="I10" s="141">
        <f>+F10/G10</f>
        <v>14306.15</v>
      </c>
    </row>
    <row r="11" spans="1:9">
      <c r="A11" s="892"/>
      <c r="B11" s="894"/>
      <c r="C11" s="2"/>
      <c r="D11" s="892"/>
      <c r="E11" s="894"/>
      <c r="F11" s="2"/>
      <c r="G11" s="892"/>
      <c r="H11" s="894"/>
      <c r="I11" s="154"/>
    </row>
    <row r="12" spans="1:9">
      <c r="A12" s="957" t="s">
        <v>12</v>
      </c>
      <c r="B12" s="958"/>
      <c r="C12" s="958"/>
      <c r="D12" s="958"/>
      <c r="E12" s="958"/>
      <c r="F12" s="958"/>
      <c r="G12" s="958"/>
      <c r="H12" s="959"/>
      <c r="I12" s="153">
        <f>SUM(I9:I11)</f>
        <v>15564.68</v>
      </c>
    </row>
    <row r="13" spans="1:9" ht="12.75" customHeight="1">
      <c r="A13" s="887" t="s">
        <v>13</v>
      </c>
      <c r="B13" s="888"/>
      <c r="C13" s="888"/>
      <c r="D13" s="888"/>
      <c r="E13" s="888"/>
      <c r="F13" s="888"/>
      <c r="G13" s="888"/>
      <c r="H13" s="888"/>
      <c r="I13" s="889"/>
    </row>
    <row r="14" spans="1:9" ht="12.75" customHeight="1">
      <c r="A14" s="949" t="s">
        <v>1</v>
      </c>
      <c r="B14" s="960"/>
      <c r="C14" s="960"/>
      <c r="D14" s="950"/>
      <c r="E14" s="280" t="s">
        <v>2</v>
      </c>
      <c r="F14" s="282" t="s">
        <v>3</v>
      </c>
      <c r="G14" s="951" t="s">
        <v>14</v>
      </c>
      <c r="H14" s="952"/>
      <c r="I14" s="281" t="s">
        <v>9</v>
      </c>
    </row>
    <row r="15" spans="1:9" ht="12.75" customHeight="1">
      <c r="A15" s="863" t="s">
        <v>312</v>
      </c>
      <c r="B15" s="870"/>
      <c r="C15" s="870"/>
      <c r="D15" s="864"/>
      <c r="E15" s="134" t="s">
        <v>298</v>
      </c>
      <c r="F15" s="158">
        <v>0.1</v>
      </c>
      <c r="G15" s="895">
        <f>+'APU 4,2'!G14:H14</f>
        <v>75000</v>
      </c>
      <c r="H15" s="896"/>
      <c r="I15" s="141">
        <f t="shared" ref="I15" si="0">+G15*F15</f>
        <v>7500</v>
      </c>
    </row>
    <row r="16" spans="1:9">
      <c r="A16" s="892"/>
      <c r="B16" s="893"/>
      <c r="C16" s="893"/>
      <c r="D16" s="894"/>
      <c r="E16" s="2"/>
      <c r="F16" s="2"/>
      <c r="G16" s="892"/>
      <c r="H16" s="894"/>
      <c r="I16" s="154"/>
    </row>
    <row r="17" spans="1:9">
      <c r="A17" s="957" t="s">
        <v>12</v>
      </c>
      <c r="B17" s="958"/>
      <c r="C17" s="958"/>
      <c r="D17" s="958"/>
      <c r="E17" s="958"/>
      <c r="F17" s="958"/>
      <c r="G17" s="958"/>
      <c r="H17" s="959"/>
      <c r="I17" s="153">
        <f>SUM(I15:I16)</f>
        <v>7500</v>
      </c>
    </row>
    <row r="18" spans="1:9" ht="12.75" customHeight="1">
      <c r="A18" s="887" t="s">
        <v>16</v>
      </c>
      <c r="B18" s="888"/>
      <c r="C18" s="888"/>
      <c r="D18" s="888"/>
      <c r="E18" s="888"/>
      <c r="F18" s="888"/>
      <c r="G18" s="888"/>
      <c r="H18" s="888"/>
      <c r="I18" s="889"/>
    </row>
    <row r="19" spans="1:9" ht="12.75" customHeight="1">
      <c r="A19" s="949" t="s">
        <v>17</v>
      </c>
      <c r="B19" s="960"/>
      <c r="C19" s="950"/>
      <c r="D19" s="277" t="s">
        <v>18</v>
      </c>
      <c r="E19" s="280" t="s">
        <v>19</v>
      </c>
      <c r="F19" s="282" t="s">
        <v>20</v>
      </c>
      <c r="G19" s="949" t="s">
        <v>21</v>
      </c>
      <c r="H19" s="950"/>
      <c r="I19" s="281" t="s">
        <v>9</v>
      </c>
    </row>
    <row r="20" spans="1:9">
      <c r="A20" s="892"/>
      <c r="B20" s="893"/>
      <c r="C20" s="894"/>
      <c r="D20" s="2"/>
      <c r="E20" s="2"/>
      <c r="F20" s="2"/>
      <c r="G20" s="892"/>
      <c r="H20" s="894"/>
      <c r="I20" s="154"/>
    </row>
    <row r="21" spans="1:9">
      <c r="A21" s="892"/>
      <c r="B21" s="893"/>
      <c r="C21" s="894"/>
      <c r="D21" s="2"/>
      <c r="E21" s="2"/>
      <c r="F21" s="2"/>
      <c r="G21" s="892"/>
      <c r="H21" s="894"/>
      <c r="I21" s="154"/>
    </row>
    <row r="22" spans="1:9">
      <c r="A22" s="957" t="s">
        <v>12</v>
      </c>
      <c r="B22" s="958"/>
      <c r="C22" s="958"/>
      <c r="D22" s="958"/>
      <c r="E22" s="958"/>
      <c r="F22" s="958"/>
      <c r="G22" s="958"/>
      <c r="H22" s="959"/>
      <c r="I22" s="154"/>
    </row>
    <row r="23" spans="1:9" ht="12.75" customHeight="1">
      <c r="A23" s="887" t="s">
        <v>22</v>
      </c>
      <c r="B23" s="888"/>
      <c r="C23" s="888"/>
      <c r="D23" s="888"/>
      <c r="E23" s="888"/>
      <c r="F23" s="888"/>
      <c r="G23" s="888"/>
      <c r="H23" s="888"/>
      <c r="I23" s="889"/>
    </row>
    <row r="24" spans="1:9" ht="18" customHeight="1">
      <c r="A24" s="949" t="s">
        <v>23</v>
      </c>
      <c r="B24" s="960"/>
      <c r="C24" s="950"/>
      <c r="D24" s="279" t="s">
        <v>24</v>
      </c>
      <c r="E24" s="280" t="s">
        <v>25</v>
      </c>
      <c r="F24" s="277" t="s">
        <v>26</v>
      </c>
      <c r="G24" s="951" t="s">
        <v>8</v>
      </c>
      <c r="H24" s="952"/>
      <c r="I24" s="281" t="s">
        <v>9</v>
      </c>
    </row>
    <row r="25" spans="1:9" ht="12.75" customHeight="1">
      <c r="A25" s="953" t="s">
        <v>45</v>
      </c>
      <c r="B25" s="961"/>
      <c r="C25" s="954"/>
      <c r="D25" s="153">
        <v>151420</v>
      </c>
      <c r="E25" s="156">
        <v>128707</v>
      </c>
      <c r="F25" s="152">
        <f>+E25+D25</f>
        <v>280127</v>
      </c>
      <c r="G25" s="962">
        <f>+G10</f>
        <v>31.46</v>
      </c>
      <c r="H25" s="963"/>
      <c r="I25" s="153">
        <f>+F25/G25</f>
        <v>8904.23</v>
      </c>
    </row>
    <row r="26" spans="1:9" ht="12.75" customHeight="1">
      <c r="A26" s="953" t="s">
        <v>39</v>
      </c>
      <c r="B26" s="961"/>
      <c r="C26" s="954"/>
      <c r="D26" s="153">
        <v>66667</v>
      </c>
      <c r="E26" s="156">
        <v>49140.25</v>
      </c>
      <c r="F26" s="152">
        <f>+E26+D26</f>
        <v>115807.25</v>
      </c>
      <c r="G26" s="962">
        <f>+G25</f>
        <v>31.46</v>
      </c>
      <c r="H26" s="963"/>
      <c r="I26" s="153">
        <f>+F26/G26</f>
        <v>3681.1</v>
      </c>
    </row>
    <row r="27" spans="1:9">
      <c r="A27" s="892"/>
      <c r="B27" s="893"/>
      <c r="C27" s="894"/>
      <c r="D27" s="2"/>
      <c r="E27" s="2"/>
      <c r="F27" s="2"/>
      <c r="G27" s="892"/>
      <c r="H27" s="894"/>
      <c r="I27" s="154"/>
    </row>
    <row r="28" spans="1:9">
      <c r="A28" s="892"/>
      <c r="B28" s="893"/>
      <c r="C28" s="894"/>
      <c r="D28" s="2"/>
      <c r="E28" s="2"/>
      <c r="F28" s="2"/>
      <c r="G28" s="892"/>
      <c r="H28" s="894"/>
      <c r="I28" s="154"/>
    </row>
    <row r="29" spans="1:9">
      <c r="A29" s="957" t="s">
        <v>12</v>
      </c>
      <c r="B29" s="958"/>
      <c r="C29" s="958"/>
      <c r="D29" s="958"/>
      <c r="E29" s="958"/>
      <c r="F29" s="958"/>
      <c r="G29" s="958"/>
      <c r="H29" s="959"/>
      <c r="I29" s="153">
        <f>SUM(I25:I28)</f>
        <v>12585.33</v>
      </c>
    </row>
    <row r="30" spans="1:9">
      <c r="A30" s="892"/>
      <c r="B30" s="893"/>
      <c r="C30" s="893"/>
      <c r="D30" s="893"/>
      <c r="E30" s="893"/>
      <c r="F30" s="893"/>
      <c r="G30" s="893"/>
      <c r="H30" s="893"/>
      <c r="I30" s="894"/>
    </row>
    <row r="31" spans="1:9" ht="12.75" customHeight="1">
      <c r="A31" s="957" t="s">
        <v>27</v>
      </c>
      <c r="B31" s="958"/>
      <c r="C31" s="958"/>
      <c r="D31" s="958"/>
      <c r="E31" s="958"/>
      <c r="F31" s="958"/>
      <c r="G31" s="958"/>
      <c r="H31" s="959"/>
      <c r="I31" s="278">
        <f>+I12+I17+I22+I29</f>
        <v>35650.01</v>
      </c>
    </row>
    <row r="32" spans="1:9" ht="12.75" customHeight="1">
      <c r="A32" s="887" t="s">
        <v>28</v>
      </c>
      <c r="B32" s="888"/>
      <c r="C32" s="888"/>
      <c r="D32" s="888"/>
      <c r="E32" s="888"/>
      <c r="F32" s="888"/>
      <c r="G32" s="888"/>
      <c r="H32" s="888"/>
      <c r="I32" s="889"/>
    </row>
    <row r="33" spans="1:12" ht="12.75" customHeight="1">
      <c r="A33" s="949" t="s">
        <v>1</v>
      </c>
      <c r="B33" s="960"/>
      <c r="C33" s="950"/>
      <c r="D33" s="2"/>
      <c r="E33" s="2"/>
      <c r="F33" s="277" t="s">
        <v>29</v>
      </c>
      <c r="G33" s="951" t="s">
        <v>30</v>
      </c>
      <c r="H33" s="952"/>
      <c r="I33" s="154"/>
    </row>
    <row r="34" spans="1:12" ht="12.75" customHeight="1">
      <c r="A34" s="953" t="s">
        <v>31</v>
      </c>
      <c r="B34" s="961"/>
      <c r="C34" s="954"/>
      <c r="D34" s="2"/>
      <c r="E34" s="2"/>
      <c r="F34" s="6">
        <v>0.25</v>
      </c>
      <c r="G34" s="964">
        <f>+I31</f>
        <v>35650.01</v>
      </c>
      <c r="H34" s="965"/>
      <c r="I34" s="153">
        <f>+G34*F34</f>
        <v>8912.5</v>
      </c>
    </row>
    <row r="35" spans="1:12">
      <c r="A35" s="953" t="s">
        <v>32</v>
      </c>
      <c r="B35" s="961"/>
      <c r="C35" s="954"/>
      <c r="D35" s="2"/>
      <c r="E35" s="2"/>
      <c r="F35" s="7">
        <v>0</v>
      </c>
      <c r="G35" s="964">
        <f>+I31</f>
        <v>35650.01</v>
      </c>
      <c r="H35" s="965"/>
      <c r="I35" s="153">
        <f t="shared" ref="I35:I36" si="1">+G35*F35</f>
        <v>0</v>
      </c>
    </row>
    <row r="36" spans="1:12">
      <c r="A36" s="953" t="s">
        <v>33</v>
      </c>
      <c r="B36" s="961"/>
      <c r="C36" s="954"/>
      <c r="D36" s="2"/>
      <c r="E36" s="2"/>
      <c r="F36" s="7">
        <v>0.05</v>
      </c>
      <c r="G36" s="964">
        <f>+I31</f>
        <v>35650.01</v>
      </c>
      <c r="H36" s="965"/>
      <c r="I36" s="153">
        <f t="shared" si="1"/>
        <v>1782.5</v>
      </c>
    </row>
    <row r="37" spans="1:12">
      <c r="A37" s="969" t="s">
        <v>34</v>
      </c>
      <c r="B37" s="970"/>
      <c r="C37" s="970"/>
      <c r="D37" s="970"/>
      <c r="E37" s="970"/>
      <c r="F37" s="970"/>
      <c r="G37" s="970"/>
      <c r="H37" s="971"/>
      <c r="I37" s="153">
        <f>SUM(I34:I36)</f>
        <v>10695</v>
      </c>
    </row>
    <row r="38" spans="1:12">
      <c r="A38" s="892"/>
      <c r="B38" s="893"/>
      <c r="C38" s="893"/>
      <c r="D38" s="893"/>
      <c r="E38" s="893"/>
      <c r="F38" s="893"/>
      <c r="G38" s="893"/>
      <c r="H38" s="893"/>
      <c r="I38" s="894"/>
    </row>
    <row r="39" spans="1:12" ht="12.75" customHeight="1">
      <c r="A39" s="966" t="s">
        <v>35</v>
      </c>
      <c r="B39" s="967"/>
      <c r="C39" s="967"/>
      <c r="D39" s="967"/>
      <c r="E39" s="967"/>
      <c r="F39" s="967"/>
      <c r="G39" s="967"/>
      <c r="H39" s="968"/>
      <c r="I39" s="276">
        <f>+ROUND(I37+I31,0)</f>
        <v>46345</v>
      </c>
      <c r="J39" s="96">
        <f>+'PROPUESTA CONSORCIO'!G33</f>
        <v>46345</v>
      </c>
      <c r="K39" s="96">
        <f>+J39-I39</f>
        <v>0</v>
      </c>
      <c r="L39" s="96"/>
    </row>
    <row r="40" spans="1:12">
      <c r="A40" s="97"/>
      <c r="B40" s="97"/>
      <c r="C40" s="97"/>
      <c r="D40" s="97"/>
      <c r="E40" s="97"/>
      <c r="F40" s="97"/>
      <c r="G40" s="97"/>
      <c r="H40" s="97"/>
      <c r="I40" s="98"/>
    </row>
  </sheetData>
  <mergeCells count="62">
    <mergeCell ref="A38:I38"/>
    <mergeCell ref="A39:H39"/>
    <mergeCell ref="A35:C35"/>
    <mergeCell ref="G35:H35"/>
    <mergeCell ref="A36:C36"/>
    <mergeCell ref="G36:H36"/>
    <mergeCell ref="A37:H37"/>
    <mergeCell ref="A32:I32"/>
    <mergeCell ref="A33:C33"/>
    <mergeCell ref="G33:H33"/>
    <mergeCell ref="A34:C34"/>
    <mergeCell ref="G34:H34"/>
    <mergeCell ref="A28:C28"/>
    <mergeCell ref="G28:H28"/>
    <mergeCell ref="A29:H29"/>
    <mergeCell ref="A30:I30"/>
    <mergeCell ref="A31:H31"/>
    <mergeCell ref="A25:C25"/>
    <mergeCell ref="G25:H25"/>
    <mergeCell ref="A26:C26"/>
    <mergeCell ref="G26:H26"/>
    <mergeCell ref="A27:C27"/>
    <mergeCell ref="G27:H27"/>
    <mergeCell ref="A21:C21"/>
    <mergeCell ref="G21:H21"/>
    <mergeCell ref="A22:H22"/>
    <mergeCell ref="A23:I23"/>
    <mergeCell ref="A24:C24"/>
    <mergeCell ref="G24:H24"/>
    <mergeCell ref="A18:I18"/>
    <mergeCell ref="A19:C19"/>
    <mergeCell ref="G19:H19"/>
    <mergeCell ref="A20:C20"/>
    <mergeCell ref="G20:H20"/>
    <mergeCell ref="A15:D15"/>
    <mergeCell ref="G15:H15"/>
    <mergeCell ref="A16:D16"/>
    <mergeCell ref="G16:H16"/>
    <mergeCell ref="A17:H17"/>
    <mergeCell ref="A12:H12"/>
    <mergeCell ref="A13:I13"/>
    <mergeCell ref="A14:D14"/>
    <mergeCell ref="G14:H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0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FF00"/>
  </sheetPr>
  <dimension ref="A1:L39"/>
  <sheetViews>
    <sheetView showGridLines="0" view="pageBreakPreview" zoomScale="70" zoomScaleNormal="100" zoomScaleSheetLayoutView="70" workbookViewId="0">
      <selection activeCell="A40" sqref="A40:I47"/>
    </sheetView>
  </sheetViews>
  <sheetFormatPr baseColWidth="10" defaultColWidth="9.33203125" defaultRowHeight="12.75"/>
  <cols>
    <col min="1" max="1" width="12.83203125" style="97" customWidth="1"/>
    <col min="2" max="2" width="30.33203125" style="97" customWidth="1"/>
    <col min="3" max="3" width="7.1640625" style="97" customWidth="1"/>
    <col min="4" max="4" width="15.33203125" style="97" customWidth="1"/>
    <col min="5" max="5" width="14.6640625" style="97" customWidth="1"/>
    <col min="6" max="6" width="16" style="97" customWidth="1"/>
    <col min="7" max="7" width="7.33203125" style="97" customWidth="1"/>
    <col min="8" max="8" width="12" style="97" customWidth="1"/>
    <col min="9" max="9" width="21.6640625" style="117" customWidth="1"/>
    <col min="10" max="11" width="11" bestFit="1" customWidth="1"/>
    <col min="12" max="12" width="14.33203125" bestFit="1" customWidth="1"/>
  </cols>
  <sheetData>
    <row r="1" spans="1:9" ht="14.85" customHeight="1"/>
    <row r="2" spans="1:9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795"/>
      <c r="B4" s="806"/>
      <c r="C4" s="806"/>
      <c r="D4" s="806"/>
      <c r="E4" s="806"/>
      <c r="F4" s="806"/>
      <c r="G4" s="806"/>
      <c r="H4" s="806"/>
      <c r="I4" s="796"/>
    </row>
    <row r="5" spans="1:9">
      <c r="A5" s="570" t="s">
        <v>214</v>
      </c>
      <c r="B5" s="776" t="s">
        <v>77</v>
      </c>
      <c r="C5" s="777"/>
      <c r="D5" s="777"/>
      <c r="E5" s="777"/>
      <c r="F5" s="778"/>
      <c r="G5" s="779" t="s">
        <v>215</v>
      </c>
      <c r="H5" s="780"/>
      <c r="I5" s="183" t="s">
        <v>79</v>
      </c>
    </row>
    <row r="6" spans="1:9">
      <c r="A6" s="107">
        <v>4.13</v>
      </c>
      <c r="B6" s="986" t="s">
        <v>142</v>
      </c>
      <c r="C6" s="987"/>
      <c r="D6" s="987"/>
      <c r="E6" s="987"/>
      <c r="F6" s="988"/>
      <c r="G6" s="781" t="s">
        <v>90</v>
      </c>
      <c r="H6" s="783"/>
      <c r="I6" s="113">
        <f>+'PROPUESTA CONSORCIO'!F56+'PROPUESTA CONSORCIO'!F156+'PROPUESTA CONSORCIO'!F194+'PROPUESTA CONSORCIO'!F223+'PROPUESTA CONSORCIO'!F254</f>
        <v>882</v>
      </c>
    </row>
    <row r="7" spans="1:9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9" ht="22.5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9">
      <c r="A9" s="791" t="s">
        <v>282</v>
      </c>
      <c r="B9" s="792"/>
      <c r="C9" s="102" t="s">
        <v>223</v>
      </c>
      <c r="D9" s="781" t="s">
        <v>224</v>
      </c>
      <c r="E9" s="783"/>
      <c r="F9" s="572">
        <f>+I28</f>
        <v>1557.85</v>
      </c>
      <c r="G9" s="793">
        <v>0.1</v>
      </c>
      <c r="H9" s="794"/>
      <c r="I9" s="112">
        <f>+G9*F9</f>
        <v>155.79</v>
      </c>
    </row>
    <row r="10" spans="1:9">
      <c r="A10" s="791" t="s">
        <v>384</v>
      </c>
      <c r="B10" s="792"/>
      <c r="C10" s="102" t="s">
        <v>257</v>
      </c>
      <c r="D10" s="781" t="s">
        <v>224</v>
      </c>
      <c r="E10" s="783"/>
      <c r="F10" s="114">
        <v>450000</v>
      </c>
      <c r="G10" s="828">
        <v>218.19</v>
      </c>
      <c r="H10" s="829"/>
      <c r="I10" s="112">
        <f>+F10/G10</f>
        <v>2062.42</v>
      </c>
    </row>
    <row r="11" spans="1:9">
      <c r="A11" s="799" t="s">
        <v>225</v>
      </c>
      <c r="B11" s="800"/>
      <c r="C11" s="800"/>
      <c r="D11" s="800"/>
      <c r="E11" s="800"/>
      <c r="F11" s="800"/>
      <c r="G11" s="800"/>
      <c r="H11" s="801"/>
      <c r="I11" s="112">
        <f>SUM(I9:I10)</f>
        <v>2218.21</v>
      </c>
    </row>
    <row r="12" spans="1:9">
      <c r="A12" s="784" t="s">
        <v>226</v>
      </c>
      <c r="B12" s="785"/>
      <c r="C12" s="785"/>
      <c r="D12" s="785"/>
      <c r="E12" s="785"/>
      <c r="F12" s="785"/>
      <c r="G12" s="785"/>
      <c r="H12" s="785"/>
      <c r="I12" s="786"/>
    </row>
    <row r="13" spans="1:9">
      <c r="A13" s="787" t="s">
        <v>77</v>
      </c>
      <c r="B13" s="802"/>
      <c r="C13" s="802"/>
      <c r="D13" s="788"/>
      <c r="E13" s="175" t="s">
        <v>215</v>
      </c>
      <c r="F13" s="177" t="s">
        <v>79</v>
      </c>
      <c r="G13" s="789" t="s">
        <v>227</v>
      </c>
      <c r="H13" s="790"/>
      <c r="I13" s="185" t="s">
        <v>221</v>
      </c>
    </row>
    <row r="14" spans="1:9">
      <c r="A14" s="791" t="s">
        <v>385</v>
      </c>
      <c r="B14" s="803"/>
      <c r="C14" s="803"/>
      <c r="D14" s="792"/>
      <c r="E14" s="102" t="s">
        <v>386</v>
      </c>
      <c r="F14" s="608">
        <v>2E-3</v>
      </c>
      <c r="G14" s="818">
        <f>+MATERIALES!M19</f>
        <v>75000</v>
      </c>
      <c r="H14" s="819"/>
      <c r="I14" s="112">
        <f>+G14*F14</f>
        <v>150</v>
      </c>
    </row>
    <row r="15" spans="1:9">
      <c r="A15" s="791"/>
      <c r="B15" s="803"/>
      <c r="C15" s="803"/>
      <c r="D15" s="792"/>
      <c r="E15" s="102"/>
      <c r="F15" s="594"/>
      <c r="G15" s="818"/>
      <c r="H15" s="819"/>
      <c r="I15" s="112"/>
    </row>
    <row r="16" spans="1:9">
      <c r="A16" s="799" t="s">
        <v>225</v>
      </c>
      <c r="B16" s="800"/>
      <c r="C16" s="800"/>
      <c r="D16" s="800"/>
      <c r="E16" s="800"/>
      <c r="F16" s="800"/>
      <c r="G16" s="800"/>
      <c r="H16" s="801"/>
      <c r="I16" s="112">
        <f>SUM(I14:I15)</f>
        <v>150</v>
      </c>
    </row>
    <row r="17" spans="1:9">
      <c r="A17" s="784" t="s">
        <v>233</v>
      </c>
      <c r="B17" s="785"/>
      <c r="C17" s="785"/>
      <c r="D17" s="785"/>
      <c r="E17" s="785"/>
      <c r="F17" s="785"/>
      <c r="G17" s="785"/>
      <c r="H17" s="785"/>
      <c r="I17" s="786"/>
    </row>
    <row r="18" spans="1:9">
      <c r="A18" s="787" t="s">
        <v>234</v>
      </c>
      <c r="B18" s="802"/>
      <c r="C18" s="788"/>
      <c r="D18" s="176" t="s">
        <v>309</v>
      </c>
      <c r="E18" s="175" t="s">
        <v>236</v>
      </c>
      <c r="F18" s="177" t="s">
        <v>250</v>
      </c>
      <c r="G18" s="787" t="s">
        <v>237</v>
      </c>
      <c r="H18" s="788"/>
      <c r="I18" s="185" t="s">
        <v>221</v>
      </c>
    </row>
    <row r="19" spans="1:9">
      <c r="A19" s="795"/>
      <c r="B19" s="806"/>
      <c r="C19" s="796"/>
      <c r="D19" s="105"/>
      <c r="E19" s="105"/>
      <c r="F19" s="105"/>
      <c r="G19" s="795"/>
      <c r="H19" s="796"/>
      <c r="I19" s="115"/>
    </row>
    <row r="20" spans="1:9">
      <c r="A20" s="795"/>
      <c r="B20" s="806"/>
      <c r="C20" s="796"/>
      <c r="D20" s="105"/>
      <c r="E20" s="105"/>
      <c r="F20" s="105"/>
      <c r="G20" s="795"/>
      <c r="H20" s="796"/>
      <c r="I20" s="115"/>
    </row>
    <row r="21" spans="1:9">
      <c r="A21" s="799" t="s">
        <v>225</v>
      </c>
      <c r="B21" s="800"/>
      <c r="C21" s="800"/>
      <c r="D21" s="800"/>
      <c r="E21" s="800"/>
      <c r="F21" s="800"/>
      <c r="G21" s="800"/>
      <c r="H21" s="801"/>
      <c r="I21" s="115"/>
    </row>
    <row r="22" spans="1:9">
      <c r="A22" s="784" t="s">
        <v>238</v>
      </c>
      <c r="B22" s="785"/>
      <c r="C22" s="785"/>
      <c r="D22" s="785"/>
      <c r="E22" s="785"/>
      <c r="F22" s="785"/>
      <c r="G22" s="785"/>
      <c r="H22" s="785"/>
      <c r="I22" s="786"/>
    </row>
    <row r="23" spans="1:9" ht="22.5">
      <c r="A23" s="787" t="s">
        <v>239</v>
      </c>
      <c r="B23" s="802"/>
      <c r="C23" s="788"/>
      <c r="D23" s="229" t="s">
        <v>240</v>
      </c>
      <c r="E23" s="175" t="s">
        <v>241</v>
      </c>
      <c r="F23" s="176" t="s">
        <v>242</v>
      </c>
      <c r="G23" s="789" t="s">
        <v>220</v>
      </c>
      <c r="H23" s="790"/>
      <c r="I23" s="185" t="s">
        <v>221</v>
      </c>
    </row>
    <row r="24" spans="1:9">
      <c r="A24" s="791" t="s">
        <v>366</v>
      </c>
      <c r="B24" s="803"/>
      <c r="C24" s="792"/>
      <c r="D24" s="112">
        <v>121136</v>
      </c>
      <c r="E24" s="108">
        <v>102965.6</v>
      </c>
      <c r="F24" s="109">
        <f>+D24+E24</f>
        <v>224101.6</v>
      </c>
      <c r="G24" s="828">
        <f>+G10</f>
        <v>218.19</v>
      </c>
      <c r="H24" s="829"/>
      <c r="I24" s="112">
        <f>+F24/G24</f>
        <v>1027.0899999999999</v>
      </c>
    </row>
    <row r="25" spans="1:9">
      <c r="A25" s="791" t="s">
        <v>256</v>
      </c>
      <c r="B25" s="803"/>
      <c r="C25" s="792"/>
      <c r="D25" s="112">
        <v>66667</v>
      </c>
      <c r="E25" s="108">
        <v>49140.25</v>
      </c>
      <c r="F25" s="109">
        <f>+E25+D25</f>
        <v>115807.25</v>
      </c>
      <c r="G25" s="828">
        <f>+G24</f>
        <v>218.19</v>
      </c>
      <c r="H25" s="829"/>
      <c r="I25" s="112">
        <f>+F25/G25</f>
        <v>530.76</v>
      </c>
    </row>
    <row r="26" spans="1:9">
      <c r="A26" s="795"/>
      <c r="B26" s="806"/>
      <c r="C26" s="796"/>
      <c r="D26" s="105"/>
      <c r="E26" s="105"/>
      <c r="F26" s="105"/>
      <c r="G26" s="795"/>
      <c r="H26" s="796"/>
      <c r="I26" s="115"/>
    </row>
    <row r="27" spans="1:9">
      <c r="A27" s="795"/>
      <c r="B27" s="806"/>
      <c r="C27" s="796"/>
      <c r="D27" s="105"/>
      <c r="E27" s="105"/>
      <c r="F27" s="105"/>
      <c r="G27" s="795"/>
      <c r="H27" s="796"/>
      <c r="I27" s="115"/>
    </row>
    <row r="28" spans="1:9">
      <c r="A28" s="799" t="s">
        <v>225</v>
      </c>
      <c r="B28" s="800"/>
      <c r="C28" s="800"/>
      <c r="D28" s="800"/>
      <c r="E28" s="800"/>
      <c r="F28" s="800"/>
      <c r="G28" s="800"/>
      <c r="H28" s="801"/>
      <c r="I28" s="112">
        <f>SUM(I24:I27)</f>
        <v>1557.85</v>
      </c>
    </row>
    <row r="29" spans="1:9">
      <c r="A29" s="795"/>
      <c r="B29" s="806"/>
      <c r="C29" s="806"/>
      <c r="D29" s="806"/>
      <c r="E29" s="806"/>
      <c r="F29" s="806"/>
      <c r="G29" s="806"/>
      <c r="H29" s="806"/>
      <c r="I29" s="796"/>
    </row>
    <row r="30" spans="1:9">
      <c r="A30" s="799" t="s">
        <v>245</v>
      </c>
      <c r="B30" s="800"/>
      <c r="C30" s="800"/>
      <c r="D30" s="800"/>
      <c r="E30" s="800"/>
      <c r="F30" s="800"/>
      <c r="G30" s="800"/>
      <c r="H30" s="801"/>
      <c r="I30" s="574">
        <f>+I11+I16+I21+I28</f>
        <v>3926.06</v>
      </c>
    </row>
    <row r="31" spans="1:9">
      <c r="A31" s="784" t="s">
        <v>246</v>
      </c>
      <c r="B31" s="785"/>
      <c r="C31" s="785"/>
      <c r="D31" s="785"/>
      <c r="E31" s="785"/>
      <c r="F31" s="785"/>
      <c r="G31" s="785"/>
      <c r="H31" s="785"/>
      <c r="I31" s="786"/>
    </row>
    <row r="32" spans="1:9">
      <c r="A32" s="787" t="s">
        <v>77</v>
      </c>
      <c r="B32" s="802"/>
      <c r="C32" s="788"/>
      <c r="D32" s="105"/>
      <c r="E32" s="105"/>
      <c r="F32" s="176" t="s">
        <v>202</v>
      </c>
      <c r="G32" s="789" t="s">
        <v>199</v>
      </c>
      <c r="H32" s="790"/>
      <c r="I32" s="115"/>
    </row>
    <row r="33" spans="1:12">
      <c r="A33" s="791" t="s">
        <v>247</v>
      </c>
      <c r="B33" s="803"/>
      <c r="C33" s="792"/>
      <c r="D33" s="105"/>
      <c r="E33" s="105"/>
      <c r="F33" s="110">
        <v>0.25</v>
      </c>
      <c r="G33" s="818">
        <f>+I30</f>
        <v>3926.06</v>
      </c>
      <c r="H33" s="819"/>
      <c r="I33" s="112">
        <f>+G33*F33</f>
        <v>981.52</v>
      </c>
    </row>
    <row r="34" spans="1:12">
      <c r="A34" s="791" t="s">
        <v>248</v>
      </c>
      <c r="B34" s="803"/>
      <c r="C34" s="792"/>
      <c r="D34" s="105"/>
      <c r="E34" s="105"/>
      <c r="F34" s="111">
        <v>0</v>
      </c>
      <c r="G34" s="818">
        <f>+I30</f>
        <v>3926.06</v>
      </c>
      <c r="H34" s="819"/>
      <c r="I34" s="112">
        <f t="shared" ref="I34:I35" si="0">+G34*F34</f>
        <v>0</v>
      </c>
    </row>
    <row r="35" spans="1:12">
      <c r="A35" s="791" t="s">
        <v>209</v>
      </c>
      <c r="B35" s="803"/>
      <c r="C35" s="792"/>
      <c r="D35" s="105"/>
      <c r="E35" s="105"/>
      <c r="F35" s="111">
        <v>0.05</v>
      </c>
      <c r="G35" s="818">
        <f>+I30</f>
        <v>3926.06</v>
      </c>
      <c r="H35" s="819"/>
      <c r="I35" s="112">
        <f t="shared" si="0"/>
        <v>196.3</v>
      </c>
    </row>
    <row r="36" spans="1:12">
      <c r="A36" s="820" t="s">
        <v>225</v>
      </c>
      <c r="B36" s="821"/>
      <c r="C36" s="821"/>
      <c r="D36" s="821"/>
      <c r="E36" s="821"/>
      <c r="F36" s="821"/>
      <c r="G36" s="821"/>
      <c r="H36" s="822"/>
      <c r="I36" s="112">
        <f>SUM(I33:I35)</f>
        <v>1177.82</v>
      </c>
    </row>
    <row r="37" spans="1:12">
      <c r="A37" s="795"/>
      <c r="B37" s="806"/>
      <c r="C37" s="806"/>
      <c r="D37" s="806"/>
      <c r="E37" s="806"/>
      <c r="F37" s="806"/>
      <c r="G37" s="806"/>
      <c r="H37" s="806"/>
      <c r="I37" s="796"/>
    </row>
    <row r="38" spans="1:12">
      <c r="A38" s="918" t="s">
        <v>249</v>
      </c>
      <c r="B38" s="919"/>
      <c r="C38" s="919"/>
      <c r="D38" s="919"/>
      <c r="E38" s="919"/>
      <c r="F38" s="919"/>
      <c r="G38" s="919"/>
      <c r="H38" s="920"/>
      <c r="I38" s="186">
        <f>+ROUND(I30+I36,0)</f>
        <v>5104</v>
      </c>
      <c r="J38" s="96">
        <f>+'PROPUESTA CONSORCIO'!G56</f>
        <v>5104</v>
      </c>
      <c r="K38" s="96">
        <f>+J38-I38</f>
        <v>0</v>
      </c>
      <c r="L38" s="96"/>
    </row>
    <row r="39" spans="1:12">
      <c r="I39" s="98"/>
    </row>
  </sheetData>
  <mergeCells count="59">
    <mergeCell ref="A37:I37"/>
    <mergeCell ref="A38:H38"/>
    <mergeCell ref="A34:C34"/>
    <mergeCell ref="G34:H34"/>
    <mergeCell ref="A35:C35"/>
    <mergeCell ref="G35:H35"/>
    <mergeCell ref="A36:H36"/>
    <mergeCell ref="A31:I31"/>
    <mergeCell ref="A32:C32"/>
    <mergeCell ref="G32:H32"/>
    <mergeCell ref="A33:C33"/>
    <mergeCell ref="G33:H33"/>
    <mergeCell ref="A27:C27"/>
    <mergeCell ref="G27:H27"/>
    <mergeCell ref="A28:H28"/>
    <mergeCell ref="A29:I29"/>
    <mergeCell ref="A30:H30"/>
    <mergeCell ref="A24:C24"/>
    <mergeCell ref="G24:H24"/>
    <mergeCell ref="A25:C25"/>
    <mergeCell ref="G25:H25"/>
    <mergeCell ref="A26:C26"/>
    <mergeCell ref="G26:H26"/>
    <mergeCell ref="A20:C20"/>
    <mergeCell ref="G20:H20"/>
    <mergeCell ref="A21:H21"/>
    <mergeCell ref="A22:I22"/>
    <mergeCell ref="A23:C23"/>
    <mergeCell ref="G23:H23"/>
    <mergeCell ref="A17:I17"/>
    <mergeCell ref="A18:C18"/>
    <mergeCell ref="G18:H18"/>
    <mergeCell ref="A19:C19"/>
    <mergeCell ref="G19:H19"/>
    <mergeCell ref="A14:D14"/>
    <mergeCell ref="G14:H14"/>
    <mergeCell ref="A15:D15"/>
    <mergeCell ref="G15:H15"/>
    <mergeCell ref="A16:H16"/>
    <mergeCell ref="A11:H11"/>
    <mergeCell ref="A12:I12"/>
    <mergeCell ref="A13:D13"/>
    <mergeCell ref="G13:H13"/>
    <mergeCell ref="A10:B10"/>
    <mergeCell ref="D10:E10"/>
    <mergeCell ref="G10:H10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3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00FF00"/>
  </sheetPr>
  <dimension ref="A1:L39"/>
  <sheetViews>
    <sheetView showGridLines="0" view="pageBreakPreview" topLeftCell="A4" zoomScale="70" zoomScaleNormal="100" zoomScaleSheetLayoutView="70" workbookViewId="0">
      <selection activeCell="L12" sqref="L12"/>
    </sheetView>
  </sheetViews>
  <sheetFormatPr baseColWidth="10" defaultColWidth="9.33203125" defaultRowHeight="12.75"/>
  <cols>
    <col min="1" max="1" width="12.83203125" customWidth="1"/>
    <col min="2" max="2" width="30.33203125" customWidth="1"/>
    <col min="3" max="3" width="7.1640625" customWidth="1"/>
    <col min="4" max="4" width="11.83203125" customWidth="1"/>
    <col min="5" max="5" width="18" customWidth="1"/>
    <col min="6" max="6" width="16.6640625" customWidth="1"/>
    <col min="7" max="7" width="7.33203125" customWidth="1"/>
    <col min="8" max="8" width="12.83203125" customWidth="1"/>
    <col min="9" max="9" width="14.6640625" customWidth="1"/>
    <col min="10" max="10" width="11" bestFit="1" customWidth="1"/>
    <col min="11" max="11" width="13" customWidth="1"/>
    <col min="12" max="12" width="14.33203125" bestFit="1" customWidth="1"/>
  </cols>
  <sheetData>
    <row r="1" spans="1:9" ht="14.85" customHeigh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892"/>
      <c r="B4" s="893"/>
      <c r="C4" s="893"/>
      <c r="D4" s="893"/>
      <c r="E4" s="893"/>
      <c r="F4" s="893"/>
      <c r="G4" s="893"/>
      <c r="H4" s="893"/>
      <c r="I4" s="894"/>
    </row>
    <row r="5" spans="1:9">
      <c r="A5" s="358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375" t="s">
        <v>3</v>
      </c>
    </row>
    <row r="6" spans="1:9">
      <c r="A6" s="5">
        <v>4.1399999999999997</v>
      </c>
      <c r="B6" s="974" t="s">
        <v>64</v>
      </c>
      <c r="C6" s="975"/>
      <c r="D6" s="975"/>
      <c r="E6" s="975"/>
      <c r="F6" s="976"/>
      <c r="G6" s="948" t="s">
        <v>36</v>
      </c>
      <c r="H6" s="947"/>
      <c r="I6" s="8">
        <f>+'PROPUESTA CONSORCIO'!F57+'PROPUESTA CONSORCIO'!F195+'PROPUESTA CONSORCIO'!F224+'PROPUESTA CONSORCIO'!F255</f>
        <v>471</v>
      </c>
    </row>
    <row r="7" spans="1:9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9" ht="18" customHeight="1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9" ht="12.75" customHeight="1">
      <c r="A9" s="791" t="s">
        <v>282</v>
      </c>
      <c r="B9" s="792"/>
      <c r="C9" s="102" t="s">
        <v>223</v>
      </c>
      <c r="D9" s="781" t="s">
        <v>224</v>
      </c>
      <c r="E9" s="783"/>
      <c r="F9" s="572">
        <f>+I28</f>
        <v>2140.02</v>
      </c>
      <c r="G9" s="793">
        <v>0.1</v>
      </c>
      <c r="H9" s="794"/>
      <c r="I9" s="112">
        <f>+G9*F9</f>
        <v>214</v>
      </c>
    </row>
    <row r="10" spans="1:9" ht="12.75" customHeight="1">
      <c r="A10" s="791" t="s">
        <v>384</v>
      </c>
      <c r="B10" s="792"/>
      <c r="C10" s="102" t="s">
        <v>257</v>
      </c>
      <c r="D10" s="781" t="s">
        <v>224</v>
      </c>
      <c r="E10" s="783"/>
      <c r="F10" s="114">
        <v>450000</v>
      </c>
      <c r="G10" s="916">
        <v>158.83458999999999</v>
      </c>
      <c r="H10" s="917"/>
      <c r="I10" s="112">
        <f>+F10/G10</f>
        <v>2833.14</v>
      </c>
    </row>
    <row r="11" spans="1:9">
      <c r="A11" s="799" t="s">
        <v>225</v>
      </c>
      <c r="B11" s="800"/>
      <c r="C11" s="800"/>
      <c r="D11" s="800"/>
      <c r="E11" s="800"/>
      <c r="F11" s="800"/>
      <c r="G11" s="800"/>
      <c r="H11" s="801"/>
      <c r="I11" s="112">
        <f>SUM(I9:I10)</f>
        <v>3047.14</v>
      </c>
    </row>
    <row r="12" spans="1:9" ht="12.75" customHeight="1">
      <c r="A12" s="784" t="s">
        <v>226</v>
      </c>
      <c r="B12" s="785"/>
      <c r="C12" s="785"/>
      <c r="D12" s="785"/>
      <c r="E12" s="785"/>
      <c r="F12" s="785"/>
      <c r="G12" s="785"/>
      <c r="H12" s="785"/>
      <c r="I12" s="786"/>
    </row>
    <row r="13" spans="1:9" ht="12.75" customHeight="1">
      <c r="A13" s="787" t="s">
        <v>77</v>
      </c>
      <c r="B13" s="802"/>
      <c r="C13" s="802"/>
      <c r="D13" s="788"/>
      <c r="E13" s="175" t="s">
        <v>215</v>
      </c>
      <c r="F13" s="177" t="s">
        <v>79</v>
      </c>
      <c r="G13" s="789" t="s">
        <v>227</v>
      </c>
      <c r="H13" s="790"/>
      <c r="I13" s="185" t="s">
        <v>221</v>
      </c>
    </row>
    <row r="14" spans="1:9" ht="12.75" customHeight="1">
      <c r="A14" s="791" t="s">
        <v>385</v>
      </c>
      <c r="B14" s="803"/>
      <c r="C14" s="803"/>
      <c r="D14" s="792"/>
      <c r="E14" s="102" t="s">
        <v>386</v>
      </c>
      <c r="F14" s="608">
        <v>2.2000000000000001E-3</v>
      </c>
      <c r="G14" s="818">
        <f>+MATERIALES!M19</f>
        <v>75000</v>
      </c>
      <c r="H14" s="819"/>
      <c r="I14" s="112">
        <f>+G14*F14</f>
        <v>165</v>
      </c>
    </row>
    <row r="15" spans="1:9" ht="12.75" customHeight="1">
      <c r="A15" s="791"/>
      <c r="B15" s="803"/>
      <c r="C15" s="803"/>
      <c r="D15" s="792"/>
      <c r="E15" s="102"/>
      <c r="F15" s="594"/>
      <c r="G15" s="818"/>
      <c r="H15" s="819"/>
      <c r="I15" s="112"/>
    </row>
    <row r="16" spans="1:9">
      <c r="A16" s="799" t="s">
        <v>225</v>
      </c>
      <c r="B16" s="800"/>
      <c r="C16" s="800"/>
      <c r="D16" s="800"/>
      <c r="E16" s="800"/>
      <c r="F16" s="800"/>
      <c r="G16" s="800"/>
      <c r="H16" s="801"/>
      <c r="I16" s="112">
        <f>SUM(I14:I15)</f>
        <v>165</v>
      </c>
    </row>
    <row r="17" spans="1:9" ht="12.75" customHeight="1">
      <c r="A17" s="784" t="s">
        <v>233</v>
      </c>
      <c r="B17" s="785"/>
      <c r="C17" s="785"/>
      <c r="D17" s="785"/>
      <c r="E17" s="785"/>
      <c r="F17" s="785"/>
      <c r="G17" s="785"/>
      <c r="H17" s="785"/>
      <c r="I17" s="786"/>
    </row>
    <row r="18" spans="1:9">
      <c r="A18" s="787" t="s">
        <v>234</v>
      </c>
      <c r="B18" s="802"/>
      <c r="C18" s="788"/>
      <c r="D18" s="176" t="s">
        <v>309</v>
      </c>
      <c r="E18" s="175" t="s">
        <v>236</v>
      </c>
      <c r="F18" s="177" t="s">
        <v>250</v>
      </c>
      <c r="G18" s="787" t="s">
        <v>237</v>
      </c>
      <c r="H18" s="788"/>
      <c r="I18" s="185" t="s">
        <v>221</v>
      </c>
    </row>
    <row r="19" spans="1:9">
      <c r="A19" s="795"/>
      <c r="B19" s="806"/>
      <c r="C19" s="796"/>
      <c r="D19" s="105"/>
      <c r="E19" s="105"/>
      <c r="F19" s="105"/>
      <c r="G19" s="795"/>
      <c r="H19" s="796"/>
      <c r="I19" s="115"/>
    </row>
    <row r="20" spans="1:9">
      <c r="A20" s="795"/>
      <c r="B20" s="806"/>
      <c r="C20" s="796"/>
      <c r="D20" s="105"/>
      <c r="E20" s="105"/>
      <c r="F20" s="105"/>
      <c r="G20" s="795"/>
      <c r="H20" s="796"/>
      <c r="I20" s="115"/>
    </row>
    <row r="21" spans="1:9">
      <c r="A21" s="799" t="s">
        <v>225</v>
      </c>
      <c r="B21" s="800"/>
      <c r="C21" s="800"/>
      <c r="D21" s="800"/>
      <c r="E21" s="800"/>
      <c r="F21" s="800"/>
      <c r="G21" s="800"/>
      <c r="H21" s="801"/>
      <c r="I21" s="115"/>
    </row>
    <row r="22" spans="1:9" ht="12.75" customHeight="1">
      <c r="A22" s="784" t="s">
        <v>238</v>
      </c>
      <c r="B22" s="785"/>
      <c r="C22" s="785"/>
      <c r="D22" s="785"/>
      <c r="E22" s="785"/>
      <c r="F22" s="785"/>
      <c r="G22" s="785"/>
      <c r="H22" s="785"/>
      <c r="I22" s="786"/>
    </row>
    <row r="23" spans="1:9" ht="18" customHeight="1">
      <c r="A23" s="787" t="s">
        <v>239</v>
      </c>
      <c r="B23" s="802"/>
      <c r="C23" s="788"/>
      <c r="D23" s="229" t="s">
        <v>240</v>
      </c>
      <c r="E23" s="175" t="s">
        <v>241</v>
      </c>
      <c r="F23" s="176" t="s">
        <v>242</v>
      </c>
      <c r="G23" s="789" t="s">
        <v>220</v>
      </c>
      <c r="H23" s="790"/>
      <c r="I23" s="185" t="s">
        <v>221</v>
      </c>
    </row>
    <row r="24" spans="1:9" ht="12.75" customHeight="1">
      <c r="A24" s="791" t="s">
        <v>366</v>
      </c>
      <c r="B24" s="803"/>
      <c r="C24" s="792"/>
      <c r="D24" s="112">
        <v>121136</v>
      </c>
      <c r="E24" s="108">
        <v>102965.6</v>
      </c>
      <c r="F24" s="109">
        <f>+D24+E24</f>
        <v>224101.6</v>
      </c>
      <c r="G24" s="916">
        <f>+G10</f>
        <v>158.83458999999999</v>
      </c>
      <c r="H24" s="917"/>
      <c r="I24" s="112">
        <f>+F24/G24</f>
        <v>1410.91</v>
      </c>
    </row>
    <row r="25" spans="1:9" ht="12.75" customHeight="1">
      <c r="A25" s="791" t="s">
        <v>256</v>
      </c>
      <c r="B25" s="803"/>
      <c r="C25" s="792"/>
      <c r="D25" s="112">
        <v>66667</v>
      </c>
      <c r="E25" s="108">
        <v>49140.25</v>
      </c>
      <c r="F25" s="109">
        <f>+E25+D25</f>
        <v>115807.25</v>
      </c>
      <c r="G25" s="916">
        <f>+G24</f>
        <v>158.83458999999999</v>
      </c>
      <c r="H25" s="917"/>
      <c r="I25" s="112">
        <f>+F25/G25</f>
        <v>729.11</v>
      </c>
    </row>
    <row r="26" spans="1:9">
      <c r="A26" s="795"/>
      <c r="B26" s="806"/>
      <c r="C26" s="796"/>
      <c r="D26" s="105"/>
      <c r="E26" s="105"/>
      <c r="F26" s="105"/>
      <c r="G26" s="795"/>
      <c r="H26" s="796"/>
      <c r="I26" s="115"/>
    </row>
    <row r="27" spans="1:9">
      <c r="A27" s="795"/>
      <c r="B27" s="806"/>
      <c r="C27" s="796"/>
      <c r="D27" s="105"/>
      <c r="E27" s="105"/>
      <c r="F27" s="105"/>
      <c r="G27" s="795"/>
      <c r="H27" s="796"/>
      <c r="I27" s="115"/>
    </row>
    <row r="28" spans="1:9">
      <c r="A28" s="799" t="s">
        <v>225</v>
      </c>
      <c r="B28" s="800"/>
      <c r="C28" s="800"/>
      <c r="D28" s="800"/>
      <c r="E28" s="800"/>
      <c r="F28" s="800"/>
      <c r="G28" s="800"/>
      <c r="H28" s="801"/>
      <c r="I28" s="112">
        <f>SUM(I24:I27)</f>
        <v>2140.02</v>
      </c>
    </row>
    <row r="29" spans="1:9">
      <c r="A29" s="795"/>
      <c r="B29" s="806"/>
      <c r="C29" s="806"/>
      <c r="D29" s="806"/>
      <c r="E29" s="806"/>
      <c r="F29" s="806"/>
      <c r="G29" s="806"/>
      <c r="H29" s="806"/>
      <c r="I29" s="796"/>
    </row>
    <row r="30" spans="1:9" ht="12.75" customHeight="1">
      <c r="A30" s="799" t="s">
        <v>245</v>
      </c>
      <c r="B30" s="800"/>
      <c r="C30" s="800"/>
      <c r="D30" s="800"/>
      <c r="E30" s="800"/>
      <c r="F30" s="800"/>
      <c r="G30" s="800"/>
      <c r="H30" s="801"/>
      <c r="I30" s="574">
        <f>+I11+I16+I21+I28</f>
        <v>5352.16</v>
      </c>
    </row>
    <row r="31" spans="1:9" ht="12.75" customHeight="1">
      <c r="A31" s="784" t="s">
        <v>246</v>
      </c>
      <c r="B31" s="785"/>
      <c r="C31" s="785"/>
      <c r="D31" s="785"/>
      <c r="E31" s="785"/>
      <c r="F31" s="785"/>
      <c r="G31" s="785"/>
      <c r="H31" s="785"/>
      <c r="I31" s="786"/>
    </row>
    <row r="32" spans="1:9" ht="12.75" customHeight="1">
      <c r="A32" s="787" t="s">
        <v>77</v>
      </c>
      <c r="B32" s="802"/>
      <c r="C32" s="788"/>
      <c r="D32" s="105"/>
      <c r="E32" s="105"/>
      <c r="F32" s="176" t="s">
        <v>202</v>
      </c>
      <c r="G32" s="789" t="s">
        <v>199</v>
      </c>
      <c r="H32" s="790"/>
      <c r="I32" s="115"/>
    </row>
    <row r="33" spans="1:12" ht="12.75" customHeight="1">
      <c r="A33" s="791" t="s">
        <v>247</v>
      </c>
      <c r="B33" s="803"/>
      <c r="C33" s="792"/>
      <c r="D33" s="105"/>
      <c r="E33" s="105"/>
      <c r="F33" s="110">
        <v>0.25</v>
      </c>
      <c r="G33" s="818">
        <f>+I30</f>
        <v>5352.16</v>
      </c>
      <c r="H33" s="819"/>
      <c r="I33" s="112">
        <f>+G33*F33</f>
        <v>1338.04</v>
      </c>
    </row>
    <row r="34" spans="1:12">
      <c r="A34" s="791" t="s">
        <v>248</v>
      </c>
      <c r="B34" s="803"/>
      <c r="C34" s="792"/>
      <c r="D34" s="105"/>
      <c r="E34" s="105"/>
      <c r="F34" s="111">
        <v>0</v>
      </c>
      <c r="G34" s="818">
        <f>+I30</f>
        <v>5352.16</v>
      </c>
      <c r="H34" s="819"/>
      <c r="I34" s="112">
        <f t="shared" ref="I34:I35" si="0">+G34*F34</f>
        <v>0</v>
      </c>
    </row>
    <row r="35" spans="1:12">
      <c r="A35" s="791" t="s">
        <v>209</v>
      </c>
      <c r="B35" s="803"/>
      <c r="C35" s="792"/>
      <c r="D35" s="105"/>
      <c r="E35" s="105"/>
      <c r="F35" s="111">
        <v>0.05</v>
      </c>
      <c r="G35" s="818">
        <f>+I30</f>
        <v>5352.16</v>
      </c>
      <c r="H35" s="819"/>
      <c r="I35" s="112">
        <f t="shared" si="0"/>
        <v>267.61</v>
      </c>
    </row>
    <row r="36" spans="1:12">
      <c r="A36" s="820" t="s">
        <v>225</v>
      </c>
      <c r="B36" s="821"/>
      <c r="C36" s="821"/>
      <c r="D36" s="821"/>
      <c r="E36" s="821"/>
      <c r="F36" s="821"/>
      <c r="G36" s="821"/>
      <c r="H36" s="822"/>
      <c r="I36" s="112">
        <f>SUM(I33:I35)</f>
        <v>1605.65</v>
      </c>
    </row>
    <row r="37" spans="1:12">
      <c r="A37" s="795"/>
      <c r="B37" s="806"/>
      <c r="C37" s="806"/>
      <c r="D37" s="806"/>
      <c r="E37" s="806"/>
      <c r="F37" s="806"/>
      <c r="G37" s="806"/>
      <c r="H37" s="806"/>
      <c r="I37" s="796"/>
    </row>
    <row r="38" spans="1:12" ht="12.75" customHeight="1">
      <c r="A38" s="918" t="s">
        <v>249</v>
      </c>
      <c r="B38" s="919"/>
      <c r="C38" s="919"/>
      <c r="D38" s="919"/>
      <c r="E38" s="919"/>
      <c r="F38" s="919"/>
      <c r="G38" s="919"/>
      <c r="H38" s="920"/>
      <c r="I38" s="186">
        <f>+ROUND(I30+I36,0)</f>
        <v>6958</v>
      </c>
      <c r="J38" s="96">
        <f>+'PROPUESTA APUS ORDENADOS'!G156</f>
        <v>6958</v>
      </c>
      <c r="K38" s="96">
        <f>+J38-I38</f>
        <v>0</v>
      </c>
      <c r="L38" s="96"/>
    </row>
    <row r="39" spans="1:12">
      <c r="A39" s="97"/>
      <c r="B39" s="97"/>
      <c r="C39" s="97"/>
      <c r="D39" s="97"/>
      <c r="E39" s="97"/>
      <c r="F39" s="97"/>
      <c r="G39" s="97"/>
      <c r="H39" s="97"/>
      <c r="I39" s="98"/>
    </row>
  </sheetData>
  <mergeCells count="59">
    <mergeCell ref="A37:I37"/>
    <mergeCell ref="A38:H38"/>
    <mergeCell ref="A34:C34"/>
    <mergeCell ref="G34:H34"/>
    <mergeCell ref="A35:C35"/>
    <mergeCell ref="G35:H35"/>
    <mergeCell ref="A36:H36"/>
    <mergeCell ref="A31:I31"/>
    <mergeCell ref="A32:C32"/>
    <mergeCell ref="G32:H32"/>
    <mergeCell ref="A33:C33"/>
    <mergeCell ref="G33:H33"/>
    <mergeCell ref="A27:C27"/>
    <mergeCell ref="G27:H27"/>
    <mergeCell ref="A28:H28"/>
    <mergeCell ref="A29:I29"/>
    <mergeCell ref="A30:H30"/>
    <mergeCell ref="A24:C24"/>
    <mergeCell ref="G24:H24"/>
    <mergeCell ref="A25:C25"/>
    <mergeCell ref="G25:H25"/>
    <mergeCell ref="A26:C26"/>
    <mergeCell ref="G26:H26"/>
    <mergeCell ref="A20:C20"/>
    <mergeCell ref="G20:H20"/>
    <mergeCell ref="A21:H21"/>
    <mergeCell ref="A22:I22"/>
    <mergeCell ref="A23:C23"/>
    <mergeCell ref="G23:H23"/>
    <mergeCell ref="A17:I17"/>
    <mergeCell ref="A18:C18"/>
    <mergeCell ref="G18:H18"/>
    <mergeCell ref="A19:C19"/>
    <mergeCell ref="G19:H19"/>
    <mergeCell ref="A14:D14"/>
    <mergeCell ref="G14:H14"/>
    <mergeCell ref="A15:D15"/>
    <mergeCell ref="G15:H15"/>
    <mergeCell ref="A16:H16"/>
    <mergeCell ref="A11:H11"/>
    <mergeCell ref="A12:I12"/>
    <mergeCell ref="A13:D13"/>
    <mergeCell ref="G13:H13"/>
    <mergeCell ref="A10:B10"/>
    <mergeCell ref="D10:E10"/>
    <mergeCell ref="G10:H10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00FF00"/>
  </sheetPr>
  <dimension ref="A1:L39"/>
  <sheetViews>
    <sheetView showGridLines="0" view="pageBreakPreview" zoomScale="70" zoomScaleNormal="100" zoomScaleSheetLayoutView="70" workbookViewId="0">
      <selection activeCell="N37" sqref="N37"/>
    </sheetView>
  </sheetViews>
  <sheetFormatPr baseColWidth="10" defaultColWidth="9.33203125" defaultRowHeight="12.75"/>
  <cols>
    <col min="1" max="1" width="12.83203125" customWidth="1"/>
    <col min="2" max="2" width="30.33203125" customWidth="1"/>
    <col min="3" max="3" width="10.1640625" customWidth="1"/>
    <col min="4" max="4" width="11.33203125" customWidth="1"/>
    <col min="5" max="5" width="18.33203125" customWidth="1"/>
    <col min="6" max="6" width="20.1640625" customWidth="1"/>
    <col min="7" max="7" width="7.33203125" customWidth="1"/>
    <col min="8" max="8" width="15.6640625" customWidth="1"/>
    <col min="9" max="9" width="20" customWidth="1"/>
    <col min="10" max="10" width="12" bestFit="1" customWidth="1"/>
    <col min="11" max="11" width="11" bestFit="1" customWidth="1"/>
    <col min="12" max="12" width="14.33203125" bestFit="1" customWidth="1"/>
  </cols>
  <sheetData>
    <row r="1" spans="1:9" ht="14.85" customHeigh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892"/>
      <c r="B4" s="893"/>
      <c r="C4" s="893"/>
      <c r="D4" s="893"/>
      <c r="E4" s="893"/>
      <c r="F4" s="893"/>
      <c r="G4" s="893"/>
      <c r="H4" s="893"/>
      <c r="I4" s="894"/>
    </row>
    <row r="5" spans="1:9">
      <c r="A5" s="358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375" t="s">
        <v>3</v>
      </c>
    </row>
    <row r="6" spans="1:9">
      <c r="A6" s="5">
        <v>4.1500000000000004</v>
      </c>
      <c r="B6" s="974" t="s">
        <v>65</v>
      </c>
      <c r="C6" s="975"/>
      <c r="D6" s="975"/>
      <c r="E6" s="975"/>
      <c r="F6" s="976"/>
      <c r="G6" s="948" t="s">
        <v>36</v>
      </c>
      <c r="H6" s="947"/>
      <c r="I6" s="8">
        <f>+'PROPUESTA CONSORCIO'!F58+'PROPUESTA CONSORCIO'!F256</f>
        <v>330</v>
      </c>
    </row>
    <row r="7" spans="1:9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9" ht="18" customHeight="1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9" ht="12.75" customHeight="1">
      <c r="A9" s="791" t="s">
        <v>282</v>
      </c>
      <c r="B9" s="792"/>
      <c r="C9" s="102" t="s">
        <v>223</v>
      </c>
      <c r="D9" s="781" t="s">
        <v>224</v>
      </c>
      <c r="E9" s="783"/>
      <c r="F9" s="572">
        <f>+I28</f>
        <v>3292.74</v>
      </c>
      <c r="G9" s="793">
        <v>0.1</v>
      </c>
      <c r="H9" s="794"/>
      <c r="I9" s="112">
        <f>+G9*F9</f>
        <v>329.27</v>
      </c>
    </row>
    <row r="10" spans="1:9" ht="12.75" customHeight="1">
      <c r="A10" s="791" t="s">
        <v>384</v>
      </c>
      <c r="B10" s="792"/>
      <c r="C10" s="102" t="s">
        <v>257</v>
      </c>
      <c r="D10" s="781" t="s">
        <v>224</v>
      </c>
      <c r="E10" s="783"/>
      <c r="F10" s="114">
        <v>450000</v>
      </c>
      <c r="G10" s="828">
        <v>103.23</v>
      </c>
      <c r="H10" s="829"/>
      <c r="I10" s="112">
        <f>+F10/G10</f>
        <v>4359.2</v>
      </c>
    </row>
    <row r="11" spans="1:9">
      <c r="A11" s="799" t="s">
        <v>225</v>
      </c>
      <c r="B11" s="800"/>
      <c r="C11" s="800"/>
      <c r="D11" s="800"/>
      <c r="E11" s="800"/>
      <c r="F11" s="800"/>
      <c r="G11" s="800"/>
      <c r="H11" s="801"/>
      <c r="I11" s="112">
        <f>SUM(I9:I10)</f>
        <v>4688.47</v>
      </c>
    </row>
    <row r="12" spans="1:9" ht="12.75" customHeight="1">
      <c r="A12" s="784" t="s">
        <v>226</v>
      </c>
      <c r="B12" s="785"/>
      <c r="C12" s="785"/>
      <c r="D12" s="785"/>
      <c r="E12" s="785"/>
      <c r="F12" s="785"/>
      <c r="G12" s="785"/>
      <c r="H12" s="785"/>
      <c r="I12" s="786"/>
    </row>
    <row r="13" spans="1:9" ht="12.75" customHeight="1">
      <c r="A13" s="787" t="s">
        <v>77</v>
      </c>
      <c r="B13" s="802"/>
      <c r="C13" s="802"/>
      <c r="D13" s="788"/>
      <c r="E13" s="175" t="s">
        <v>215</v>
      </c>
      <c r="F13" s="177" t="s">
        <v>79</v>
      </c>
      <c r="G13" s="789" t="s">
        <v>227</v>
      </c>
      <c r="H13" s="790"/>
      <c r="I13" s="185" t="s">
        <v>221</v>
      </c>
    </row>
    <row r="14" spans="1:9" ht="12.75" customHeight="1">
      <c r="A14" s="791" t="s">
        <v>385</v>
      </c>
      <c r="B14" s="803"/>
      <c r="C14" s="803"/>
      <c r="D14" s="792"/>
      <c r="E14" s="102" t="s">
        <v>386</v>
      </c>
      <c r="F14" s="608">
        <v>2.3999999999999998E-3</v>
      </c>
      <c r="G14" s="818">
        <f>+MATERIALES!M19</f>
        <v>75000</v>
      </c>
      <c r="H14" s="819"/>
      <c r="I14" s="112">
        <f>+G14*F14</f>
        <v>180</v>
      </c>
    </row>
    <row r="15" spans="1:9" ht="12.75" customHeight="1">
      <c r="A15" s="791"/>
      <c r="B15" s="803"/>
      <c r="C15" s="803"/>
      <c r="D15" s="792"/>
      <c r="E15" s="102"/>
      <c r="F15" s="594"/>
      <c r="G15" s="818"/>
      <c r="H15" s="819"/>
      <c r="I15" s="112"/>
    </row>
    <row r="16" spans="1:9">
      <c r="A16" s="799" t="s">
        <v>225</v>
      </c>
      <c r="B16" s="800"/>
      <c r="C16" s="800"/>
      <c r="D16" s="800"/>
      <c r="E16" s="800"/>
      <c r="F16" s="800"/>
      <c r="G16" s="800"/>
      <c r="H16" s="801"/>
      <c r="I16" s="112">
        <f>SUM(I14:I15)</f>
        <v>180</v>
      </c>
    </row>
    <row r="17" spans="1:9" ht="12.75" customHeight="1">
      <c r="A17" s="784" t="s">
        <v>233</v>
      </c>
      <c r="B17" s="785"/>
      <c r="C17" s="785"/>
      <c r="D17" s="785"/>
      <c r="E17" s="785"/>
      <c r="F17" s="785"/>
      <c r="G17" s="785"/>
      <c r="H17" s="785"/>
      <c r="I17" s="786"/>
    </row>
    <row r="18" spans="1:9">
      <c r="A18" s="787" t="s">
        <v>234</v>
      </c>
      <c r="B18" s="802"/>
      <c r="C18" s="788"/>
      <c r="D18" s="176" t="s">
        <v>309</v>
      </c>
      <c r="E18" s="175" t="s">
        <v>236</v>
      </c>
      <c r="F18" s="177" t="s">
        <v>250</v>
      </c>
      <c r="G18" s="787" t="s">
        <v>237</v>
      </c>
      <c r="H18" s="788"/>
      <c r="I18" s="185" t="s">
        <v>221</v>
      </c>
    </row>
    <row r="19" spans="1:9">
      <c r="A19" s="795"/>
      <c r="B19" s="806"/>
      <c r="C19" s="796"/>
      <c r="D19" s="105"/>
      <c r="E19" s="105"/>
      <c r="F19" s="105"/>
      <c r="G19" s="795"/>
      <c r="H19" s="796"/>
      <c r="I19" s="115"/>
    </row>
    <row r="20" spans="1:9">
      <c r="A20" s="795"/>
      <c r="B20" s="806"/>
      <c r="C20" s="796"/>
      <c r="D20" s="105"/>
      <c r="E20" s="105"/>
      <c r="F20" s="105"/>
      <c r="G20" s="795"/>
      <c r="H20" s="796"/>
      <c r="I20" s="115"/>
    </row>
    <row r="21" spans="1:9">
      <c r="A21" s="799" t="s">
        <v>225</v>
      </c>
      <c r="B21" s="800"/>
      <c r="C21" s="800"/>
      <c r="D21" s="800"/>
      <c r="E21" s="800"/>
      <c r="F21" s="800"/>
      <c r="G21" s="800"/>
      <c r="H21" s="801"/>
      <c r="I21" s="115"/>
    </row>
    <row r="22" spans="1:9" ht="12.75" customHeight="1">
      <c r="A22" s="784" t="s">
        <v>238</v>
      </c>
      <c r="B22" s="785"/>
      <c r="C22" s="785"/>
      <c r="D22" s="785"/>
      <c r="E22" s="785"/>
      <c r="F22" s="785"/>
      <c r="G22" s="785"/>
      <c r="H22" s="785"/>
      <c r="I22" s="786"/>
    </row>
    <row r="23" spans="1:9" ht="18" customHeight="1">
      <c r="A23" s="787" t="s">
        <v>239</v>
      </c>
      <c r="B23" s="802"/>
      <c r="C23" s="788"/>
      <c r="D23" s="229" t="s">
        <v>240</v>
      </c>
      <c r="E23" s="175" t="s">
        <v>241</v>
      </c>
      <c r="F23" s="176" t="s">
        <v>242</v>
      </c>
      <c r="G23" s="789" t="s">
        <v>220</v>
      </c>
      <c r="H23" s="790"/>
      <c r="I23" s="185" t="s">
        <v>221</v>
      </c>
    </row>
    <row r="24" spans="1:9" ht="12.75" customHeight="1">
      <c r="A24" s="791" t="s">
        <v>366</v>
      </c>
      <c r="B24" s="803"/>
      <c r="C24" s="792"/>
      <c r="D24" s="112">
        <v>121136</v>
      </c>
      <c r="E24" s="108">
        <v>102965.6</v>
      </c>
      <c r="F24" s="109">
        <f>+D24+E24</f>
        <v>224101.6</v>
      </c>
      <c r="G24" s="828">
        <f>+G10</f>
        <v>103.23</v>
      </c>
      <c r="H24" s="829"/>
      <c r="I24" s="112">
        <f>+F24/G24</f>
        <v>2170.9</v>
      </c>
    </row>
    <row r="25" spans="1:9" ht="12.75" customHeight="1">
      <c r="A25" s="791" t="s">
        <v>256</v>
      </c>
      <c r="B25" s="803"/>
      <c r="C25" s="792"/>
      <c r="D25" s="112">
        <v>66667</v>
      </c>
      <c r="E25" s="108">
        <v>49140.25</v>
      </c>
      <c r="F25" s="109">
        <f>+E25+D25</f>
        <v>115807.25</v>
      </c>
      <c r="G25" s="828">
        <f>+G24</f>
        <v>103.23</v>
      </c>
      <c r="H25" s="829"/>
      <c r="I25" s="112">
        <f>+F25/G25</f>
        <v>1121.8399999999999</v>
      </c>
    </row>
    <row r="26" spans="1:9">
      <c r="A26" s="795"/>
      <c r="B26" s="806"/>
      <c r="C26" s="796"/>
      <c r="D26" s="105"/>
      <c r="E26" s="105"/>
      <c r="F26" s="105"/>
      <c r="G26" s="795"/>
      <c r="H26" s="796"/>
      <c r="I26" s="115"/>
    </row>
    <row r="27" spans="1:9">
      <c r="A27" s="795"/>
      <c r="B27" s="806"/>
      <c r="C27" s="796"/>
      <c r="D27" s="105"/>
      <c r="E27" s="105"/>
      <c r="F27" s="105"/>
      <c r="G27" s="795"/>
      <c r="H27" s="796"/>
      <c r="I27" s="115"/>
    </row>
    <row r="28" spans="1:9">
      <c r="A28" s="799" t="s">
        <v>225</v>
      </c>
      <c r="B28" s="800"/>
      <c r="C28" s="800"/>
      <c r="D28" s="800"/>
      <c r="E28" s="800"/>
      <c r="F28" s="800"/>
      <c r="G28" s="800"/>
      <c r="H28" s="801"/>
      <c r="I28" s="112">
        <f>SUM(I24:I27)</f>
        <v>3292.74</v>
      </c>
    </row>
    <row r="29" spans="1:9">
      <c r="A29" s="795"/>
      <c r="B29" s="806"/>
      <c r="C29" s="806"/>
      <c r="D29" s="806"/>
      <c r="E29" s="806"/>
      <c r="F29" s="806"/>
      <c r="G29" s="806"/>
      <c r="H29" s="806"/>
      <c r="I29" s="796"/>
    </row>
    <row r="30" spans="1:9" ht="12.75" customHeight="1">
      <c r="A30" s="799" t="s">
        <v>245</v>
      </c>
      <c r="B30" s="800"/>
      <c r="C30" s="800"/>
      <c r="D30" s="800"/>
      <c r="E30" s="800"/>
      <c r="F30" s="800"/>
      <c r="G30" s="800"/>
      <c r="H30" s="801"/>
      <c r="I30" s="574">
        <f>+I11+I16+I21+I28</f>
        <v>8161.21</v>
      </c>
    </row>
    <row r="31" spans="1:9" ht="12.75" customHeight="1">
      <c r="A31" s="784" t="s">
        <v>246</v>
      </c>
      <c r="B31" s="785"/>
      <c r="C31" s="785"/>
      <c r="D31" s="785"/>
      <c r="E31" s="785"/>
      <c r="F31" s="785"/>
      <c r="G31" s="785"/>
      <c r="H31" s="785"/>
      <c r="I31" s="786"/>
    </row>
    <row r="32" spans="1:9" ht="12.75" customHeight="1">
      <c r="A32" s="787" t="s">
        <v>77</v>
      </c>
      <c r="B32" s="802"/>
      <c r="C32" s="788"/>
      <c r="D32" s="105"/>
      <c r="E32" s="105"/>
      <c r="F32" s="176" t="s">
        <v>202</v>
      </c>
      <c r="G32" s="789" t="s">
        <v>199</v>
      </c>
      <c r="H32" s="790"/>
      <c r="I32" s="115"/>
    </row>
    <row r="33" spans="1:12" ht="12.75" customHeight="1">
      <c r="A33" s="791" t="s">
        <v>247</v>
      </c>
      <c r="B33" s="803"/>
      <c r="C33" s="792"/>
      <c r="D33" s="105"/>
      <c r="E33" s="105"/>
      <c r="F33" s="110">
        <v>0.25</v>
      </c>
      <c r="G33" s="818">
        <f>+I30</f>
        <v>8161.21</v>
      </c>
      <c r="H33" s="819"/>
      <c r="I33" s="112">
        <f>+G33*F33</f>
        <v>2040.3</v>
      </c>
    </row>
    <row r="34" spans="1:12">
      <c r="A34" s="791" t="s">
        <v>248</v>
      </c>
      <c r="B34" s="803"/>
      <c r="C34" s="792"/>
      <c r="D34" s="105"/>
      <c r="E34" s="105"/>
      <c r="F34" s="111">
        <v>0</v>
      </c>
      <c r="G34" s="818">
        <f>+I30</f>
        <v>8161.21</v>
      </c>
      <c r="H34" s="819"/>
      <c r="I34" s="112">
        <f t="shared" ref="I34:I35" si="0">+G34*F34</f>
        <v>0</v>
      </c>
    </row>
    <row r="35" spans="1:12">
      <c r="A35" s="791" t="s">
        <v>209</v>
      </c>
      <c r="B35" s="803"/>
      <c r="C35" s="792"/>
      <c r="D35" s="105"/>
      <c r="E35" s="105"/>
      <c r="F35" s="111">
        <v>0.05</v>
      </c>
      <c r="G35" s="818">
        <f>+I30</f>
        <v>8161.21</v>
      </c>
      <c r="H35" s="819"/>
      <c r="I35" s="112">
        <f t="shared" si="0"/>
        <v>408.06</v>
      </c>
    </row>
    <row r="36" spans="1:12">
      <c r="A36" s="820" t="s">
        <v>225</v>
      </c>
      <c r="B36" s="821"/>
      <c r="C36" s="821"/>
      <c r="D36" s="821"/>
      <c r="E36" s="821"/>
      <c r="F36" s="821"/>
      <c r="G36" s="821"/>
      <c r="H36" s="822"/>
      <c r="I36" s="112">
        <f>SUM(I33:I35)</f>
        <v>2448.36</v>
      </c>
    </row>
    <row r="37" spans="1:12">
      <c r="A37" s="795"/>
      <c r="B37" s="806"/>
      <c r="C37" s="806"/>
      <c r="D37" s="806"/>
      <c r="E37" s="806"/>
      <c r="F37" s="806"/>
      <c r="G37" s="806"/>
      <c r="H37" s="806"/>
      <c r="I37" s="796"/>
    </row>
    <row r="38" spans="1:12" ht="12.75" customHeight="1">
      <c r="A38" s="918" t="s">
        <v>249</v>
      </c>
      <c r="B38" s="919"/>
      <c r="C38" s="919"/>
      <c r="D38" s="919"/>
      <c r="E38" s="919"/>
      <c r="F38" s="919"/>
      <c r="G38" s="919"/>
      <c r="H38" s="920"/>
      <c r="I38" s="186">
        <f>+ROUND(I30+I36,0)</f>
        <v>10610</v>
      </c>
      <c r="J38" s="96">
        <f>+'PROPUESTA APUS ORDENADOS'!G157</f>
        <v>10610</v>
      </c>
      <c r="K38" s="96">
        <f>+J38-I38</f>
        <v>0</v>
      </c>
      <c r="L38" s="96"/>
    </row>
    <row r="39" spans="1:12">
      <c r="A39" s="97"/>
      <c r="B39" s="97"/>
      <c r="C39" s="97"/>
      <c r="D39" s="97"/>
      <c r="E39" s="97"/>
      <c r="F39" s="97"/>
      <c r="G39" s="97"/>
      <c r="H39" s="97"/>
      <c r="I39" s="98"/>
    </row>
  </sheetData>
  <mergeCells count="59">
    <mergeCell ref="A37:I37"/>
    <mergeCell ref="A38:H38"/>
    <mergeCell ref="A34:C34"/>
    <mergeCell ref="G34:H34"/>
    <mergeCell ref="A35:C35"/>
    <mergeCell ref="G35:H35"/>
    <mergeCell ref="A36:H36"/>
    <mergeCell ref="A31:I31"/>
    <mergeCell ref="A32:C32"/>
    <mergeCell ref="G32:H32"/>
    <mergeCell ref="A33:C33"/>
    <mergeCell ref="G33:H33"/>
    <mergeCell ref="A27:C27"/>
    <mergeCell ref="G27:H27"/>
    <mergeCell ref="A28:H28"/>
    <mergeCell ref="A29:I29"/>
    <mergeCell ref="A30:H30"/>
    <mergeCell ref="A24:C24"/>
    <mergeCell ref="G24:H24"/>
    <mergeCell ref="A25:C25"/>
    <mergeCell ref="G25:H25"/>
    <mergeCell ref="A26:C26"/>
    <mergeCell ref="G26:H26"/>
    <mergeCell ref="A20:C20"/>
    <mergeCell ref="G20:H20"/>
    <mergeCell ref="A21:H21"/>
    <mergeCell ref="A22:I22"/>
    <mergeCell ref="A23:C23"/>
    <mergeCell ref="G23:H23"/>
    <mergeCell ref="A17:I17"/>
    <mergeCell ref="A18:C18"/>
    <mergeCell ref="G18:H18"/>
    <mergeCell ref="A19:C19"/>
    <mergeCell ref="G19:H19"/>
    <mergeCell ref="A14:D14"/>
    <mergeCell ref="G14:H14"/>
    <mergeCell ref="A15:D15"/>
    <mergeCell ref="G15:H15"/>
    <mergeCell ref="A16:H16"/>
    <mergeCell ref="A11:H11"/>
    <mergeCell ref="A12:I12"/>
    <mergeCell ref="A13:D13"/>
    <mergeCell ref="G13:H13"/>
    <mergeCell ref="A10:B10"/>
    <mergeCell ref="D10:E10"/>
    <mergeCell ref="G10:H10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6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00FF00"/>
  </sheetPr>
  <dimension ref="A1:L40"/>
  <sheetViews>
    <sheetView showGridLines="0" view="pageBreakPreview" zoomScale="70" zoomScaleNormal="100" zoomScaleSheetLayoutView="70" workbookViewId="0">
      <selection activeCell="L17" sqref="L17"/>
    </sheetView>
  </sheetViews>
  <sheetFormatPr baseColWidth="10" defaultColWidth="9.33203125" defaultRowHeight="12.75"/>
  <cols>
    <col min="1" max="1" width="12.83203125" customWidth="1"/>
    <col min="2" max="2" width="30.33203125" customWidth="1"/>
    <col min="3" max="3" width="11.6640625" customWidth="1"/>
    <col min="4" max="4" width="9.83203125" customWidth="1"/>
    <col min="5" max="5" width="18.33203125" customWidth="1"/>
    <col min="6" max="6" width="16" customWidth="1"/>
    <col min="7" max="7" width="7.33203125" customWidth="1"/>
    <col min="8" max="8" width="14.6640625" customWidth="1"/>
    <col min="9" max="9" width="19.6640625" customWidth="1"/>
    <col min="10" max="10" width="12" bestFit="1" customWidth="1"/>
    <col min="11" max="11" width="12.1640625" bestFit="1" customWidth="1"/>
    <col min="12" max="12" width="16.6640625" bestFit="1" customWidth="1"/>
  </cols>
  <sheetData>
    <row r="1" spans="1:9" ht="14.85" customHeight="1">
      <c r="A1" s="97"/>
      <c r="B1" s="97"/>
      <c r="C1" s="97"/>
      <c r="D1" s="97"/>
      <c r="E1" s="97"/>
      <c r="F1" s="97"/>
      <c r="G1" s="97"/>
      <c r="H1" s="97"/>
      <c r="I1" s="117"/>
    </row>
    <row r="2" spans="1:9" ht="14.85" customHeight="1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 ht="8.85" customHeight="1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892"/>
      <c r="B4" s="893"/>
      <c r="C4" s="893"/>
      <c r="D4" s="893"/>
      <c r="E4" s="893"/>
      <c r="F4" s="893"/>
      <c r="G4" s="893"/>
      <c r="H4" s="893"/>
      <c r="I4" s="894"/>
    </row>
    <row r="5" spans="1:9">
      <c r="A5" s="358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375" t="s">
        <v>3</v>
      </c>
    </row>
    <row r="6" spans="1:9">
      <c r="A6" s="5">
        <v>4.16</v>
      </c>
      <c r="B6" s="974" t="s">
        <v>66</v>
      </c>
      <c r="C6" s="975"/>
      <c r="D6" s="975"/>
      <c r="E6" s="975"/>
      <c r="F6" s="976"/>
      <c r="G6" s="948" t="s">
        <v>4</v>
      </c>
      <c r="H6" s="947"/>
      <c r="I6" s="5">
        <f>+'PROPUESTA CONSORCIO'!F61</f>
        <v>88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8" customHeight="1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 ht="12.75" customHeight="1">
      <c r="A9" s="953" t="s">
        <v>42</v>
      </c>
      <c r="B9" s="954"/>
      <c r="C9" s="1" t="s">
        <v>10</v>
      </c>
      <c r="D9" s="948" t="s">
        <v>11</v>
      </c>
      <c r="E9" s="947"/>
      <c r="F9" s="9">
        <f>+I29</f>
        <v>12585.33</v>
      </c>
      <c r="G9" s="955">
        <v>0.1</v>
      </c>
      <c r="H9" s="956"/>
      <c r="I9" s="153">
        <f>+G9*F9</f>
        <v>1258.53</v>
      </c>
    </row>
    <row r="10" spans="1:9" ht="12.75" customHeight="1">
      <c r="A10" s="863" t="s">
        <v>296</v>
      </c>
      <c r="B10" s="864"/>
      <c r="C10" s="134" t="s">
        <v>269</v>
      </c>
      <c r="D10" s="860" t="s">
        <v>262</v>
      </c>
      <c r="E10" s="862"/>
      <c r="F10" s="160">
        <v>450000</v>
      </c>
      <c r="G10" s="938">
        <v>31.454999999999998</v>
      </c>
      <c r="H10" s="939"/>
      <c r="I10" s="141">
        <f>+F10/G10</f>
        <v>14306.15</v>
      </c>
    </row>
    <row r="11" spans="1:9">
      <c r="A11" s="892"/>
      <c r="B11" s="894"/>
      <c r="C11" s="2"/>
      <c r="D11" s="892"/>
      <c r="E11" s="894"/>
      <c r="F11" s="2"/>
      <c r="G11" s="892"/>
      <c r="H11" s="894"/>
      <c r="I11" s="154"/>
    </row>
    <row r="12" spans="1:9">
      <c r="A12" s="957" t="s">
        <v>12</v>
      </c>
      <c r="B12" s="958"/>
      <c r="C12" s="958"/>
      <c r="D12" s="958"/>
      <c r="E12" s="958"/>
      <c r="F12" s="958"/>
      <c r="G12" s="958"/>
      <c r="H12" s="959"/>
      <c r="I12" s="153">
        <f>SUM(I9:I11)</f>
        <v>15564.68</v>
      </c>
    </row>
    <row r="13" spans="1:9" ht="12.75" customHeight="1">
      <c r="A13" s="887" t="s">
        <v>13</v>
      </c>
      <c r="B13" s="888"/>
      <c r="C13" s="888"/>
      <c r="D13" s="888"/>
      <c r="E13" s="888"/>
      <c r="F13" s="888"/>
      <c r="G13" s="888"/>
      <c r="H13" s="888"/>
      <c r="I13" s="889"/>
    </row>
    <row r="14" spans="1:9" ht="12.75" customHeight="1">
      <c r="A14" s="949" t="s">
        <v>1</v>
      </c>
      <c r="B14" s="960"/>
      <c r="C14" s="960"/>
      <c r="D14" s="950"/>
      <c r="E14" s="280" t="s">
        <v>2</v>
      </c>
      <c r="F14" s="282" t="s">
        <v>3</v>
      </c>
      <c r="G14" s="951" t="s">
        <v>14</v>
      </c>
      <c r="H14" s="952"/>
      <c r="I14" s="281" t="s">
        <v>9</v>
      </c>
    </row>
    <row r="15" spans="1:9" ht="12.75" customHeight="1">
      <c r="A15" s="863" t="s">
        <v>312</v>
      </c>
      <c r="B15" s="870"/>
      <c r="C15" s="870"/>
      <c r="D15" s="864"/>
      <c r="E15" s="134" t="s">
        <v>298</v>
      </c>
      <c r="F15" s="158">
        <v>0.1</v>
      </c>
      <c r="G15" s="895">
        <f>+'APU 4,2'!G14:H14</f>
        <v>75000</v>
      </c>
      <c r="H15" s="896"/>
      <c r="I15" s="141">
        <f t="shared" ref="I15" si="0">+G15*F15</f>
        <v>7500</v>
      </c>
    </row>
    <row r="16" spans="1:9">
      <c r="A16" s="892"/>
      <c r="B16" s="893"/>
      <c r="C16" s="893"/>
      <c r="D16" s="894"/>
      <c r="E16" s="2"/>
      <c r="F16" s="2"/>
      <c r="G16" s="892"/>
      <c r="H16" s="894"/>
      <c r="I16" s="154"/>
    </row>
    <row r="17" spans="1:9">
      <c r="A17" s="957" t="s">
        <v>12</v>
      </c>
      <c r="B17" s="958"/>
      <c r="C17" s="958"/>
      <c r="D17" s="958"/>
      <c r="E17" s="958"/>
      <c r="F17" s="958"/>
      <c r="G17" s="958"/>
      <c r="H17" s="959"/>
      <c r="I17" s="153">
        <f>SUM(I15:I16)</f>
        <v>7500</v>
      </c>
    </row>
    <row r="18" spans="1:9" ht="12.75" customHeight="1">
      <c r="A18" s="887" t="s">
        <v>16</v>
      </c>
      <c r="B18" s="888"/>
      <c r="C18" s="888"/>
      <c r="D18" s="888"/>
      <c r="E18" s="888"/>
      <c r="F18" s="888"/>
      <c r="G18" s="888"/>
      <c r="H18" s="888"/>
      <c r="I18" s="889"/>
    </row>
    <row r="19" spans="1:9" ht="18">
      <c r="A19" s="949" t="s">
        <v>17</v>
      </c>
      <c r="B19" s="960"/>
      <c r="C19" s="950"/>
      <c r="D19" s="277" t="s">
        <v>18</v>
      </c>
      <c r="E19" s="280" t="s">
        <v>19</v>
      </c>
      <c r="F19" s="282" t="s">
        <v>20</v>
      </c>
      <c r="G19" s="949" t="s">
        <v>21</v>
      </c>
      <c r="H19" s="950"/>
      <c r="I19" s="281" t="s">
        <v>9</v>
      </c>
    </row>
    <row r="20" spans="1:9">
      <c r="A20" s="892"/>
      <c r="B20" s="893"/>
      <c r="C20" s="894"/>
      <c r="D20" s="2"/>
      <c r="E20" s="2"/>
      <c r="F20" s="2"/>
      <c r="G20" s="892"/>
      <c r="H20" s="894"/>
      <c r="I20" s="154"/>
    </row>
    <row r="21" spans="1:9">
      <c r="A21" s="892"/>
      <c r="B21" s="893"/>
      <c r="C21" s="894"/>
      <c r="D21" s="2"/>
      <c r="E21" s="2"/>
      <c r="F21" s="2"/>
      <c r="G21" s="892"/>
      <c r="H21" s="894"/>
      <c r="I21" s="154"/>
    </row>
    <row r="22" spans="1:9">
      <c r="A22" s="957" t="s">
        <v>12</v>
      </c>
      <c r="B22" s="958"/>
      <c r="C22" s="958"/>
      <c r="D22" s="958"/>
      <c r="E22" s="958"/>
      <c r="F22" s="958"/>
      <c r="G22" s="958"/>
      <c r="H22" s="959"/>
      <c r="I22" s="154"/>
    </row>
    <row r="23" spans="1:9" ht="12.75" customHeight="1">
      <c r="A23" s="887" t="s">
        <v>22</v>
      </c>
      <c r="B23" s="888"/>
      <c r="C23" s="888"/>
      <c r="D23" s="888"/>
      <c r="E23" s="888"/>
      <c r="F23" s="888"/>
      <c r="G23" s="888"/>
      <c r="H23" s="888"/>
      <c r="I23" s="889"/>
    </row>
    <row r="24" spans="1:9" ht="18" customHeight="1">
      <c r="A24" s="949" t="s">
        <v>23</v>
      </c>
      <c r="B24" s="960"/>
      <c r="C24" s="950"/>
      <c r="D24" s="279" t="s">
        <v>24</v>
      </c>
      <c r="E24" s="280" t="s">
        <v>25</v>
      </c>
      <c r="F24" s="277" t="s">
        <v>26</v>
      </c>
      <c r="G24" s="951" t="s">
        <v>8</v>
      </c>
      <c r="H24" s="952"/>
      <c r="I24" s="281" t="s">
        <v>9</v>
      </c>
    </row>
    <row r="25" spans="1:9" ht="12.75" customHeight="1">
      <c r="A25" s="953" t="s">
        <v>45</v>
      </c>
      <c r="B25" s="961"/>
      <c r="C25" s="954"/>
      <c r="D25" s="153">
        <v>151420</v>
      </c>
      <c r="E25" s="156">
        <v>128707</v>
      </c>
      <c r="F25" s="152">
        <f>+E25+D25</f>
        <v>280127</v>
      </c>
      <c r="G25" s="962">
        <f>+G10</f>
        <v>31.46</v>
      </c>
      <c r="H25" s="963"/>
      <c r="I25" s="153">
        <f>+F25/G25</f>
        <v>8904.23</v>
      </c>
    </row>
    <row r="26" spans="1:9" ht="12.75" customHeight="1">
      <c r="A26" s="953" t="s">
        <v>39</v>
      </c>
      <c r="B26" s="961"/>
      <c r="C26" s="954"/>
      <c r="D26" s="153">
        <v>66667</v>
      </c>
      <c r="E26" s="156">
        <v>49140.25</v>
      </c>
      <c r="F26" s="152">
        <f>+E26+D26</f>
        <v>115807.25</v>
      </c>
      <c r="G26" s="962">
        <f>+G25</f>
        <v>31.46</v>
      </c>
      <c r="H26" s="963"/>
      <c r="I26" s="153">
        <f>+F26/G26</f>
        <v>3681.1</v>
      </c>
    </row>
    <row r="27" spans="1:9">
      <c r="A27" s="892"/>
      <c r="B27" s="893"/>
      <c r="C27" s="894"/>
      <c r="D27" s="2"/>
      <c r="E27" s="2"/>
      <c r="F27" s="2"/>
      <c r="G27" s="892"/>
      <c r="H27" s="894"/>
      <c r="I27" s="154"/>
    </row>
    <row r="28" spans="1:9">
      <c r="A28" s="892"/>
      <c r="B28" s="893"/>
      <c r="C28" s="894"/>
      <c r="D28" s="2"/>
      <c r="E28" s="2"/>
      <c r="F28" s="2"/>
      <c r="G28" s="892"/>
      <c r="H28" s="894"/>
      <c r="I28" s="154"/>
    </row>
    <row r="29" spans="1:9">
      <c r="A29" s="957" t="s">
        <v>12</v>
      </c>
      <c r="B29" s="958"/>
      <c r="C29" s="958"/>
      <c r="D29" s="958"/>
      <c r="E29" s="958"/>
      <c r="F29" s="958"/>
      <c r="G29" s="958"/>
      <c r="H29" s="959"/>
      <c r="I29" s="153">
        <f>SUM(I25:I28)</f>
        <v>12585.33</v>
      </c>
    </row>
    <row r="30" spans="1:9">
      <c r="A30" s="892"/>
      <c r="B30" s="893"/>
      <c r="C30" s="893"/>
      <c r="D30" s="893"/>
      <c r="E30" s="893"/>
      <c r="F30" s="893"/>
      <c r="G30" s="893"/>
      <c r="H30" s="893"/>
      <c r="I30" s="894"/>
    </row>
    <row r="31" spans="1:9" ht="12.75" customHeight="1">
      <c r="A31" s="957" t="s">
        <v>27</v>
      </c>
      <c r="B31" s="958"/>
      <c r="C31" s="958"/>
      <c r="D31" s="958"/>
      <c r="E31" s="958"/>
      <c r="F31" s="958"/>
      <c r="G31" s="958"/>
      <c r="H31" s="959"/>
      <c r="I31" s="278">
        <f>+I12+I17+I22+I29</f>
        <v>35650.01</v>
      </c>
    </row>
    <row r="32" spans="1:9" ht="12.75" customHeight="1">
      <c r="A32" s="887" t="s">
        <v>28</v>
      </c>
      <c r="B32" s="888"/>
      <c r="C32" s="888"/>
      <c r="D32" s="888"/>
      <c r="E32" s="888"/>
      <c r="F32" s="888"/>
      <c r="G32" s="888"/>
      <c r="H32" s="888"/>
      <c r="I32" s="889"/>
    </row>
    <row r="33" spans="1:12" ht="12.75" customHeight="1">
      <c r="A33" s="949" t="s">
        <v>1</v>
      </c>
      <c r="B33" s="960"/>
      <c r="C33" s="950"/>
      <c r="D33" s="2"/>
      <c r="E33" s="2"/>
      <c r="F33" s="277" t="s">
        <v>29</v>
      </c>
      <c r="G33" s="951" t="s">
        <v>30</v>
      </c>
      <c r="H33" s="952"/>
      <c r="I33" s="154"/>
    </row>
    <row r="34" spans="1:12" ht="12.75" customHeight="1">
      <c r="A34" s="953" t="s">
        <v>31</v>
      </c>
      <c r="B34" s="961"/>
      <c r="C34" s="954"/>
      <c r="D34" s="2"/>
      <c r="E34" s="2"/>
      <c r="F34" s="6">
        <v>0.25</v>
      </c>
      <c r="G34" s="964">
        <f>+I31</f>
        <v>35650.01</v>
      </c>
      <c r="H34" s="965"/>
      <c r="I34" s="153">
        <f>+G34*F34</f>
        <v>8912.5</v>
      </c>
    </row>
    <row r="35" spans="1:12">
      <c r="A35" s="953" t="s">
        <v>32</v>
      </c>
      <c r="B35" s="961"/>
      <c r="C35" s="954"/>
      <c r="D35" s="2"/>
      <c r="E35" s="2"/>
      <c r="F35" s="7">
        <v>0</v>
      </c>
      <c r="G35" s="964">
        <f>+I31</f>
        <v>35650.01</v>
      </c>
      <c r="H35" s="965"/>
      <c r="I35" s="153">
        <f t="shared" ref="I35:I36" si="1">+G35*F35</f>
        <v>0</v>
      </c>
    </row>
    <row r="36" spans="1:12">
      <c r="A36" s="953" t="s">
        <v>33</v>
      </c>
      <c r="B36" s="961"/>
      <c r="C36" s="954"/>
      <c r="D36" s="2"/>
      <c r="E36" s="2"/>
      <c r="F36" s="7">
        <v>0.05</v>
      </c>
      <c r="G36" s="964">
        <f>+I31</f>
        <v>35650.01</v>
      </c>
      <c r="H36" s="965"/>
      <c r="I36" s="153">
        <f t="shared" si="1"/>
        <v>1782.5</v>
      </c>
    </row>
    <row r="37" spans="1:12">
      <c r="A37" s="969" t="s">
        <v>34</v>
      </c>
      <c r="B37" s="970"/>
      <c r="C37" s="970"/>
      <c r="D37" s="970"/>
      <c r="E37" s="970"/>
      <c r="F37" s="970"/>
      <c r="G37" s="970"/>
      <c r="H37" s="971"/>
      <c r="I37" s="153">
        <f>SUM(I34:I36)</f>
        <v>10695</v>
      </c>
    </row>
    <row r="38" spans="1:12">
      <c r="A38" s="892"/>
      <c r="B38" s="893"/>
      <c r="C38" s="893"/>
      <c r="D38" s="893"/>
      <c r="E38" s="893"/>
      <c r="F38" s="893"/>
      <c r="G38" s="893"/>
      <c r="H38" s="893"/>
      <c r="I38" s="894"/>
    </row>
    <row r="39" spans="1:12" ht="12.75" customHeight="1">
      <c r="A39" s="966" t="s">
        <v>35</v>
      </c>
      <c r="B39" s="967"/>
      <c r="C39" s="967"/>
      <c r="D39" s="967"/>
      <c r="E39" s="967"/>
      <c r="F39" s="967"/>
      <c r="G39" s="967"/>
      <c r="H39" s="968"/>
      <c r="I39" s="276">
        <f>+ROUND(I37+I31,0)</f>
        <v>46345</v>
      </c>
      <c r="J39" s="96">
        <f>+'PROPUESTA APUS ORDENADOS'!G159</f>
        <v>46345</v>
      </c>
      <c r="K39" s="96">
        <f>+J39-I39</f>
        <v>0</v>
      </c>
      <c r="L39" s="96"/>
    </row>
    <row r="40" spans="1:12">
      <c r="A40" s="97"/>
      <c r="B40" s="97"/>
      <c r="C40" s="97"/>
      <c r="D40" s="97"/>
      <c r="E40" s="97"/>
      <c r="F40" s="97"/>
      <c r="G40" s="97"/>
      <c r="H40" s="97"/>
      <c r="I40" s="98"/>
    </row>
  </sheetData>
  <mergeCells count="62">
    <mergeCell ref="A38:I38"/>
    <mergeCell ref="A39:H39"/>
    <mergeCell ref="A35:C35"/>
    <mergeCell ref="G35:H35"/>
    <mergeCell ref="A36:C36"/>
    <mergeCell ref="G36:H36"/>
    <mergeCell ref="A37:H37"/>
    <mergeCell ref="A32:I32"/>
    <mergeCell ref="A33:C33"/>
    <mergeCell ref="G33:H33"/>
    <mergeCell ref="A34:C34"/>
    <mergeCell ref="G34:H34"/>
    <mergeCell ref="A28:C28"/>
    <mergeCell ref="G28:H28"/>
    <mergeCell ref="A29:H29"/>
    <mergeCell ref="A30:I30"/>
    <mergeCell ref="A31:H31"/>
    <mergeCell ref="A25:C25"/>
    <mergeCell ref="G25:H25"/>
    <mergeCell ref="A26:C26"/>
    <mergeCell ref="G26:H26"/>
    <mergeCell ref="A27:C27"/>
    <mergeCell ref="G27:H27"/>
    <mergeCell ref="A21:C21"/>
    <mergeCell ref="G21:H21"/>
    <mergeCell ref="A22:H22"/>
    <mergeCell ref="A23:I23"/>
    <mergeCell ref="A24:C24"/>
    <mergeCell ref="G24:H24"/>
    <mergeCell ref="A18:I18"/>
    <mergeCell ref="A19:C19"/>
    <mergeCell ref="G19:H19"/>
    <mergeCell ref="A20:C20"/>
    <mergeCell ref="G20:H20"/>
    <mergeCell ref="A15:D15"/>
    <mergeCell ref="G15:H15"/>
    <mergeCell ref="A16:D16"/>
    <mergeCell ref="G16:H16"/>
    <mergeCell ref="A17:H17"/>
    <mergeCell ref="A12:H12"/>
    <mergeCell ref="A13:I13"/>
    <mergeCell ref="A14:D14"/>
    <mergeCell ref="G14:H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1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00FF00"/>
  </sheetPr>
  <dimension ref="A1:L40"/>
  <sheetViews>
    <sheetView showGridLines="0" view="pageBreakPreview" topLeftCell="A22" zoomScale="70" zoomScaleNormal="100" zoomScaleSheetLayoutView="70" workbookViewId="0">
      <selection activeCell="A41" sqref="A41:I48"/>
    </sheetView>
  </sheetViews>
  <sheetFormatPr baseColWidth="10" defaultColWidth="9.33203125" defaultRowHeight="12.75"/>
  <cols>
    <col min="1" max="1" width="12.83203125" customWidth="1"/>
    <col min="2" max="2" width="30.33203125" customWidth="1"/>
    <col min="3" max="3" width="11.33203125" customWidth="1"/>
    <col min="4" max="4" width="9.83203125" customWidth="1"/>
    <col min="5" max="5" width="18.6640625" customWidth="1"/>
    <col min="6" max="6" width="16" customWidth="1"/>
    <col min="7" max="7" width="7.33203125" customWidth="1"/>
    <col min="8" max="8" width="17.1640625" customWidth="1"/>
    <col min="9" max="9" width="20" customWidth="1"/>
    <col min="10" max="10" width="12" bestFit="1" customWidth="1"/>
    <col min="11" max="11" width="11" bestFit="1" customWidth="1"/>
    <col min="12" max="12" width="15.33203125" bestFit="1" customWidth="1"/>
  </cols>
  <sheetData>
    <row r="1" spans="1:9" ht="14.85" customHeigh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892"/>
      <c r="B4" s="893"/>
      <c r="C4" s="893"/>
      <c r="D4" s="893"/>
      <c r="E4" s="893"/>
      <c r="F4" s="893"/>
      <c r="G4" s="893"/>
      <c r="H4" s="893"/>
      <c r="I4" s="894"/>
    </row>
    <row r="5" spans="1:9">
      <c r="A5" s="358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375" t="s">
        <v>3</v>
      </c>
    </row>
    <row r="6" spans="1:9">
      <c r="A6" s="5">
        <v>4.17</v>
      </c>
      <c r="B6" s="948" t="s">
        <v>67</v>
      </c>
      <c r="C6" s="946"/>
      <c r="D6" s="946"/>
      <c r="E6" s="946"/>
      <c r="F6" s="947"/>
      <c r="G6" s="948" t="s">
        <v>4</v>
      </c>
      <c r="H6" s="947"/>
      <c r="I6" s="5">
        <f>+'PROPUESTA CONSORCIO'!F63+'PROPUESTA CONSORCIO'!F161+'PROPUESTA CONSORCIO'!F200+'PROPUESTA CONSORCIO'!F229</f>
        <v>392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8" customHeight="1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 ht="12.75" customHeight="1">
      <c r="A9" s="953" t="s">
        <v>42</v>
      </c>
      <c r="B9" s="954"/>
      <c r="C9" s="1" t="s">
        <v>10</v>
      </c>
      <c r="D9" s="948" t="s">
        <v>11</v>
      </c>
      <c r="E9" s="947"/>
      <c r="F9" s="9">
        <f>+I29</f>
        <v>12585.33</v>
      </c>
      <c r="G9" s="955">
        <v>0.1</v>
      </c>
      <c r="H9" s="956"/>
      <c r="I9" s="153">
        <f>+G9*F9</f>
        <v>1258.53</v>
      </c>
    </row>
    <row r="10" spans="1:9" ht="12.75" customHeight="1">
      <c r="A10" s="863" t="s">
        <v>296</v>
      </c>
      <c r="B10" s="864"/>
      <c r="C10" s="134" t="s">
        <v>269</v>
      </c>
      <c r="D10" s="860" t="s">
        <v>262</v>
      </c>
      <c r="E10" s="862"/>
      <c r="F10" s="160">
        <v>450000</v>
      </c>
      <c r="G10" s="938">
        <v>31.454999999999998</v>
      </c>
      <c r="H10" s="939"/>
      <c r="I10" s="141">
        <f>+F10/G10</f>
        <v>14306.15</v>
      </c>
    </row>
    <row r="11" spans="1:9">
      <c r="A11" s="892"/>
      <c r="B11" s="894"/>
      <c r="C11" s="2"/>
      <c r="D11" s="892"/>
      <c r="E11" s="894"/>
      <c r="F11" s="2"/>
      <c r="G11" s="892"/>
      <c r="H11" s="894"/>
      <c r="I11" s="154"/>
    </row>
    <row r="12" spans="1:9">
      <c r="A12" s="957" t="s">
        <v>12</v>
      </c>
      <c r="B12" s="958"/>
      <c r="C12" s="958"/>
      <c r="D12" s="958"/>
      <c r="E12" s="958"/>
      <c r="F12" s="958"/>
      <c r="G12" s="958"/>
      <c r="H12" s="959"/>
      <c r="I12" s="153">
        <f>SUM(I9:I11)</f>
        <v>15564.68</v>
      </c>
    </row>
    <row r="13" spans="1:9" ht="12.75" customHeight="1">
      <c r="A13" s="887" t="s">
        <v>13</v>
      </c>
      <c r="B13" s="888"/>
      <c r="C13" s="888"/>
      <c r="D13" s="888"/>
      <c r="E13" s="888"/>
      <c r="F13" s="888"/>
      <c r="G13" s="888"/>
      <c r="H13" s="888"/>
      <c r="I13" s="889"/>
    </row>
    <row r="14" spans="1:9" ht="12.75" customHeight="1">
      <c r="A14" s="949" t="s">
        <v>1</v>
      </c>
      <c r="B14" s="960"/>
      <c r="C14" s="960"/>
      <c r="D14" s="950"/>
      <c r="E14" s="280" t="s">
        <v>2</v>
      </c>
      <c r="F14" s="282" t="s">
        <v>3</v>
      </c>
      <c r="G14" s="951" t="s">
        <v>14</v>
      </c>
      <c r="H14" s="952"/>
      <c r="I14" s="281" t="s">
        <v>9</v>
      </c>
    </row>
    <row r="15" spans="1:9" ht="12.75" customHeight="1">
      <c r="A15" s="863" t="s">
        <v>312</v>
      </c>
      <c r="B15" s="870"/>
      <c r="C15" s="870"/>
      <c r="D15" s="864"/>
      <c r="E15" s="134" t="s">
        <v>298</v>
      </c>
      <c r="F15" s="158">
        <v>0.1</v>
      </c>
      <c r="G15" s="895">
        <f>+'APU 4,2'!G14:H14</f>
        <v>75000</v>
      </c>
      <c r="H15" s="896"/>
      <c r="I15" s="141">
        <f t="shared" ref="I15" si="0">+G15*F15</f>
        <v>7500</v>
      </c>
    </row>
    <row r="16" spans="1:9">
      <c r="A16" s="892"/>
      <c r="B16" s="893"/>
      <c r="C16" s="893"/>
      <c r="D16" s="894"/>
      <c r="E16" s="2"/>
      <c r="F16" s="2"/>
      <c r="G16" s="892"/>
      <c r="H16" s="894"/>
      <c r="I16" s="154"/>
    </row>
    <row r="17" spans="1:9">
      <c r="A17" s="957" t="s">
        <v>12</v>
      </c>
      <c r="B17" s="958"/>
      <c r="C17" s="958"/>
      <c r="D17" s="958"/>
      <c r="E17" s="958"/>
      <c r="F17" s="958"/>
      <c r="G17" s="958"/>
      <c r="H17" s="959"/>
      <c r="I17" s="153">
        <f>SUM(I15:I16)</f>
        <v>7500</v>
      </c>
    </row>
    <row r="18" spans="1:9" ht="12.75" customHeight="1">
      <c r="A18" s="887" t="s">
        <v>16</v>
      </c>
      <c r="B18" s="888"/>
      <c r="C18" s="888"/>
      <c r="D18" s="888"/>
      <c r="E18" s="888"/>
      <c r="F18" s="888"/>
      <c r="G18" s="888"/>
      <c r="H18" s="888"/>
      <c r="I18" s="889"/>
    </row>
    <row r="19" spans="1:9" ht="18">
      <c r="A19" s="949" t="s">
        <v>17</v>
      </c>
      <c r="B19" s="960"/>
      <c r="C19" s="950"/>
      <c r="D19" s="277" t="s">
        <v>18</v>
      </c>
      <c r="E19" s="280" t="s">
        <v>19</v>
      </c>
      <c r="F19" s="282" t="s">
        <v>20</v>
      </c>
      <c r="G19" s="949" t="s">
        <v>21</v>
      </c>
      <c r="H19" s="950"/>
      <c r="I19" s="281" t="s">
        <v>9</v>
      </c>
    </row>
    <row r="20" spans="1:9">
      <c r="A20" s="892"/>
      <c r="B20" s="893"/>
      <c r="C20" s="894"/>
      <c r="D20" s="2"/>
      <c r="E20" s="2"/>
      <c r="F20" s="2"/>
      <c r="G20" s="892"/>
      <c r="H20" s="894"/>
      <c r="I20" s="154"/>
    </row>
    <row r="21" spans="1:9">
      <c r="A21" s="892"/>
      <c r="B21" s="893"/>
      <c r="C21" s="894"/>
      <c r="D21" s="2"/>
      <c r="E21" s="2"/>
      <c r="F21" s="2"/>
      <c r="G21" s="892"/>
      <c r="H21" s="894"/>
      <c r="I21" s="154"/>
    </row>
    <row r="22" spans="1:9">
      <c r="A22" s="957" t="s">
        <v>12</v>
      </c>
      <c r="B22" s="958"/>
      <c r="C22" s="958"/>
      <c r="D22" s="958"/>
      <c r="E22" s="958"/>
      <c r="F22" s="958"/>
      <c r="G22" s="958"/>
      <c r="H22" s="959"/>
      <c r="I22" s="154"/>
    </row>
    <row r="23" spans="1:9" ht="12.75" customHeight="1">
      <c r="A23" s="887" t="s">
        <v>22</v>
      </c>
      <c r="B23" s="888"/>
      <c r="C23" s="888"/>
      <c r="D23" s="888"/>
      <c r="E23" s="888"/>
      <c r="F23" s="888"/>
      <c r="G23" s="888"/>
      <c r="H23" s="888"/>
      <c r="I23" s="889"/>
    </row>
    <row r="24" spans="1:9" ht="18" customHeight="1">
      <c r="A24" s="949" t="s">
        <v>23</v>
      </c>
      <c r="B24" s="960"/>
      <c r="C24" s="950"/>
      <c r="D24" s="279" t="s">
        <v>24</v>
      </c>
      <c r="E24" s="280" t="s">
        <v>25</v>
      </c>
      <c r="F24" s="277" t="s">
        <v>26</v>
      </c>
      <c r="G24" s="951" t="s">
        <v>8</v>
      </c>
      <c r="H24" s="952"/>
      <c r="I24" s="281" t="s">
        <v>9</v>
      </c>
    </row>
    <row r="25" spans="1:9" ht="12.75" customHeight="1">
      <c r="A25" s="953" t="s">
        <v>45</v>
      </c>
      <c r="B25" s="961"/>
      <c r="C25" s="954"/>
      <c r="D25" s="153">
        <v>151420</v>
      </c>
      <c r="E25" s="156">
        <v>128707</v>
      </c>
      <c r="F25" s="152">
        <f>+E25+D25</f>
        <v>280127</v>
      </c>
      <c r="G25" s="962">
        <f>+G10</f>
        <v>31.46</v>
      </c>
      <c r="H25" s="963"/>
      <c r="I25" s="153">
        <f>+F25/G25</f>
        <v>8904.23</v>
      </c>
    </row>
    <row r="26" spans="1:9" ht="12.75" customHeight="1">
      <c r="A26" s="953" t="s">
        <v>39</v>
      </c>
      <c r="B26" s="961"/>
      <c r="C26" s="954"/>
      <c r="D26" s="153">
        <v>66667</v>
      </c>
      <c r="E26" s="156">
        <v>49140.25</v>
      </c>
      <c r="F26" s="152">
        <f>+E26+D26</f>
        <v>115807.25</v>
      </c>
      <c r="G26" s="962">
        <f>+G25</f>
        <v>31.46</v>
      </c>
      <c r="H26" s="963"/>
      <c r="I26" s="153">
        <f>+F26/G26</f>
        <v>3681.1</v>
      </c>
    </row>
    <row r="27" spans="1:9">
      <c r="A27" s="892"/>
      <c r="B27" s="893"/>
      <c r="C27" s="894"/>
      <c r="D27" s="2"/>
      <c r="E27" s="2"/>
      <c r="F27" s="2"/>
      <c r="G27" s="892"/>
      <c r="H27" s="894"/>
      <c r="I27" s="154"/>
    </row>
    <row r="28" spans="1:9">
      <c r="A28" s="892"/>
      <c r="B28" s="893"/>
      <c r="C28" s="894"/>
      <c r="D28" s="2"/>
      <c r="E28" s="2"/>
      <c r="F28" s="2"/>
      <c r="G28" s="892"/>
      <c r="H28" s="894"/>
      <c r="I28" s="154"/>
    </row>
    <row r="29" spans="1:9">
      <c r="A29" s="957" t="s">
        <v>12</v>
      </c>
      <c r="B29" s="958"/>
      <c r="C29" s="958"/>
      <c r="D29" s="958"/>
      <c r="E29" s="958"/>
      <c r="F29" s="958"/>
      <c r="G29" s="958"/>
      <c r="H29" s="959"/>
      <c r="I29" s="153">
        <f>SUM(I25:I28)</f>
        <v>12585.33</v>
      </c>
    </row>
    <row r="30" spans="1:9">
      <c r="A30" s="892"/>
      <c r="B30" s="893"/>
      <c r="C30" s="893"/>
      <c r="D30" s="893"/>
      <c r="E30" s="893"/>
      <c r="F30" s="893"/>
      <c r="G30" s="893"/>
      <c r="H30" s="893"/>
      <c r="I30" s="894"/>
    </row>
    <row r="31" spans="1:9" ht="12.75" customHeight="1">
      <c r="A31" s="957" t="s">
        <v>27</v>
      </c>
      <c r="B31" s="958"/>
      <c r="C31" s="958"/>
      <c r="D31" s="958"/>
      <c r="E31" s="958"/>
      <c r="F31" s="958"/>
      <c r="G31" s="958"/>
      <c r="H31" s="959"/>
      <c r="I31" s="278">
        <f>+I12+I17+I22+I29</f>
        <v>35650.01</v>
      </c>
    </row>
    <row r="32" spans="1:9" ht="12.75" customHeight="1">
      <c r="A32" s="887" t="s">
        <v>28</v>
      </c>
      <c r="B32" s="888"/>
      <c r="C32" s="888"/>
      <c r="D32" s="888"/>
      <c r="E32" s="888"/>
      <c r="F32" s="888"/>
      <c r="G32" s="888"/>
      <c r="H32" s="888"/>
      <c r="I32" s="889"/>
    </row>
    <row r="33" spans="1:12" ht="12.75" customHeight="1">
      <c r="A33" s="949" t="s">
        <v>1</v>
      </c>
      <c r="B33" s="960"/>
      <c r="C33" s="950"/>
      <c r="D33" s="2"/>
      <c r="E33" s="2"/>
      <c r="F33" s="277" t="s">
        <v>29</v>
      </c>
      <c r="G33" s="951" t="s">
        <v>30</v>
      </c>
      <c r="H33" s="952"/>
      <c r="I33" s="154"/>
    </row>
    <row r="34" spans="1:12" ht="12.75" customHeight="1">
      <c r="A34" s="953" t="s">
        <v>31</v>
      </c>
      <c r="B34" s="961"/>
      <c r="C34" s="954"/>
      <c r="D34" s="2"/>
      <c r="E34" s="2"/>
      <c r="F34" s="6">
        <v>0.25</v>
      </c>
      <c r="G34" s="964">
        <f>+I31</f>
        <v>35650.01</v>
      </c>
      <c r="H34" s="965"/>
      <c r="I34" s="153">
        <f>+G34*F34</f>
        <v>8912.5</v>
      </c>
    </row>
    <row r="35" spans="1:12">
      <c r="A35" s="953" t="s">
        <v>32</v>
      </c>
      <c r="B35" s="961"/>
      <c r="C35" s="954"/>
      <c r="D35" s="2"/>
      <c r="E35" s="2"/>
      <c r="F35" s="7">
        <v>0</v>
      </c>
      <c r="G35" s="964">
        <f>+I31</f>
        <v>35650.01</v>
      </c>
      <c r="H35" s="965"/>
      <c r="I35" s="153">
        <f t="shared" ref="I35:I36" si="1">+G35*F35</f>
        <v>0</v>
      </c>
    </row>
    <row r="36" spans="1:12">
      <c r="A36" s="953" t="s">
        <v>33</v>
      </c>
      <c r="B36" s="961"/>
      <c r="C36" s="954"/>
      <c r="D36" s="2"/>
      <c r="E36" s="2"/>
      <c r="F36" s="7">
        <v>0.05</v>
      </c>
      <c r="G36" s="964">
        <f>+I31</f>
        <v>35650.01</v>
      </c>
      <c r="H36" s="965"/>
      <c r="I36" s="153">
        <f t="shared" si="1"/>
        <v>1782.5</v>
      </c>
    </row>
    <row r="37" spans="1:12">
      <c r="A37" s="969" t="s">
        <v>34</v>
      </c>
      <c r="B37" s="970"/>
      <c r="C37" s="970"/>
      <c r="D37" s="970"/>
      <c r="E37" s="970"/>
      <c r="F37" s="970"/>
      <c r="G37" s="970"/>
      <c r="H37" s="971"/>
      <c r="I37" s="153">
        <f>SUM(I34:I36)</f>
        <v>10695</v>
      </c>
    </row>
    <row r="38" spans="1:12">
      <c r="A38" s="892"/>
      <c r="B38" s="893"/>
      <c r="C38" s="893"/>
      <c r="D38" s="893"/>
      <c r="E38" s="893"/>
      <c r="F38" s="893"/>
      <c r="G38" s="893"/>
      <c r="H38" s="893"/>
      <c r="I38" s="894"/>
    </row>
    <row r="39" spans="1:12" ht="12.75" customHeight="1">
      <c r="A39" s="966" t="s">
        <v>35</v>
      </c>
      <c r="B39" s="967"/>
      <c r="C39" s="967"/>
      <c r="D39" s="967"/>
      <c r="E39" s="967"/>
      <c r="F39" s="967"/>
      <c r="G39" s="967"/>
      <c r="H39" s="968"/>
      <c r="I39" s="276">
        <f>+ROUND(I37+I31,0)</f>
        <v>46345</v>
      </c>
      <c r="J39" s="96">
        <f>+'PROPUESTA APUS ORDENADOS'!G160</f>
        <v>46345</v>
      </c>
      <c r="K39" s="96">
        <f>+J39-I39</f>
        <v>0</v>
      </c>
      <c r="L39" s="96"/>
    </row>
    <row r="40" spans="1:12">
      <c r="A40" s="97"/>
      <c r="B40" s="97"/>
      <c r="C40" s="97"/>
      <c r="D40" s="97"/>
      <c r="E40" s="97"/>
      <c r="F40" s="97"/>
      <c r="G40" s="97"/>
      <c r="H40" s="97"/>
      <c r="I40" s="98"/>
    </row>
  </sheetData>
  <mergeCells count="62">
    <mergeCell ref="A38:I38"/>
    <mergeCell ref="A39:H39"/>
    <mergeCell ref="A35:C35"/>
    <mergeCell ref="G35:H35"/>
    <mergeCell ref="A36:C36"/>
    <mergeCell ref="G36:H36"/>
    <mergeCell ref="A37:H37"/>
    <mergeCell ref="A32:I32"/>
    <mergeCell ref="A33:C33"/>
    <mergeCell ref="G33:H33"/>
    <mergeCell ref="A34:C34"/>
    <mergeCell ref="G34:H34"/>
    <mergeCell ref="A28:C28"/>
    <mergeCell ref="G28:H28"/>
    <mergeCell ref="A29:H29"/>
    <mergeCell ref="A30:I30"/>
    <mergeCell ref="A31:H31"/>
    <mergeCell ref="A25:C25"/>
    <mergeCell ref="G25:H25"/>
    <mergeCell ref="A26:C26"/>
    <mergeCell ref="G26:H26"/>
    <mergeCell ref="A27:C27"/>
    <mergeCell ref="G27:H27"/>
    <mergeCell ref="A21:C21"/>
    <mergeCell ref="G21:H21"/>
    <mergeCell ref="A22:H22"/>
    <mergeCell ref="A23:I23"/>
    <mergeCell ref="A24:C24"/>
    <mergeCell ref="G24:H24"/>
    <mergeCell ref="A18:I18"/>
    <mergeCell ref="A19:C19"/>
    <mergeCell ref="G19:H19"/>
    <mergeCell ref="A20:C20"/>
    <mergeCell ref="G20:H20"/>
    <mergeCell ref="A15:D15"/>
    <mergeCell ref="G15:H15"/>
    <mergeCell ref="A16:D16"/>
    <mergeCell ref="G16:H16"/>
    <mergeCell ref="A17:H17"/>
    <mergeCell ref="A12:H12"/>
    <mergeCell ref="A13:I13"/>
    <mergeCell ref="A14:D14"/>
    <mergeCell ref="G14:H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0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00FF00"/>
  </sheetPr>
  <dimension ref="A1:L39"/>
  <sheetViews>
    <sheetView showGridLines="0" view="pageBreakPreview" topLeftCell="A22" zoomScale="70" zoomScaleNormal="100" zoomScaleSheetLayoutView="70" workbookViewId="0">
      <selection activeCell="J46" sqref="J46"/>
    </sheetView>
  </sheetViews>
  <sheetFormatPr baseColWidth="10" defaultColWidth="9.33203125" defaultRowHeight="12.75"/>
  <cols>
    <col min="1" max="1" width="12.6640625" customWidth="1"/>
    <col min="2" max="2" width="30.33203125" customWidth="1"/>
    <col min="3" max="3" width="7.1640625" customWidth="1"/>
    <col min="4" max="4" width="9.33203125" customWidth="1"/>
    <col min="5" max="5" width="14.33203125" customWidth="1"/>
    <col min="6" max="6" width="16" customWidth="1"/>
    <col min="7" max="7" width="7.33203125" customWidth="1"/>
    <col min="8" max="8" width="14.83203125" customWidth="1"/>
    <col min="9" max="9" width="22.1640625" customWidth="1"/>
    <col min="10" max="10" width="11" bestFit="1" customWidth="1"/>
    <col min="11" max="11" width="11.1640625" bestFit="1" customWidth="1"/>
    <col min="12" max="12" width="14.33203125" bestFit="1" customWidth="1"/>
  </cols>
  <sheetData>
    <row r="1" spans="1:9" ht="15" customHeight="1">
      <c r="A1" s="97"/>
      <c r="B1" s="97"/>
      <c r="C1" s="97"/>
      <c r="D1" s="97"/>
      <c r="E1" s="97"/>
      <c r="F1" s="97"/>
      <c r="G1" s="97"/>
      <c r="H1" s="97"/>
      <c r="I1" s="117"/>
    </row>
    <row r="2" spans="1:9" ht="15" customHeight="1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989"/>
      <c r="B4" s="989"/>
      <c r="C4" s="989"/>
      <c r="D4" s="989"/>
      <c r="E4" s="989"/>
      <c r="F4" s="989"/>
      <c r="G4" s="989"/>
      <c r="H4" s="989"/>
      <c r="I4" s="989"/>
    </row>
    <row r="5" spans="1:9">
      <c r="A5" s="408" t="s">
        <v>0</v>
      </c>
      <c r="B5" s="990" t="s">
        <v>1</v>
      </c>
      <c r="C5" s="990"/>
      <c r="D5" s="990"/>
      <c r="E5" s="990"/>
      <c r="F5" s="990"/>
      <c r="G5" s="991" t="s">
        <v>2</v>
      </c>
      <c r="H5" s="991"/>
      <c r="I5" s="409" t="s">
        <v>3</v>
      </c>
    </row>
    <row r="6" spans="1:9">
      <c r="A6" s="407">
        <v>4.18</v>
      </c>
      <c r="B6" s="992" t="s">
        <v>69</v>
      </c>
      <c r="C6" s="992"/>
      <c r="D6" s="992"/>
      <c r="E6" s="992"/>
      <c r="F6" s="992"/>
      <c r="G6" s="992" t="s">
        <v>36</v>
      </c>
      <c r="H6" s="992"/>
      <c r="I6" s="406">
        <f>+'PROPUESTA CONSORCIO'!F84</f>
        <v>1511</v>
      </c>
    </row>
    <row r="7" spans="1:9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9" ht="18" customHeight="1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9" ht="12.75" customHeight="1">
      <c r="A9" s="791" t="s">
        <v>282</v>
      </c>
      <c r="B9" s="792"/>
      <c r="C9" s="102" t="s">
        <v>223</v>
      </c>
      <c r="D9" s="781" t="s">
        <v>224</v>
      </c>
      <c r="E9" s="783"/>
      <c r="F9" s="572">
        <f>+I28</f>
        <v>618.33000000000004</v>
      </c>
      <c r="G9" s="793">
        <v>0.1</v>
      </c>
      <c r="H9" s="794"/>
      <c r="I9" s="112">
        <f>+G9*F9</f>
        <v>61.83</v>
      </c>
    </row>
    <row r="10" spans="1:9" ht="12.75" customHeight="1">
      <c r="A10" s="791" t="s">
        <v>384</v>
      </c>
      <c r="B10" s="792"/>
      <c r="C10" s="102" t="s">
        <v>257</v>
      </c>
      <c r="D10" s="781" t="s">
        <v>224</v>
      </c>
      <c r="E10" s="783"/>
      <c r="F10" s="114">
        <v>450000</v>
      </c>
      <c r="G10" s="993">
        <v>549.71547999999996</v>
      </c>
      <c r="H10" s="994"/>
      <c r="I10" s="112">
        <f>+F10/G10</f>
        <v>818.61</v>
      </c>
    </row>
    <row r="11" spans="1:9">
      <c r="A11" s="799" t="s">
        <v>225</v>
      </c>
      <c r="B11" s="800"/>
      <c r="C11" s="800"/>
      <c r="D11" s="800"/>
      <c r="E11" s="800"/>
      <c r="F11" s="800"/>
      <c r="G11" s="800"/>
      <c r="H11" s="801"/>
      <c r="I11" s="112">
        <f>SUM(I9:I10)</f>
        <v>880.44</v>
      </c>
    </row>
    <row r="12" spans="1:9" ht="12.75" customHeight="1">
      <c r="A12" s="784" t="s">
        <v>226</v>
      </c>
      <c r="B12" s="785"/>
      <c r="C12" s="785"/>
      <c r="D12" s="785"/>
      <c r="E12" s="785"/>
      <c r="F12" s="785"/>
      <c r="G12" s="785"/>
      <c r="H12" s="785"/>
      <c r="I12" s="786"/>
    </row>
    <row r="13" spans="1:9" ht="12.75" customHeight="1">
      <c r="A13" s="787" t="s">
        <v>77</v>
      </c>
      <c r="B13" s="802"/>
      <c r="C13" s="802"/>
      <c r="D13" s="788"/>
      <c r="E13" s="175" t="s">
        <v>215</v>
      </c>
      <c r="F13" s="177" t="s">
        <v>79</v>
      </c>
      <c r="G13" s="789" t="s">
        <v>227</v>
      </c>
      <c r="H13" s="790"/>
      <c r="I13" s="185" t="s">
        <v>221</v>
      </c>
    </row>
    <row r="14" spans="1:9" ht="12.75" customHeight="1">
      <c r="A14" s="791" t="s">
        <v>385</v>
      </c>
      <c r="B14" s="803"/>
      <c r="C14" s="803"/>
      <c r="D14" s="792"/>
      <c r="E14" s="102" t="s">
        <v>386</v>
      </c>
      <c r="F14" s="608">
        <v>4.0000000000000001E-3</v>
      </c>
      <c r="G14" s="818">
        <f>+MATERIALES!M19</f>
        <v>75000</v>
      </c>
      <c r="H14" s="819"/>
      <c r="I14" s="112">
        <f>+G14*F14</f>
        <v>300</v>
      </c>
    </row>
    <row r="15" spans="1:9" ht="12.75" customHeight="1">
      <c r="A15" s="791"/>
      <c r="B15" s="803"/>
      <c r="C15" s="803"/>
      <c r="D15" s="792"/>
      <c r="E15" s="102"/>
      <c r="F15" s="594"/>
      <c r="G15" s="818"/>
      <c r="H15" s="819"/>
      <c r="I15" s="112"/>
    </row>
    <row r="16" spans="1:9">
      <c r="A16" s="799" t="s">
        <v>225</v>
      </c>
      <c r="B16" s="800"/>
      <c r="C16" s="800"/>
      <c r="D16" s="800"/>
      <c r="E16" s="800"/>
      <c r="F16" s="800"/>
      <c r="G16" s="800"/>
      <c r="H16" s="801"/>
      <c r="I16" s="112">
        <f>SUM(I14:I15)</f>
        <v>300</v>
      </c>
    </row>
    <row r="17" spans="1:9" ht="12.75" customHeight="1">
      <c r="A17" s="784" t="s">
        <v>233</v>
      </c>
      <c r="B17" s="785"/>
      <c r="C17" s="785"/>
      <c r="D17" s="785"/>
      <c r="E17" s="785"/>
      <c r="F17" s="785"/>
      <c r="G17" s="785"/>
      <c r="H17" s="785"/>
      <c r="I17" s="786"/>
    </row>
    <row r="18" spans="1:9" ht="18" customHeight="1">
      <c r="A18" s="787" t="s">
        <v>234</v>
      </c>
      <c r="B18" s="802"/>
      <c r="C18" s="788"/>
      <c r="D18" s="176" t="s">
        <v>309</v>
      </c>
      <c r="E18" s="175" t="s">
        <v>236</v>
      </c>
      <c r="F18" s="177" t="s">
        <v>250</v>
      </c>
      <c r="G18" s="787" t="s">
        <v>237</v>
      </c>
      <c r="H18" s="788"/>
      <c r="I18" s="185" t="s">
        <v>221</v>
      </c>
    </row>
    <row r="19" spans="1:9">
      <c r="A19" s="795"/>
      <c r="B19" s="806"/>
      <c r="C19" s="796"/>
      <c r="D19" s="105"/>
      <c r="E19" s="105"/>
      <c r="F19" s="105"/>
      <c r="G19" s="795"/>
      <c r="H19" s="796"/>
      <c r="I19" s="115"/>
    </row>
    <row r="20" spans="1:9">
      <c r="A20" s="795"/>
      <c r="B20" s="806"/>
      <c r="C20" s="796"/>
      <c r="D20" s="105"/>
      <c r="E20" s="105"/>
      <c r="F20" s="105"/>
      <c r="G20" s="795"/>
      <c r="H20" s="796"/>
      <c r="I20" s="115"/>
    </row>
    <row r="21" spans="1:9">
      <c r="A21" s="799" t="s">
        <v>225</v>
      </c>
      <c r="B21" s="800"/>
      <c r="C21" s="800"/>
      <c r="D21" s="800"/>
      <c r="E21" s="800"/>
      <c r="F21" s="800"/>
      <c r="G21" s="800"/>
      <c r="H21" s="801"/>
      <c r="I21" s="115"/>
    </row>
    <row r="22" spans="1:9" ht="12.75" customHeight="1">
      <c r="A22" s="784" t="s">
        <v>238</v>
      </c>
      <c r="B22" s="785"/>
      <c r="C22" s="785"/>
      <c r="D22" s="785"/>
      <c r="E22" s="785"/>
      <c r="F22" s="785"/>
      <c r="G22" s="785"/>
      <c r="H22" s="785"/>
      <c r="I22" s="786"/>
    </row>
    <row r="23" spans="1:9" ht="18" customHeight="1">
      <c r="A23" s="787" t="s">
        <v>239</v>
      </c>
      <c r="B23" s="802"/>
      <c r="C23" s="788"/>
      <c r="D23" s="229" t="s">
        <v>240</v>
      </c>
      <c r="E23" s="175" t="s">
        <v>241</v>
      </c>
      <c r="F23" s="176" t="s">
        <v>242</v>
      </c>
      <c r="G23" s="789" t="s">
        <v>220</v>
      </c>
      <c r="H23" s="790"/>
      <c r="I23" s="185" t="s">
        <v>221</v>
      </c>
    </row>
    <row r="24" spans="1:9" ht="12.75" customHeight="1">
      <c r="A24" s="791" t="s">
        <v>366</v>
      </c>
      <c r="B24" s="803"/>
      <c r="C24" s="792"/>
      <c r="D24" s="112">
        <v>121136</v>
      </c>
      <c r="E24" s="108">
        <v>102965.6</v>
      </c>
      <c r="F24" s="109">
        <f>+D24+E24</f>
        <v>224101.6</v>
      </c>
      <c r="G24" s="828">
        <f>+G10</f>
        <v>549.72</v>
      </c>
      <c r="H24" s="829"/>
      <c r="I24" s="112">
        <f>+F24/G24</f>
        <v>407.66</v>
      </c>
    </row>
    <row r="25" spans="1:9" ht="12.75" customHeight="1">
      <c r="A25" s="791" t="s">
        <v>256</v>
      </c>
      <c r="B25" s="803"/>
      <c r="C25" s="792"/>
      <c r="D25" s="112">
        <v>66667</v>
      </c>
      <c r="E25" s="108">
        <v>49140.25</v>
      </c>
      <c r="F25" s="109">
        <f>+E25+D25</f>
        <v>115807.25</v>
      </c>
      <c r="G25" s="828">
        <f>+G24</f>
        <v>549.72</v>
      </c>
      <c r="H25" s="829"/>
      <c r="I25" s="112">
        <f>+F25/G25</f>
        <v>210.67</v>
      </c>
    </row>
    <row r="26" spans="1:9">
      <c r="A26" s="795"/>
      <c r="B26" s="806"/>
      <c r="C26" s="796"/>
      <c r="D26" s="105"/>
      <c r="E26" s="105"/>
      <c r="F26" s="105"/>
      <c r="G26" s="795"/>
      <c r="H26" s="796"/>
      <c r="I26" s="115"/>
    </row>
    <row r="27" spans="1:9">
      <c r="A27" s="795"/>
      <c r="B27" s="806"/>
      <c r="C27" s="796"/>
      <c r="D27" s="105"/>
      <c r="E27" s="105"/>
      <c r="F27" s="105"/>
      <c r="G27" s="795"/>
      <c r="H27" s="796"/>
      <c r="I27" s="115"/>
    </row>
    <row r="28" spans="1:9">
      <c r="A28" s="799" t="s">
        <v>225</v>
      </c>
      <c r="B28" s="800"/>
      <c r="C28" s="800"/>
      <c r="D28" s="800"/>
      <c r="E28" s="800"/>
      <c r="F28" s="800"/>
      <c r="G28" s="800"/>
      <c r="H28" s="801"/>
      <c r="I28" s="112">
        <f>SUM(I24:I27)</f>
        <v>618.33000000000004</v>
      </c>
    </row>
    <row r="29" spans="1:9">
      <c r="A29" s="795"/>
      <c r="B29" s="806"/>
      <c r="C29" s="806"/>
      <c r="D29" s="806"/>
      <c r="E29" s="806"/>
      <c r="F29" s="806"/>
      <c r="G29" s="806"/>
      <c r="H29" s="806"/>
      <c r="I29" s="796"/>
    </row>
    <row r="30" spans="1:9" ht="12.75" customHeight="1">
      <c r="A30" s="799" t="s">
        <v>245</v>
      </c>
      <c r="B30" s="800"/>
      <c r="C30" s="800"/>
      <c r="D30" s="800"/>
      <c r="E30" s="800"/>
      <c r="F30" s="800"/>
      <c r="G30" s="800"/>
      <c r="H30" s="801"/>
      <c r="I30" s="574">
        <f>+I11+I16+I21+I28</f>
        <v>1798.77</v>
      </c>
    </row>
    <row r="31" spans="1:9" ht="12.75" customHeight="1">
      <c r="A31" s="784" t="s">
        <v>246</v>
      </c>
      <c r="B31" s="785"/>
      <c r="C31" s="785"/>
      <c r="D31" s="785"/>
      <c r="E31" s="785"/>
      <c r="F31" s="785"/>
      <c r="G31" s="785"/>
      <c r="H31" s="785"/>
      <c r="I31" s="786"/>
    </row>
    <row r="32" spans="1:9" ht="12.75" customHeight="1">
      <c r="A32" s="787" t="s">
        <v>77</v>
      </c>
      <c r="B32" s="802"/>
      <c r="C32" s="788"/>
      <c r="D32" s="105"/>
      <c r="E32" s="105"/>
      <c r="F32" s="176" t="s">
        <v>202</v>
      </c>
      <c r="G32" s="789" t="s">
        <v>199</v>
      </c>
      <c r="H32" s="790"/>
      <c r="I32" s="115"/>
    </row>
    <row r="33" spans="1:12" ht="12.75" customHeight="1">
      <c r="A33" s="791" t="s">
        <v>247</v>
      </c>
      <c r="B33" s="803"/>
      <c r="C33" s="792"/>
      <c r="D33" s="105"/>
      <c r="E33" s="105"/>
      <c r="F33" s="110">
        <v>0.25</v>
      </c>
      <c r="G33" s="818">
        <f>+I30</f>
        <v>1798.77</v>
      </c>
      <c r="H33" s="819"/>
      <c r="I33" s="112">
        <f>+G33*F33</f>
        <v>449.69</v>
      </c>
    </row>
    <row r="34" spans="1:12">
      <c r="A34" s="791" t="s">
        <v>248</v>
      </c>
      <c r="B34" s="803"/>
      <c r="C34" s="792"/>
      <c r="D34" s="105"/>
      <c r="E34" s="105"/>
      <c r="F34" s="111">
        <v>0</v>
      </c>
      <c r="G34" s="818">
        <f>+I30</f>
        <v>1798.77</v>
      </c>
      <c r="H34" s="819"/>
      <c r="I34" s="112">
        <f t="shared" ref="I34:I35" si="0">+G34*F34</f>
        <v>0</v>
      </c>
    </row>
    <row r="35" spans="1:12">
      <c r="A35" s="791" t="s">
        <v>209</v>
      </c>
      <c r="B35" s="803"/>
      <c r="C35" s="792"/>
      <c r="D35" s="105"/>
      <c r="E35" s="105"/>
      <c r="F35" s="111">
        <v>0.05</v>
      </c>
      <c r="G35" s="818">
        <f>+I30</f>
        <v>1798.77</v>
      </c>
      <c r="H35" s="819"/>
      <c r="I35" s="112">
        <f t="shared" si="0"/>
        <v>89.94</v>
      </c>
    </row>
    <row r="36" spans="1:12">
      <c r="A36" s="820" t="s">
        <v>225</v>
      </c>
      <c r="B36" s="821"/>
      <c r="C36" s="821"/>
      <c r="D36" s="821"/>
      <c r="E36" s="821"/>
      <c r="F36" s="821"/>
      <c r="G36" s="821"/>
      <c r="H36" s="822"/>
      <c r="I36" s="112">
        <f>SUM(I33:I35)</f>
        <v>539.63</v>
      </c>
    </row>
    <row r="37" spans="1:12">
      <c r="A37" s="795"/>
      <c r="B37" s="806"/>
      <c r="C37" s="806"/>
      <c r="D37" s="806"/>
      <c r="E37" s="806"/>
      <c r="F37" s="806"/>
      <c r="G37" s="806"/>
      <c r="H37" s="806"/>
      <c r="I37" s="796"/>
    </row>
    <row r="38" spans="1:12" ht="12.75" customHeight="1">
      <c r="A38" s="918" t="s">
        <v>249</v>
      </c>
      <c r="B38" s="919"/>
      <c r="C38" s="919"/>
      <c r="D38" s="919"/>
      <c r="E38" s="919"/>
      <c r="F38" s="919"/>
      <c r="G38" s="919"/>
      <c r="H38" s="920"/>
      <c r="I38" s="186">
        <f>+ROUND(I30+I36,0)</f>
        <v>2338</v>
      </c>
      <c r="J38" s="96">
        <f>+'PROPUESTA APUS ORDENADOS'!G164</f>
        <v>2338</v>
      </c>
      <c r="K38" s="96">
        <f>+J38-I38</f>
        <v>0</v>
      </c>
      <c r="L38" s="96"/>
    </row>
    <row r="39" spans="1:12">
      <c r="A39" s="97"/>
      <c r="B39" s="97"/>
      <c r="C39" s="97"/>
      <c r="D39" s="97"/>
      <c r="E39" s="97"/>
      <c r="F39" s="97"/>
      <c r="G39" s="97"/>
      <c r="H39" s="97"/>
      <c r="I39" s="98"/>
    </row>
  </sheetData>
  <mergeCells count="59">
    <mergeCell ref="A37:I37"/>
    <mergeCell ref="A38:H38"/>
    <mergeCell ref="A34:C34"/>
    <mergeCell ref="G34:H34"/>
    <mergeCell ref="A35:C35"/>
    <mergeCell ref="G35:H35"/>
    <mergeCell ref="A36:H36"/>
    <mergeCell ref="A31:I31"/>
    <mergeCell ref="A32:C32"/>
    <mergeCell ref="G32:H32"/>
    <mergeCell ref="A33:C33"/>
    <mergeCell ref="G33:H33"/>
    <mergeCell ref="A27:C27"/>
    <mergeCell ref="G27:H27"/>
    <mergeCell ref="A28:H28"/>
    <mergeCell ref="A29:I29"/>
    <mergeCell ref="A30:H30"/>
    <mergeCell ref="A24:C24"/>
    <mergeCell ref="G24:H24"/>
    <mergeCell ref="A25:C25"/>
    <mergeCell ref="G25:H25"/>
    <mergeCell ref="A26:C26"/>
    <mergeCell ref="G26:H26"/>
    <mergeCell ref="A20:C20"/>
    <mergeCell ref="G20:H20"/>
    <mergeCell ref="A21:H21"/>
    <mergeCell ref="A22:I22"/>
    <mergeCell ref="A23:C23"/>
    <mergeCell ref="G23:H23"/>
    <mergeCell ref="A17:I17"/>
    <mergeCell ref="A18:C18"/>
    <mergeCell ref="G18:H18"/>
    <mergeCell ref="A19:C19"/>
    <mergeCell ref="G19:H19"/>
    <mergeCell ref="A14:D14"/>
    <mergeCell ref="G14:H14"/>
    <mergeCell ref="A15:D15"/>
    <mergeCell ref="G15:H15"/>
    <mergeCell ref="A16:H16"/>
    <mergeCell ref="A11:H11"/>
    <mergeCell ref="A12:I12"/>
    <mergeCell ref="A13:D13"/>
    <mergeCell ref="G13:H13"/>
    <mergeCell ref="A10:B10"/>
    <mergeCell ref="D10:E10"/>
    <mergeCell ref="G10:H10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5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00FF00"/>
  </sheetPr>
  <dimension ref="A1:L39"/>
  <sheetViews>
    <sheetView showGridLines="0" view="pageBreakPreview" topLeftCell="A7" zoomScale="70" zoomScaleNormal="100" zoomScaleSheetLayoutView="70" workbookViewId="0">
      <selection activeCell="L18" sqref="L18"/>
    </sheetView>
  </sheetViews>
  <sheetFormatPr baseColWidth="10" defaultColWidth="9.33203125" defaultRowHeight="12.75"/>
  <cols>
    <col min="1" max="1" width="12.6640625" customWidth="1"/>
    <col min="2" max="2" width="30.33203125" customWidth="1"/>
    <col min="3" max="3" width="11.6640625" customWidth="1"/>
    <col min="4" max="4" width="12.83203125" customWidth="1"/>
    <col min="5" max="5" width="19" customWidth="1"/>
    <col min="6" max="6" width="20.1640625" customWidth="1"/>
    <col min="7" max="7" width="7.33203125" customWidth="1"/>
    <col min="8" max="8" width="15.6640625" customWidth="1"/>
    <col min="9" max="9" width="20.6640625" customWidth="1"/>
    <col min="10" max="10" width="12" bestFit="1" customWidth="1"/>
    <col min="11" max="11" width="14" customWidth="1"/>
    <col min="12" max="12" width="14.33203125" bestFit="1" customWidth="1"/>
  </cols>
  <sheetData>
    <row r="1" spans="1:9" ht="15" customHeigh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995"/>
      <c r="B3" s="996"/>
      <c r="C3" s="996"/>
      <c r="D3" s="996"/>
      <c r="E3" s="996"/>
      <c r="F3" s="996"/>
      <c r="G3" s="996"/>
      <c r="H3" s="996"/>
      <c r="I3" s="997"/>
    </row>
    <row r="4" spans="1:9">
      <c r="A4" s="1000"/>
      <c r="B4" s="1001"/>
      <c r="C4" s="1001"/>
      <c r="D4" s="1001"/>
      <c r="E4" s="1001"/>
      <c r="F4" s="1001"/>
      <c r="G4" s="1001"/>
      <c r="H4" s="1001"/>
      <c r="I4" s="1002"/>
    </row>
    <row r="5" spans="1:9">
      <c r="A5" s="442" t="s">
        <v>0</v>
      </c>
      <c r="B5" s="998" t="s">
        <v>1</v>
      </c>
      <c r="C5" s="998"/>
      <c r="D5" s="998"/>
      <c r="E5" s="998"/>
      <c r="F5" s="998"/>
      <c r="G5" s="999" t="s">
        <v>2</v>
      </c>
      <c r="H5" s="999"/>
      <c r="I5" s="443" t="s">
        <v>3</v>
      </c>
    </row>
    <row r="6" spans="1:9">
      <c r="A6" s="407">
        <v>4.1900000000000004</v>
      </c>
      <c r="B6" s="992" t="s">
        <v>70</v>
      </c>
      <c r="C6" s="992"/>
      <c r="D6" s="992"/>
      <c r="E6" s="992"/>
      <c r="F6" s="992"/>
      <c r="G6" s="992" t="s">
        <v>4</v>
      </c>
      <c r="H6" s="992"/>
      <c r="I6" s="407">
        <f>+'PROPUESTA CONSORCIO'!F87+'PROPUESTA CONSORCIO'!F109</f>
        <v>164</v>
      </c>
    </row>
    <row r="7" spans="1:9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9" ht="18" customHeight="1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9" ht="12.75" customHeight="1">
      <c r="A9" s="791" t="s">
        <v>282</v>
      </c>
      <c r="B9" s="792"/>
      <c r="C9" s="102" t="s">
        <v>223</v>
      </c>
      <c r="D9" s="781" t="s">
        <v>224</v>
      </c>
      <c r="E9" s="783"/>
      <c r="F9" s="572">
        <f>+I28</f>
        <v>19061.37</v>
      </c>
      <c r="G9" s="916">
        <v>0.1</v>
      </c>
      <c r="H9" s="917"/>
      <c r="I9" s="112">
        <f>+G9*F9</f>
        <v>1906.14</v>
      </c>
    </row>
    <row r="10" spans="1:9" ht="12.75" customHeight="1">
      <c r="A10" s="791" t="s">
        <v>384</v>
      </c>
      <c r="B10" s="792"/>
      <c r="C10" s="102" t="s">
        <v>257</v>
      </c>
      <c r="D10" s="781" t="s">
        <v>224</v>
      </c>
      <c r="E10" s="783"/>
      <c r="F10" s="114">
        <v>450000</v>
      </c>
      <c r="G10" s="916">
        <v>19.421109999999999</v>
      </c>
      <c r="H10" s="917"/>
      <c r="I10" s="112">
        <f>+F10/G10</f>
        <v>23170.66</v>
      </c>
    </row>
    <row r="11" spans="1:9">
      <c r="A11" s="799" t="s">
        <v>225</v>
      </c>
      <c r="B11" s="800"/>
      <c r="C11" s="800"/>
      <c r="D11" s="800"/>
      <c r="E11" s="800"/>
      <c r="F11" s="800"/>
      <c r="G11" s="800"/>
      <c r="H11" s="801"/>
      <c r="I11" s="112">
        <f>SUM(I9:I10)</f>
        <v>25076.799999999999</v>
      </c>
    </row>
    <row r="12" spans="1:9" ht="12.75" customHeight="1">
      <c r="A12" s="784" t="s">
        <v>226</v>
      </c>
      <c r="B12" s="785"/>
      <c r="C12" s="785"/>
      <c r="D12" s="785"/>
      <c r="E12" s="785"/>
      <c r="F12" s="785"/>
      <c r="G12" s="785"/>
      <c r="H12" s="785"/>
      <c r="I12" s="786"/>
    </row>
    <row r="13" spans="1:9" ht="12.75" customHeight="1">
      <c r="A13" s="787" t="s">
        <v>77</v>
      </c>
      <c r="B13" s="802"/>
      <c r="C13" s="802"/>
      <c r="D13" s="788"/>
      <c r="E13" s="175" t="s">
        <v>215</v>
      </c>
      <c r="F13" s="177" t="s">
        <v>79</v>
      </c>
      <c r="G13" s="789" t="s">
        <v>227</v>
      </c>
      <c r="H13" s="790"/>
      <c r="I13" s="185" t="s">
        <v>221</v>
      </c>
    </row>
    <row r="14" spans="1:9" ht="12.75" customHeight="1">
      <c r="A14" s="791" t="s">
        <v>385</v>
      </c>
      <c r="B14" s="803"/>
      <c r="C14" s="803"/>
      <c r="D14" s="792"/>
      <c r="E14" s="102" t="s">
        <v>386</v>
      </c>
      <c r="F14" s="158">
        <v>0.1</v>
      </c>
      <c r="G14" s="818">
        <f>+MATERIALES!M19</f>
        <v>75000</v>
      </c>
      <c r="H14" s="819"/>
      <c r="I14" s="112">
        <f>+G14*F14</f>
        <v>7500</v>
      </c>
    </row>
    <row r="15" spans="1:9" ht="12.75" customHeight="1">
      <c r="A15" s="791"/>
      <c r="B15" s="803"/>
      <c r="C15" s="803"/>
      <c r="D15" s="792"/>
      <c r="E15" s="102"/>
      <c r="F15" s="594"/>
      <c r="G15" s="818"/>
      <c r="H15" s="819"/>
      <c r="I15" s="112"/>
    </row>
    <row r="16" spans="1:9">
      <c r="A16" s="799" t="s">
        <v>225</v>
      </c>
      <c r="B16" s="800"/>
      <c r="C16" s="800"/>
      <c r="D16" s="800"/>
      <c r="E16" s="800"/>
      <c r="F16" s="800"/>
      <c r="G16" s="800"/>
      <c r="H16" s="801"/>
      <c r="I16" s="112">
        <f>SUM(I14:I15)</f>
        <v>7500</v>
      </c>
    </row>
    <row r="17" spans="1:9" ht="12.75" customHeight="1">
      <c r="A17" s="784" t="s">
        <v>233</v>
      </c>
      <c r="B17" s="785"/>
      <c r="C17" s="785"/>
      <c r="D17" s="785"/>
      <c r="E17" s="785"/>
      <c r="F17" s="785"/>
      <c r="G17" s="785"/>
      <c r="H17" s="785"/>
      <c r="I17" s="786"/>
    </row>
    <row r="18" spans="1:9" ht="18" customHeight="1">
      <c r="A18" s="787" t="s">
        <v>234</v>
      </c>
      <c r="B18" s="802"/>
      <c r="C18" s="788"/>
      <c r="D18" s="176" t="s">
        <v>309</v>
      </c>
      <c r="E18" s="175" t="s">
        <v>236</v>
      </c>
      <c r="F18" s="177" t="s">
        <v>250</v>
      </c>
      <c r="G18" s="787" t="s">
        <v>237</v>
      </c>
      <c r="H18" s="788"/>
      <c r="I18" s="185" t="s">
        <v>221</v>
      </c>
    </row>
    <row r="19" spans="1:9">
      <c r="A19" s="795"/>
      <c r="B19" s="806"/>
      <c r="C19" s="796"/>
      <c r="D19" s="105"/>
      <c r="E19" s="105"/>
      <c r="F19" s="105"/>
      <c r="G19" s="795"/>
      <c r="H19" s="796"/>
      <c r="I19" s="115"/>
    </row>
    <row r="20" spans="1:9">
      <c r="A20" s="795"/>
      <c r="B20" s="806"/>
      <c r="C20" s="796"/>
      <c r="D20" s="105"/>
      <c r="E20" s="105"/>
      <c r="F20" s="105"/>
      <c r="G20" s="795"/>
      <c r="H20" s="796"/>
      <c r="I20" s="115"/>
    </row>
    <row r="21" spans="1:9">
      <c r="A21" s="799" t="s">
        <v>225</v>
      </c>
      <c r="B21" s="800"/>
      <c r="C21" s="800"/>
      <c r="D21" s="800"/>
      <c r="E21" s="800"/>
      <c r="F21" s="800"/>
      <c r="G21" s="800"/>
      <c r="H21" s="801"/>
      <c r="I21" s="115"/>
    </row>
    <row r="22" spans="1:9" ht="12.75" customHeight="1">
      <c r="A22" s="784" t="s">
        <v>238</v>
      </c>
      <c r="B22" s="785"/>
      <c r="C22" s="785"/>
      <c r="D22" s="785"/>
      <c r="E22" s="785"/>
      <c r="F22" s="785"/>
      <c r="G22" s="785"/>
      <c r="H22" s="785"/>
      <c r="I22" s="786"/>
    </row>
    <row r="23" spans="1:9" ht="18" customHeight="1">
      <c r="A23" s="787" t="s">
        <v>239</v>
      </c>
      <c r="B23" s="802"/>
      <c r="C23" s="788"/>
      <c r="D23" s="229" t="s">
        <v>240</v>
      </c>
      <c r="E23" s="175" t="s">
        <v>241</v>
      </c>
      <c r="F23" s="176" t="s">
        <v>242</v>
      </c>
      <c r="G23" s="789" t="s">
        <v>220</v>
      </c>
      <c r="H23" s="790"/>
      <c r="I23" s="185" t="s">
        <v>221</v>
      </c>
    </row>
    <row r="24" spans="1:9" ht="12.75" customHeight="1">
      <c r="A24" s="791" t="s">
        <v>387</v>
      </c>
      <c r="B24" s="803"/>
      <c r="C24" s="792"/>
      <c r="D24" s="153">
        <v>151420</v>
      </c>
      <c r="E24" s="108">
        <v>102965.6</v>
      </c>
      <c r="F24" s="109">
        <f>+D24+E24</f>
        <v>254385.6</v>
      </c>
      <c r="G24" s="916">
        <f>+G10</f>
        <v>19.421109999999999</v>
      </c>
      <c r="H24" s="917"/>
      <c r="I24" s="112">
        <f>+F24/G24</f>
        <v>13098.41</v>
      </c>
    </row>
    <row r="25" spans="1:9" ht="12.75" customHeight="1">
      <c r="A25" s="791" t="s">
        <v>256</v>
      </c>
      <c r="B25" s="803"/>
      <c r="C25" s="792"/>
      <c r="D25" s="153">
        <v>66667</v>
      </c>
      <c r="E25" s="108">
        <v>49140.25</v>
      </c>
      <c r="F25" s="109">
        <f>+E25+D25</f>
        <v>115807.25</v>
      </c>
      <c r="G25" s="916">
        <f>+G24</f>
        <v>19.421109999999999</v>
      </c>
      <c r="H25" s="917"/>
      <c r="I25" s="112">
        <f>+F25/G25</f>
        <v>5962.96</v>
      </c>
    </row>
    <row r="26" spans="1:9">
      <c r="A26" s="795"/>
      <c r="B26" s="806"/>
      <c r="C26" s="796"/>
      <c r="D26" s="105"/>
      <c r="E26" s="105"/>
      <c r="F26" s="105"/>
      <c r="G26" s="1003"/>
      <c r="H26" s="1004"/>
      <c r="I26" s="115"/>
    </row>
    <row r="27" spans="1:9">
      <c r="A27" s="795"/>
      <c r="B27" s="806"/>
      <c r="C27" s="796"/>
      <c r="D27" s="105"/>
      <c r="E27" s="105"/>
      <c r="F27" s="105"/>
      <c r="G27" s="795"/>
      <c r="H27" s="796"/>
      <c r="I27" s="115"/>
    </row>
    <row r="28" spans="1:9">
      <c r="A28" s="799" t="s">
        <v>225</v>
      </c>
      <c r="B28" s="800"/>
      <c r="C28" s="800"/>
      <c r="D28" s="800"/>
      <c r="E28" s="800"/>
      <c r="F28" s="800"/>
      <c r="G28" s="800"/>
      <c r="H28" s="801"/>
      <c r="I28" s="112">
        <f>SUM(I24:I27)</f>
        <v>19061.37</v>
      </c>
    </row>
    <row r="29" spans="1:9">
      <c r="A29" s="795"/>
      <c r="B29" s="806"/>
      <c r="C29" s="806"/>
      <c r="D29" s="806"/>
      <c r="E29" s="806"/>
      <c r="F29" s="806"/>
      <c r="G29" s="806"/>
      <c r="H29" s="806"/>
      <c r="I29" s="796"/>
    </row>
    <row r="30" spans="1:9" ht="12.75" customHeight="1">
      <c r="A30" s="799" t="s">
        <v>245</v>
      </c>
      <c r="B30" s="800"/>
      <c r="C30" s="800"/>
      <c r="D30" s="800"/>
      <c r="E30" s="800"/>
      <c r="F30" s="800"/>
      <c r="G30" s="800"/>
      <c r="H30" s="801"/>
      <c r="I30" s="574">
        <f>+I11+I16+I21+I28</f>
        <v>51638.17</v>
      </c>
    </row>
    <row r="31" spans="1:9" ht="12.75" customHeight="1">
      <c r="A31" s="784" t="s">
        <v>246</v>
      </c>
      <c r="B31" s="785"/>
      <c r="C31" s="785"/>
      <c r="D31" s="785"/>
      <c r="E31" s="785"/>
      <c r="F31" s="785"/>
      <c r="G31" s="785"/>
      <c r="H31" s="785"/>
      <c r="I31" s="786"/>
    </row>
    <row r="32" spans="1:9" ht="12.75" customHeight="1">
      <c r="A32" s="787" t="s">
        <v>77</v>
      </c>
      <c r="B32" s="802"/>
      <c r="C32" s="788"/>
      <c r="D32" s="105"/>
      <c r="E32" s="105"/>
      <c r="F32" s="176" t="s">
        <v>202</v>
      </c>
      <c r="G32" s="789" t="s">
        <v>199</v>
      </c>
      <c r="H32" s="790"/>
      <c r="I32" s="115"/>
    </row>
    <row r="33" spans="1:12" ht="12.75" customHeight="1">
      <c r="A33" s="791" t="s">
        <v>247</v>
      </c>
      <c r="B33" s="803"/>
      <c r="C33" s="792"/>
      <c r="D33" s="105"/>
      <c r="E33" s="105"/>
      <c r="F33" s="110">
        <v>0.25</v>
      </c>
      <c r="G33" s="818">
        <f>+I30</f>
        <v>51638.17</v>
      </c>
      <c r="H33" s="819"/>
      <c r="I33" s="112">
        <f>+G33*F33</f>
        <v>12909.54</v>
      </c>
    </row>
    <row r="34" spans="1:12">
      <c r="A34" s="791" t="s">
        <v>248</v>
      </c>
      <c r="B34" s="803"/>
      <c r="C34" s="792"/>
      <c r="D34" s="105"/>
      <c r="E34" s="105"/>
      <c r="F34" s="111">
        <v>0</v>
      </c>
      <c r="G34" s="818">
        <f>+I30</f>
        <v>51638.17</v>
      </c>
      <c r="H34" s="819"/>
      <c r="I34" s="112">
        <f t="shared" ref="I34:I35" si="0">+G34*F34</f>
        <v>0</v>
      </c>
    </row>
    <row r="35" spans="1:12">
      <c r="A35" s="791" t="s">
        <v>209</v>
      </c>
      <c r="B35" s="803"/>
      <c r="C35" s="792"/>
      <c r="D35" s="105"/>
      <c r="E35" s="105"/>
      <c r="F35" s="111">
        <v>0.05</v>
      </c>
      <c r="G35" s="818">
        <f>+I30</f>
        <v>51638.17</v>
      </c>
      <c r="H35" s="819"/>
      <c r="I35" s="112">
        <f t="shared" si="0"/>
        <v>2581.91</v>
      </c>
    </row>
    <row r="36" spans="1:12">
      <c r="A36" s="820" t="s">
        <v>225</v>
      </c>
      <c r="B36" s="821"/>
      <c r="C36" s="821"/>
      <c r="D36" s="821"/>
      <c r="E36" s="821"/>
      <c r="F36" s="821"/>
      <c r="G36" s="821"/>
      <c r="H36" s="822"/>
      <c r="I36" s="112">
        <f>SUM(I33:I35)</f>
        <v>15491.45</v>
      </c>
    </row>
    <row r="37" spans="1:12">
      <c r="A37" s="795"/>
      <c r="B37" s="806"/>
      <c r="C37" s="806"/>
      <c r="D37" s="806"/>
      <c r="E37" s="806"/>
      <c r="F37" s="806"/>
      <c r="G37" s="806"/>
      <c r="H37" s="806"/>
      <c r="I37" s="796"/>
    </row>
    <row r="38" spans="1:12" ht="12.75" customHeight="1">
      <c r="A38" s="918" t="s">
        <v>249</v>
      </c>
      <c r="B38" s="919"/>
      <c r="C38" s="919"/>
      <c r="D38" s="919"/>
      <c r="E38" s="919"/>
      <c r="F38" s="919"/>
      <c r="G38" s="919"/>
      <c r="H38" s="920"/>
      <c r="I38" s="186">
        <f>+ROUND(I30+I36,0)</f>
        <v>67130</v>
      </c>
      <c r="J38" s="96">
        <f>+'PROPUESTA APUS ORDENADOS'!G165</f>
        <v>67130</v>
      </c>
      <c r="K38" s="96">
        <f>+J38-I38</f>
        <v>0</v>
      </c>
      <c r="L38" s="96"/>
    </row>
    <row r="39" spans="1:12">
      <c r="A39" s="97"/>
      <c r="B39" s="97"/>
      <c r="C39" s="97"/>
      <c r="D39" s="97"/>
      <c r="E39" s="97"/>
      <c r="F39" s="97"/>
      <c r="G39" s="97"/>
      <c r="H39" s="97"/>
      <c r="I39" s="98"/>
    </row>
  </sheetData>
  <mergeCells count="59">
    <mergeCell ref="A37:I37"/>
    <mergeCell ref="A38:H38"/>
    <mergeCell ref="A34:C34"/>
    <mergeCell ref="G34:H34"/>
    <mergeCell ref="A35:C35"/>
    <mergeCell ref="G35:H35"/>
    <mergeCell ref="A36:H36"/>
    <mergeCell ref="A31:I31"/>
    <mergeCell ref="A32:C32"/>
    <mergeCell ref="G32:H32"/>
    <mergeCell ref="A33:C33"/>
    <mergeCell ref="G33:H33"/>
    <mergeCell ref="A27:C27"/>
    <mergeCell ref="G27:H27"/>
    <mergeCell ref="A28:H28"/>
    <mergeCell ref="A29:I29"/>
    <mergeCell ref="A30:H30"/>
    <mergeCell ref="A24:C24"/>
    <mergeCell ref="G24:H24"/>
    <mergeCell ref="A25:C25"/>
    <mergeCell ref="G25:H25"/>
    <mergeCell ref="A26:C26"/>
    <mergeCell ref="G26:H26"/>
    <mergeCell ref="A20:C20"/>
    <mergeCell ref="G20:H20"/>
    <mergeCell ref="A21:H21"/>
    <mergeCell ref="A22:I22"/>
    <mergeCell ref="A23:C23"/>
    <mergeCell ref="G23:H23"/>
    <mergeCell ref="A17:I17"/>
    <mergeCell ref="A18:C18"/>
    <mergeCell ref="G18:H18"/>
    <mergeCell ref="A19:C19"/>
    <mergeCell ref="G19:H19"/>
    <mergeCell ref="A14:D14"/>
    <mergeCell ref="G14:H14"/>
    <mergeCell ref="A15:D15"/>
    <mergeCell ref="G15:H15"/>
    <mergeCell ref="A16:H16"/>
    <mergeCell ref="A11:H11"/>
    <mergeCell ref="A12:I12"/>
    <mergeCell ref="A13:D13"/>
    <mergeCell ref="G13:H13"/>
    <mergeCell ref="A10:B10"/>
    <mergeCell ref="D10:E10"/>
    <mergeCell ref="G10:H10"/>
    <mergeCell ref="A7:I7"/>
    <mergeCell ref="A8:B8"/>
    <mergeCell ref="D8:E8"/>
    <mergeCell ref="G8:H8"/>
    <mergeCell ref="A9:B9"/>
    <mergeCell ref="D9:E9"/>
    <mergeCell ref="G9:H9"/>
    <mergeCell ref="A2:I3"/>
    <mergeCell ref="B5:F5"/>
    <mergeCell ref="G5:H5"/>
    <mergeCell ref="B6:F6"/>
    <mergeCell ref="G6:H6"/>
    <mergeCell ref="A4:I4"/>
  </mergeCells>
  <pageMargins left="0.7" right="0.7" top="0.75" bottom="0.75" header="0.3" footer="0.3"/>
  <pageSetup scale="67" orientation="portrait" r:id="rId1"/>
  <colBreaks count="1" manualBreakCount="1">
    <brk id="9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00FF00"/>
  </sheetPr>
  <dimension ref="A2:L45"/>
  <sheetViews>
    <sheetView showGridLines="0" view="pageBreakPreview" zoomScale="70" zoomScaleNormal="100" zoomScaleSheetLayoutView="70" workbookViewId="0">
      <selection activeCell="M41" sqref="M41"/>
    </sheetView>
  </sheetViews>
  <sheetFormatPr baseColWidth="10" defaultColWidth="9.33203125" defaultRowHeight="12.75"/>
  <cols>
    <col min="1" max="1" width="12.6640625" style="97" customWidth="1"/>
    <col min="2" max="2" width="30.33203125" style="97" customWidth="1"/>
    <col min="3" max="3" width="12.1640625" style="97" customWidth="1"/>
    <col min="4" max="4" width="14.33203125" style="97" customWidth="1"/>
    <col min="5" max="5" width="18.33203125" style="97" customWidth="1"/>
    <col min="6" max="6" width="16" style="97" customWidth="1"/>
    <col min="7" max="7" width="7.33203125" style="97" customWidth="1"/>
    <col min="8" max="8" width="14" style="97" customWidth="1"/>
    <col min="9" max="9" width="20.6640625" style="117" customWidth="1"/>
    <col min="10" max="10" width="12" bestFit="1" customWidth="1"/>
    <col min="11" max="11" width="11.1640625" bestFit="1" customWidth="1"/>
    <col min="12" max="12" width="15.33203125" bestFit="1" customWidth="1"/>
  </cols>
  <sheetData>
    <row r="2" spans="1:9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596"/>
      <c r="B4" s="597"/>
      <c r="C4" s="597"/>
      <c r="D4" s="597"/>
      <c r="E4" s="598"/>
      <c r="F4" s="599"/>
      <c r="G4" s="600"/>
      <c r="H4" s="600"/>
      <c r="I4" s="601"/>
    </row>
    <row r="5" spans="1:9">
      <c r="A5" s="843" t="s">
        <v>391</v>
      </c>
      <c r="B5" s="843"/>
      <c r="C5" s="843"/>
      <c r="D5" s="843"/>
      <c r="E5" s="843"/>
      <c r="F5" s="843"/>
      <c r="G5" s="843"/>
      <c r="H5" s="843"/>
      <c r="I5" s="843"/>
    </row>
    <row r="6" spans="1:9">
      <c r="A6" s="848"/>
      <c r="B6" s="848"/>
      <c r="C6" s="848"/>
      <c r="D6" s="848"/>
      <c r="E6" s="848"/>
      <c r="F6" s="848"/>
      <c r="G6" s="848"/>
      <c r="H6" s="848"/>
      <c r="I6" s="848"/>
    </row>
    <row r="7" spans="1:9">
      <c r="A7" s="542" t="s">
        <v>214</v>
      </c>
      <c r="B7" s="839" t="s">
        <v>77</v>
      </c>
      <c r="C7" s="839"/>
      <c r="D7" s="839"/>
      <c r="E7" s="839"/>
      <c r="F7" s="839"/>
      <c r="G7" s="840" t="s">
        <v>215</v>
      </c>
      <c r="H7" s="840"/>
      <c r="I7" s="585" t="s">
        <v>79</v>
      </c>
    </row>
    <row r="8" spans="1:9">
      <c r="A8" s="622">
        <v>4.2</v>
      </c>
      <c r="B8" s="841" t="s">
        <v>392</v>
      </c>
      <c r="C8" s="841"/>
      <c r="D8" s="841"/>
      <c r="E8" s="841"/>
      <c r="F8" s="841"/>
      <c r="G8" s="841" t="s">
        <v>90</v>
      </c>
      <c r="H8" s="841"/>
      <c r="I8" s="593">
        <f>+'PROPUESTA CONSORCIO'!F88+'PROPUESTA CONSORCIO'!F110</f>
        <v>508</v>
      </c>
    </row>
    <row r="9" spans="1:9">
      <c r="A9" s="842" t="s">
        <v>217</v>
      </c>
      <c r="B9" s="842"/>
      <c r="C9" s="842"/>
      <c r="D9" s="842"/>
      <c r="E9" s="842"/>
      <c r="F9" s="842"/>
      <c r="G9" s="842"/>
      <c r="H9" s="842"/>
      <c r="I9" s="842"/>
    </row>
    <row r="10" spans="1:9">
      <c r="A10" s="843" t="s">
        <v>77</v>
      </c>
      <c r="B10" s="843"/>
      <c r="C10" s="546" t="s">
        <v>215</v>
      </c>
      <c r="D10" s="843" t="s">
        <v>218</v>
      </c>
      <c r="E10" s="843"/>
      <c r="F10" s="548" t="s">
        <v>219</v>
      </c>
      <c r="G10" s="844" t="s">
        <v>220</v>
      </c>
      <c r="H10" s="844"/>
      <c r="I10" s="586" t="s">
        <v>221</v>
      </c>
    </row>
    <row r="11" spans="1:9">
      <c r="A11" s="845" t="s">
        <v>282</v>
      </c>
      <c r="B11" s="845"/>
      <c r="C11" s="550" t="s">
        <v>223</v>
      </c>
      <c r="D11" s="841" t="s">
        <v>224</v>
      </c>
      <c r="E11" s="841"/>
      <c r="F11" s="592">
        <v>10740</v>
      </c>
      <c r="G11" s="846">
        <v>0.1</v>
      </c>
      <c r="H11" s="846"/>
      <c r="I11" s="587">
        <f>+G11*F11</f>
        <v>1074</v>
      </c>
    </row>
    <row r="12" spans="1:9">
      <c r="A12" s="845" t="s">
        <v>393</v>
      </c>
      <c r="B12" s="845"/>
      <c r="C12" s="550" t="s">
        <v>252</v>
      </c>
      <c r="D12" s="841" t="s">
        <v>224</v>
      </c>
      <c r="E12" s="841"/>
      <c r="F12" s="592">
        <v>20000</v>
      </c>
      <c r="G12" s="853">
        <v>5</v>
      </c>
      <c r="H12" s="853"/>
      <c r="I12" s="587">
        <f>+F12/G12</f>
        <v>4000</v>
      </c>
    </row>
    <row r="13" spans="1:9">
      <c r="A13" s="848"/>
      <c r="B13" s="848"/>
      <c r="C13" s="554"/>
      <c r="D13" s="848"/>
      <c r="E13" s="848"/>
      <c r="F13" s="554"/>
      <c r="G13" s="848" t="s">
        <v>390</v>
      </c>
      <c r="H13" s="848"/>
      <c r="I13" s="588"/>
    </row>
    <row r="14" spans="1:9">
      <c r="A14" s="848"/>
      <c r="B14" s="848"/>
      <c r="C14" s="554"/>
      <c r="D14" s="848"/>
      <c r="E14" s="848"/>
      <c r="F14" s="554"/>
      <c r="G14" s="848"/>
      <c r="H14" s="848"/>
      <c r="I14" s="588"/>
    </row>
    <row r="15" spans="1:9">
      <c r="A15" s="849" t="s">
        <v>225</v>
      </c>
      <c r="B15" s="849"/>
      <c r="C15" s="849"/>
      <c r="D15" s="849"/>
      <c r="E15" s="849"/>
      <c r="F15" s="849"/>
      <c r="G15" s="849"/>
      <c r="H15" s="849"/>
      <c r="I15" s="587">
        <f>SUM(I11:I14)</f>
        <v>5074</v>
      </c>
    </row>
    <row r="16" spans="1:9">
      <c r="A16" s="842" t="s">
        <v>226</v>
      </c>
      <c r="B16" s="842"/>
      <c r="C16" s="842"/>
      <c r="D16" s="842"/>
      <c r="E16" s="842"/>
      <c r="F16" s="842"/>
      <c r="G16" s="842"/>
      <c r="H16" s="842"/>
      <c r="I16" s="842"/>
    </row>
    <row r="17" spans="1:9">
      <c r="A17" s="843" t="s">
        <v>77</v>
      </c>
      <c r="B17" s="843"/>
      <c r="C17" s="843"/>
      <c r="D17" s="843"/>
      <c r="E17" s="546" t="s">
        <v>215</v>
      </c>
      <c r="F17" s="557" t="s">
        <v>79</v>
      </c>
      <c r="G17" s="850" t="s">
        <v>227</v>
      </c>
      <c r="H17" s="850"/>
      <c r="I17" s="586" t="s">
        <v>221</v>
      </c>
    </row>
    <row r="18" spans="1:9">
      <c r="A18" s="845" t="s">
        <v>394</v>
      </c>
      <c r="B18" s="845"/>
      <c r="C18" s="845"/>
      <c r="D18" s="845"/>
      <c r="E18" s="550" t="s">
        <v>183</v>
      </c>
      <c r="F18" s="560">
        <v>10</v>
      </c>
      <c r="G18" s="1005">
        <f>+MATERIALES!M44</f>
        <v>700</v>
      </c>
      <c r="H18" s="1005"/>
      <c r="I18" s="587">
        <f>+G18*F18</f>
        <v>7000</v>
      </c>
    </row>
    <row r="19" spans="1:9">
      <c r="A19" s="845" t="s">
        <v>395</v>
      </c>
      <c r="B19" s="845"/>
      <c r="C19" s="845"/>
      <c r="D19" s="845"/>
      <c r="E19" s="550" t="s">
        <v>183</v>
      </c>
      <c r="F19" s="560">
        <v>4</v>
      </c>
      <c r="G19" s="1005">
        <f>+MATERIALES!M45</f>
        <v>580</v>
      </c>
      <c r="H19" s="1005"/>
      <c r="I19" s="587">
        <f t="shared" ref="I19:I21" si="0">+G19*F19</f>
        <v>2320</v>
      </c>
    </row>
    <row r="20" spans="1:9">
      <c r="A20" s="845" t="s">
        <v>396</v>
      </c>
      <c r="B20" s="845"/>
      <c r="C20" s="845"/>
      <c r="D20" s="845"/>
      <c r="E20" s="550" t="s">
        <v>183</v>
      </c>
      <c r="F20" s="560">
        <v>3.74</v>
      </c>
      <c r="G20" s="1005">
        <f>+MATERIALES!M46</f>
        <v>450</v>
      </c>
      <c r="H20" s="1005"/>
      <c r="I20" s="587">
        <f t="shared" si="0"/>
        <v>1683</v>
      </c>
    </row>
    <row r="21" spans="1:9">
      <c r="A21" s="845" t="s">
        <v>397</v>
      </c>
      <c r="B21" s="845"/>
      <c r="C21" s="845"/>
      <c r="D21" s="845"/>
      <c r="E21" s="550" t="s">
        <v>183</v>
      </c>
      <c r="F21" s="544">
        <v>4.2</v>
      </c>
      <c r="G21" s="854">
        <f>+MATERIALES!M47</f>
        <v>891.9</v>
      </c>
      <c r="H21" s="854"/>
      <c r="I21" s="587">
        <f t="shared" si="0"/>
        <v>3745.98</v>
      </c>
    </row>
    <row r="22" spans="1:9">
      <c r="A22" s="849" t="s">
        <v>225</v>
      </c>
      <c r="B22" s="849"/>
      <c r="C22" s="849"/>
      <c r="D22" s="849"/>
      <c r="E22" s="849"/>
      <c r="F22" s="849"/>
      <c r="G22" s="849"/>
      <c r="H22" s="849"/>
      <c r="I22" s="587">
        <f>SUM(I18:I21)</f>
        <v>14748.98</v>
      </c>
    </row>
    <row r="23" spans="1:9">
      <c r="A23" s="842" t="s">
        <v>233</v>
      </c>
      <c r="B23" s="842"/>
      <c r="C23" s="842"/>
      <c r="D23" s="842"/>
      <c r="E23" s="842"/>
      <c r="F23" s="842"/>
      <c r="G23" s="842"/>
      <c r="H23" s="842"/>
      <c r="I23" s="842"/>
    </row>
    <row r="24" spans="1:9" ht="22.5">
      <c r="A24" s="843" t="s">
        <v>234</v>
      </c>
      <c r="B24" s="843"/>
      <c r="C24" s="843"/>
      <c r="D24" s="559" t="s">
        <v>361</v>
      </c>
      <c r="E24" s="546" t="s">
        <v>236</v>
      </c>
      <c r="F24" s="557" t="s">
        <v>250</v>
      </c>
      <c r="G24" s="851" t="s">
        <v>237</v>
      </c>
      <c r="H24" s="851"/>
      <c r="I24" s="586" t="s">
        <v>221</v>
      </c>
    </row>
    <row r="25" spans="1:9">
      <c r="A25" s="848"/>
      <c r="B25" s="848"/>
      <c r="C25" s="848"/>
      <c r="D25" s="554"/>
      <c r="E25" s="554"/>
      <c r="F25" s="554"/>
      <c r="G25" s="848"/>
      <c r="H25" s="848"/>
      <c r="I25" s="588"/>
    </row>
    <row r="26" spans="1:9">
      <c r="A26" s="848"/>
      <c r="B26" s="848"/>
      <c r="C26" s="848"/>
      <c r="D26" s="554"/>
      <c r="E26" s="554"/>
      <c r="F26" s="554"/>
      <c r="G26" s="848"/>
      <c r="H26" s="848"/>
      <c r="I26" s="588"/>
    </row>
    <row r="27" spans="1:9">
      <c r="A27" s="849" t="s">
        <v>225</v>
      </c>
      <c r="B27" s="849"/>
      <c r="C27" s="849"/>
      <c r="D27" s="849"/>
      <c r="E27" s="849"/>
      <c r="F27" s="849"/>
      <c r="G27" s="849"/>
      <c r="H27" s="849"/>
      <c r="I27" s="588"/>
    </row>
    <row r="28" spans="1:9">
      <c r="A28" s="842" t="s">
        <v>238</v>
      </c>
      <c r="B28" s="842"/>
      <c r="C28" s="842"/>
      <c r="D28" s="842"/>
      <c r="E28" s="842"/>
      <c r="F28" s="842"/>
      <c r="G28" s="842"/>
      <c r="H28" s="842"/>
      <c r="I28" s="842"/>
    </row>
    <row r="29" spans="1:9" ht="22.5">
      <c r="A29" s="843" t="s">
        <v>239</v>
      </c>
      <c r="B29" s="843"/>
      <c r="C29" s="843"/>
      <c r="D29" s="548" t="s">
        <v>240</v>
      </c>
      <c r="E29" s="546" t="s">
        <v>241</v>
      </c>
      <c r="F29" s="548" t="s">
        <v>242</v>
      </c>
      <c r="G29" s="844" t="s">
        <v>220</v>
      </c>
      <c r="H29" s="844"/>
      <c r="I29" s="586" t="s">
        <v>221</v>
      </c>
    </row>
    <row r="30" spans="1:9">
      <c r="A30" s="845" t="s">
        <v>288</v>
      </c>
      <c r="B30" s="845"/>
      <c r="C30" s="845"/>
      <c r="D30" s="569">
        <v>30284</v>
      </c>
      <c r="E30" s="564">
        <v>25741.4</v>
      </c>
      <c r="F30" s="565">
        <f>+E30+D30</f>
        <v>56025.4</v>
      </c>
      <c r="G30" s="853">
        <v>16</v>
      </c>
      <c r="H30" s="853"/>
      <c r="I30" s="587">
        <f>+F30/G30</f>
        <v>3501.59</v>
      </c>
    </row>
    <row r="31" spans="1:9">
      <c r="A31" s="845" t="s">
        <v>256</v>
      </c>
      <c r="B31" s="845"/>
      <c r="C31" s="845"/>
      <c r="D31" s="569">
        <v>66667</v>
      </c>
      <c r="E31" s="564">
        <v>49140.25</v>
      </c>
      <c r="F31" s="565">
        <f>+E31+D31</f>
        <v>115807.25</v>
      </c>
      <c r="G31" s="853">
        <f>+G30</f>
        <v>16</v>
      </c>
      <c r="H31" s="853"/>
      <c r="I31" s="587">
        <f>+F31/G31</f>
        <v>7237.95</v>
      </c>
    </row>
    <row r="32" spans="1:9">
      <c r="A32" s="848"/>
      <c r="B32" s="848"/>
      <c r="C32" s="848"/>
      <c r="D32" s="554"/>
      <c r="E32" s="554"/>
      <c r="F32" s="554"/>
      <c r="G32" s="848"/>
      <c r="H32" s="848"/>
      <c r="I32" s="588"/>
    </row>
    <row r="33" spans="1:12">
      <c r="A33" s="848"/>
      <c r="B33" s="848"/>
      <c r="C33" s="848"/>
      <c r="D33" s="554"/>
      <c r="E33" s="554"/>
      <c r="F33" s="554"/>
      <c r="G33" s="848"/>
      <c r="H33" s="848"/>
      <c r="I33" s="588"/>
    </row>
    <row r="34" spans="1:12">
      <c r="A34" s="849" t="s">
        <v>225</v>
      </c>
      <c r="B34" s="849"/>
      <c r="C34" s="849"/>
      <c r="D34" s="849"/>
      <c r="E34" s="849"/>
      <c r="F34" s="849"/>
      <c r="G34" s="849"/>
      <c r="H34" s="849"/>
      <c r="I34" s="587">
        <f>SUM(I30:I33)</f>
        <v>10739.54</v>
      </c>
    </row>
    <row r="35" spans="1:12">
      <c r="A35" s="848"/>
      <c r="B35" s="848"/>
      <c r="C35" s="848"/>
      <c r="D35" s="848"/>
      <c r="E35" s="848"/>
      <c r="F35" s="848"/>
      <c r="G35" s="848"/>
      <c r="H35" s="848"/>
      <c r="I35" s="848"/>
    </row>
    <row r="36" spans="1:12">
      <c r="A36" s="849" t="s">
        <v>245</v>
      </c>
      <c r="B36" s="849"/>
      <c r="C36" s="849"/>
      <c r="D36" s="849"/>
      <c r="E36" s="849"/>
      <c r="F36" s="849"/>
      <c r="G36" s="849"/>
      <c r="H36" s="849"/>
      <c r="I36" s="602">
        <f>+I15+I22+I27+I34</f>
        <v>30562.52</v>
      </c>
    </row>
    <row r="37" spans="1:12">
      <c r="A37" s="842" t="s">
        <v>246</v>
      </c>
      <c r="B37" s="842"/>
      <c r="C37" s="842"/>
      <c r="D37" s="842"/>
      <c r="E37" s="842"/>
      <c r="F37" s="842"/>
      <c r="G37" s="842"/>
      <c r="H37" s="842"/>
      <c r="I37" s="842"/>
    </row>
    <row r="38" spans="1:12">
      <c r="A38" s="843" t="s">
        <v>77</v>
      </c>
      <c r="B38" s="843"/>
      <c r="C38" s="843"/>
      <c r="D38" s="554"/>
      <c r="E38" s="554"/>
      <c r="F38" s="548" t="s">
        <v>202</v>
      </c>
      <c r="G38" s="844" t="s">
        <v>199</v>
      </c>
      <c r="H38" s="844"/>
      <c r="I38" s="588"/>
    </row>
    <row r="39" spans="1:12">
      <c r="A39" s="845" t="s">
        <v>247</v>
      </c>
      <c r="B39" s="845"/>
      <c r="C39" s="845"/>
      <c r="D39" s="554"/>
      <c r="E39" s="554"/>
      <c r="F39" s="561">
        <v>0.25</v>
      </c>
      <c r="G39" s="854">
        <f>+I36</f>
        <v>30562.52</v>
      </c>
      <c r="H39" s="854"/>
      <c r="I39" s="587">
        <f>+G39*F39</f>
        <v>7640.63</v>
      </c>
    </row>
    <row r="40" spans="1:12">
      <c r="A40" s="845" t="s">
        <v>248</v>
      </c>
      <c r="B40" s="845"/>
      <c r="C40" s="845"/>
      <c r="D40" s="554"/>
      <c r="E40" s="554"/>
      <c r="F40" s="562">
        <v>0</v>
      </c>
      <c r="G40" s="854">
        <f>+I36</f>
        <v>30562.52</v>
      </c>
      <c r="H40" s="854"/>
      <c r="I40" s="587">
        <f t="shared" ref="I40:I41" si="1">+G40*F40</f>
        <v>0</v>
      </c>
    </row>
    <row r="41" spans="1:12">
      <c r="A41" s="845" t="s">
        <v>209</v>
      </c>
      <c r="B41" s="845"/>
      <c r="C41" s="845"/>
      <c r="D41" s="554"/>
      <c r="E41" s="554"/>
      <c r="F41" s="562">
        <v>0.05</v>
      </c>
      <c r="G41" s="854">
        <f>+I36</f>
        <v>30562.52</v>
      </c>
      <c r="H41" s="854"/>
      <c r="I41" s="587">
        <f t="shared" si="1"/>
        <v>1528.13</v>
      </c>
    </row>
    <row r="42" spans="1:12">
      <c r="A42" s="856" t="s">
        <v>225</v>
      </c>
      <c r="B42" s="856"/>
      <c r="C42" s="856"/>
      <c r="D42" s="856"/>
      <c r="E42" s="856"/>
      <c r="F42" s="856"/>
      <c r="G42" s="856"/>
      <c r="H42" s="856"/>
      <c r="I42" s="587">
        <f>SUM(I39:I41)</f>
        <v>9168.76</v>
      </c>
    </row>
    <row r="43" spans="1:12">
      <c r="A43" s="848"/>
      <c r="B43" s="848"/>
      <c r="C43" s="848"/>
      <c r="D43" s="848"/>
      <c r="E43" s="848"/>
      <c r="F43" s="848"/>
      <c r="G43" s="848"/>
      <c r="H43" s="848"/>
      <c r="I43" s="848"/>
    </row>
    <row r="44" spans="1:12">
      <c r="A44" s="855" t="s">
        <v>249</v>
      </c>
      <c r="B44" s="855"/>
      <c r="C44" s="855"/>
      <c r="D44" s="855"/>
      <c r="E44" s="855"/>
      <c r="F44" s="855"/>
      <c r="G44" s="855"/>
      <c r="H44" s="855"/>
      <c r="I44" s="590">
        <f>+ROUND(I36+I42,0)</f>
        <v>39731</v>
      </c>
      <c r="J44" s="96">
        <f>+'PROPUESTA APUS ORDENADOS'!G168</f>
        <v>39731</v>
      </c>
      <c r="K44" s="96">
        <f>+J44-I44</f>
        <v>0</v>
      </c>
      <c r="L44" s="96"/>
    </row>
    <row r="45" spans="1:12">
      <c r="I45" s="98"/>
    </row>
  </sheetData>
  <mergeCells count="70">
    <mergeCell ref="A43:I43"/>
    <mergeCell ref="A44:H44"/>
    <mergeCell ref="A40:C40"/>
    <mergeCell ref="G40:H40"/>
    <mergeCell ref="A41:C41"/>
    <mergeCell ref="G41:H41"/>
    <mergeCell ref="A42:H42"/>
    <mergeCell ref="A37:I37"/>
    <mergeCell ref="A38:C38"/>
    <mergeCell ref="G38:H38"/>
    <mergeCell ref="A39:C39"/>
    <mergeCell ref="G39:H39"/>
    <mergeCell ref="A33:C33"/>
    <mergeCell ref="G33:H33"/>
    <mergeCell ref="A34:H34"/>
    <mergeCell ref="A35:I35"/>
    <mergeCell ref="A36:H36"/>
    <mergeCell ref="A30:C30"/>
    <mergeCell ref="G30:H30"/>
    <mergeCell ref="A31:C31"/>
    <mergeCell ref="G31:H31"/>
    <mergeCell ref="A32:C32"/>
    <mergeCell ref="G32:H32"/>
    <mergeCell ref="A26:C26"/>
    <mergeCell ref="G26:H26"/>
    <mergeCell ref="A27:H27"/>
    <mergeCell ref="A28:I28"/>
    <mergeCell ref="A29:C29"/>
    <mergeCell ref="G29:H29"/>
    <mergeCell ref="A22:H22"/>
    <mergeCell ref="A23:I23"/>
    <mergeCell ref="A24:C24"/>
    <mergeCell ref="G24:H24"/>
    <mergeCell ref="A25:C25"/>
    <mergeCell ref="G25:H25"/>
    <mergeCell ref="A19:D19"/>
    <mergeCell ref="G19:H19"/>
    <mergeCell ref="A20:D20"/>
    <mergeCell ref="G20:H20"/>
    <mergeCell ref="A21:D21"/>
    <mergeCell ref="G21:H21"/>
    <mergeCell ref="A15:H15"/>
    <mergeCell ref="A16:I16"/>
    <mergeCell ref="A17:D17"/>
    <mergeCell ref="G17:H17"/>
    <mergeCell ref="A18:D18"/>
    <mergeCell ref="G18:H18"/>
    <mergeCell ref="A13:B13"/>
    <mergeCell ref="D13:E13"/>
    <mergeCell ref="G13:H13"/>
    <mergeCell ref="A14:B14"/>
    <mergeCell ref="D14:E14"/>
    <mergeCell ref="G14:H14"/>
    <mergeCell ref="A11:B11"/>
    <mergeCell ref="D11:E11"/>
    <mergeCell ref="G11:H11"/>
    <mergeCell ref="A12:B12"/>
    <mergeCell ref="D12:E12"/>
    <mergeCell ref="G12:H12"/>
    <mergeCell ref="B8:F8"/>
    <mergeCell ref="G8:H8"/>
    <mergeCell ref="A9:I9"/>
    <mergeCell ref="A10:B10"/>
    <mergeCell ref="D10:E10"/>
    <mergeCell ref="G10:H10"/>
    <mergeCell ref="A2:I3"/>
    <mergeCell ref="A5:I5"/>
    <mergeCell ref="A6:I6"/>
    <mergeCell ref="B7:F7"/>
    <mergeCell ref="G7:H7"/>
  </mergeCells>
  <pageMargins left="0.7" right="0.7" top="0.75" bottom="0.75" header="0.3" footer="0.3"/>
  <pageSetup scale="6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00FF00"/>
  </sheetPr>
  <dimension ref="A1:L39"/>
  <sheetViews>
    <sheetView showGridLines="0" view="pageBreakPreview" zoomScale="70" zoomScaleNormal="100" zoomScaleSheetLayoutView="70" workbookViewId="0">
      <selection activeCell="A40" sqref="A40:I47"/>
    </sheetView>
  </sheetViews>
  <sheetFormatPr baseColWidth="10" defaultColWidth="9.33203125" defaultRowHeight="12.75"/>
  <cols>
    <col min="1" max="1" width="12.83203125" customWidth="1"/>
    <col min="2" max="2" width="30.33203125" customWidth="1"/>
    <col min="3" max="3" width="13.1640625" customWidth="1"/>
    <col min="4" max="4" width="9.83203125" customWidth="1"/>
    <col min="5" max="5" width="21.1640625" customWidth="1"/>
    <col min="6" max="6" width="20.33203125" customWidth="1"/>
    <col min="7" max="7" width="7.33203125" customWidth="1"/>
    <col min="8" max="8" width="16.33203125" customWidth="1"/>
    <col min="9" max="9" width="18.83203125" customWidth="1"/>
    <col min="10" max="10" width="12" bestFit="1" customWidth="1"/>
    <col min="11" max="11" width="12.1640625" bestFit="1" customWidth="1"/>
    <col min="12" max="12" width="16.6640625" bestFit="1" customWidth="1"/>
  </cols>
  <sheetData>
    <row r="1" spans="1:9" ht="14.85" customHeight="1">
      <c r="A1" s="97"/>
      <c r="B1" s="97"/>
      <c r="C1" s="97"/>
      <c r="D1" s="97"/>
      <c r="E1" s="97"/>
      <c r="F1" s="97"/>
      <c r="G1" s="97"/>
      <c r="H1" s="97"/>
      <c r="I1" s="117"/>
    </row>
    <row r="2" spans="1:9" ht="14.85" customHeight="1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892"/>
      <c r="B4" s="893"/>
      <c r="C4" s="893"/>
      <c r="D4" s="893"/>
      <c r="E4" s="893"/>
      <c r="F4" s="893"/>
      <c r="G4" s="893"/>
      <c r="H4" s="893"/>
      <c r="I4" s="894"/>
    </row>
    <row r="5" spans="1:9">
      <c r="A5" s="375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375" t="s">
        <v>3</v>
      </c>
    </row>
    <row r="6" spans="1:9">
      <c r="A6" s="10">
        <v>4.21</v>
      </c>
      <c r="B6" s="948" t="s">
        <v>68</v>
      </c>
      <c r="C6" s="946"/>
      <c r="D6" s="946"/>
      <c r="E6" s="946"/>
      <c r="F6" s="947"/>
      <c r="G6" s="948" t="s">
        <v>4</v>
      </c>
      <c r="H6" s="947"/>
      <c r="I6" s="8">
        <f>+'PROPUESTA CONSORCIO'!F64+'PROPUESTA CONSORCIO'!F162+'PROPUESTA CONSORCIO'!F201+'PROPUESTA CONSORCIO'!F230+'PROPUESTA CONSORCIO'!F262</f>
        <v>1640</v>
      </c>
    </row>
    <row r="7" spans="1:9">
      <c r="A7" s="784" t="s">
        <v>217</v>
      </c>
      <c r="B7" s="785"/>
      <c r="C7" s="785"/>
      <c r="D7" s="785"/>
      <c r="E7" s="785"/>
      <c r="F7" s="785"/>
      <c r="G7" s="785"/>
      <c r="H7" s="785"/>
      <c r="I7" s="786"/>
    </row>
    <row r="8" spans="1:9" ht="18" customHeight="1">
      <c r="A8" s="787" t="s">
        <v>77</v>
      </c>
      <c r="B8" s="788"/>
      <c r="C8" s="175" t="s">
        <v>215</v>
      </c>
      <c r="D8" s="787" t="s">
        <v>218</v>
      </c>
      <c r="E8" s="788"/>
      <c r="F8" s="176" t="s">
        <v>219</v>
      </c>
      <c r="G8" s="789" t="s">
        <v>220</v>
      </c>
      <c r="H8" s="790"/>
      <c r="I8" s="185" t="s">
        <v>221</v>
      </c>
    </row>
    <row r="9" spans="1:9" ht="12.75" customHeight="1">
      <c r="A9" s="791" t="s">
        <v>282</v>
      </c>
      <c r="B9" s="792"/>
      <c r="C9" s="102" t="s">
        <v>223</v>
      </c>
      <c r="D9" s="781" t="s">
        <v>224</v>
      </c>
      <c r="E9" s="783"/>
      <c r="F9" s="572">
        <f>+I28</f>
        <v>11268.16</v>
      </c>
      <c r="G9" s="793">
        <v>0.1</v>
      </c>
      <c r="H9" s="794"/>
      <c r="I9" s="112">
        <f>+G9*F9</f>
        <v>1126.82</v>
      </c>
    </row>
    <row r="10" spans="1:9">
      <c r="A10" s="791" t="s">
        <v>384</v>
      </c>
      <c r="B10" s="792"/>
      <c r="C10" s="102" t="s">
        <v>257</v>
      </c>
      <c r="D10" s="781" t="s">
        <v>224</v>
      </c>
      <c r="E10" s="783"/>
      <c r="F10" s="114">
        <v>450000</v>
      </c>
      <c r="G10" s="916">
        <v>32.852989999999998</v>
      </c>
      <c r="H10" s="917"/>
      <c r="I10" s="112">
        <f>+F10/G10</f>
        <v>13697.38</v>
      </c>
    </row>
    <row r="11" spans="1:9">
      <c r="A11" s="799" t="s">
        <v>225</v>
      </c>
      <c r="B11" s="800"/>
      <c r="C11" s="800"/>
      <c r="D11" s="800"/>
      <c r="E11" s="800"/>
      <c r="F11" s="800"/>
      <c r="G11" s="800"/>
      <c r="H11" s="801"/>
      <c r="I11" s="112">
        <f>SUM(I9:I10)</f>
        <v>14824.2</v>
      </c>
    </row>
    <row r="12" spans="1:9" ht="12.75" customHeight="1">
      <c r="A12" s="784" t="s">
        <v>226</v>
      </c>
      <c r="B12" s="785"/>
      <c r="C12" s="785"/>
      <c r="D12" s="785"/>
      <c r="E12" s="785"/>
      <c r="F12" s="785"/>
      <c r="G12" s="785"/>
      <c r="H12" s="785"/>
      <c r="I12" s="786"/>
    </row>
    <row r="13" spans="1:9" ht="12.75" customHeight="1">
      <c r="A13" s="787" t="s">
        <v>77</v>
      </c>
      <c r="B13" s="802"/>
      <c r="C13" s="802"/>
      <c r="D13" s="788"/>
      <c r="E13" s="175" t="s">
        <v>215</v>
      </c>
      <c r="F13" s="177" t="s">
        <v>79</v>
      </c>
      <c r="G13" s="789" t="s">
        <v>227</v>
      </c>
      <c r="H13" s="790"/>
      <c r="I13" s="185" t="s">
        <v>221</v>
      </c>
    </row>
    <row r="14" spans="1:9" ht="12.75" customHeight="1">
      <c r="A14" s="791" t="s">
        <v>385</v>
      </c>
      <c r="B14" s="803"/>
      <c r="C14" s="803"/>
      <c r="D14" s="792"/>
      <c r="E14" s="102" t="s">
        <v>386</v>
      </c>
      <c r="F14" s="158">
        <v>0.1</v>
      </c>
      <c r="G14" s="818">
        <f>+MATERIALES!M19</f>
        <v>75000</v>
      </c>
      <c r="H14" s="819"/>
      <c r="I14" s="112">
        <f>+G14*F14</f>
        <v>7500</v>
      </c>
    </row>
    <row r="15" spans="1:9">
      <c r="A15" s="791"/>
      <c r="B15" s="803"/>
      <c r="C15" s="803"/>
      <c r="D15" s="792"/>
      <c r="E15" s="102"/>
      <c r="F15" s="594"/>
      <c r="G15" s="818"/>
      <c r="H15" s="819"/>
      <c r="I15" s="112"/>
    </row>
    <row r="16" spans="1:9">
      <c r="A16" s="799" t="s">
        <v>225</v>
      </c>
      <c r="B16" s="800"/>
      <c r="C16" s="800"/>
      <c r="D16" s="800"/>
      <c r="E16" s="800"/>
      <c r="F16" s="800"/>
      <c r="G16" s="800"/>
      <c r="H16" s="801"/>
      <c r="I16" s="112">
        <f>SUM(I14:I15)</f>
        <v>7500</v>
      </c>
    </row>
    <row r="17" spans="1:9" ht="12.75" customHeight="1">
      <c r="A17" s="784" t="s">
        <v>233</v>
      </c>
      <c r="B17" s="785"/>
      <c r="C17" s="785"/>
      <c r="D17" s="785"/>
      <c r="E17" s="785"/>
      <c r="F17" s="785"/>
      <c r="G17" s="785"/>
      <c r="H17" s="785"/>
      <c r="I17" s="786"/>
    </row>
    <row r="18" spans="1:9">
      <c r="A18" s="787" t="s">
        <v>234</v>
      </c>
      <c r="B18" s="802"/>
      <c r="C18" s="788"/>
      <c r="D18" s="176" t="s">
        <v>309</v>
      </c>
      <c r="E18" s="175" t="s">
        <v>236</v>
      </c>
      <c r="F18" s="177" t="s">
        <v>250</v>
      </c>
      <c r="G18" s="787" t="s">
        <v>237</v>
      </c>
      <c r="H18" s="788"/>
      <c r="I18" s="185" t="s">
        <v>221</v>
      </c>
    </row>
    <row r="19" spans="1:9">
      <c r="A19" s="795"/>
      <c r="B19" s="806"/>
      <c r="C19" s="796"/>
      <c r="D19" s="105"/>
      <c r="E19" s="105"/>
      <c r="F19" s="105"/>
      <c r="G19" s="795"/>
      <c r="H19" s="796"/>
      <c r="I19" s="115"/>
    </row>
    <row r="20" spans="1:9">
      <c r="A20" s="795"/>
      <c r="B20" s="806"/>
      <c r="C20" s="796"/>
      <c r="D20" s="105"/>
      <c r="E20" s="105"/>
      <c r="F20" s="105"/>
      <c r="G20" s="795"/>
      <c r="H20" s="796"/>
      <c r="I20" s="115"/>
    </row>
    <row r="21" spans="1:9">
      <c r="A21" s="799" t="s">
        <v>225</v>
      </c>
      <c r="B21" s="800"/>
      <c r="C21" s="800"/>
      <c r="D21" s="800"/>
      <c r="E21" s="800"/>
      <c r="F21" s="800"/>
      <c r="G21" s="800"/>
      <c r="H21" s="801"/>
      <c r="I21" s="115"/>
    </row>
    <row r="22" spans="1:9" ht="12.75" customHeight="1">
      <c r="A22" s="784" t="s">
        <v>238</v>
      </c>
      <c r="B22" s="785"/>
      <c r="C22" s="785"/>
      <c r="D22" s="785"/>
      <c r="E22" s="785"/>
      <c r="F22" s="785"/>
      <c r="G22" s="785"/>
      <c r="H22" s="785"/>
      <c r="I22" s="786"/>
    </row>
    <row r="23" spans="1:9" ht="18" customHeight="1">
      <c r="A23" s="787" t="s">
        <v>239</v>
      </c>
      <c r="B23" s="802"/>
      <c r="C23" s="788"/>
      <c r="D23" s="229" t="s">
        <v>240</v>
      </c>
      <c r="E23" s="175" t="s">
        <v>241</v>
      </c>
      <c r="F23" s="176" t="s">
        <v>242</v>
      </c>
      <c r="G23" s="789" t="s">
        <v>220</v>
      </c>
      <c r="H23" s="790"/>
      <c r="I23" s="185" t="s">
        <v>221</v>
      </c>
    </row>
    <row r="24" spans="1:9" ht="12.75" customHeight="1">
      <c r="A24" s="791" t="s">
        <v>387</v>
      </c>
      <c r="B24" s="803"/>
      <c r="C24" s="792"/>
      <c r="D24" s="153">
        <v>151420</v>
      </c>
      <c r="E24" s="108">
        <v>102965.6</v>
      </c>
      <c r="F24" s="109">
        <f>+D24+E24</f>
        <v>254385.6</v>
      </c>
      <c r="G24" s="916">
        <f>+G10</f>
        <v>32.852989999999998</v>
      </c>
      <c r="H24" s="917"/>
      <c r="I24" s="112">
        <f>+F24/G24</f>
        <v>7743.15</v>
      </c>
    </row>
    <row r="25" spans="1:9" ht="12.75" customHeight="1">
      <c r="A25" s="791" t="s">
        <v>256</v>
      </c>
      <c r="B25" s="803"/>
      <c r="C25" s="792"/>
      <c r="D25" s="153">
        <v>66667</v>
      </c>
      <c r="E25" s="108">
        <v>49140.25</v>
      </c>
      <c r="F25" s="109">
        <f>+E25+D25</f>
        <v>115807.25</v>
      </c>
      <c r="G25" s="916">
        <f>+G24</f>
        <v>32.852989999999998</v>
      </c>
      <c r="H25" s="917"/>
      <c r="I25" s="112">
        <f>+F25/G25</f>
        <v>3525.01</v>
      </c>
    </row>
    <row r="26" spans="1:9">
      <c r="A26" s="795"/>
      <c r="B26" s="806"/>
      <c r="C26" s="796"/>
      <c r="D26" s="105"/>
      <c r="E26" s="105"/>
      <c r="F26" s="105"/>
      <c r="G26" s="795"/>
      <c r="H26" s="796"/>
      <c r="I26" s="115"/>
    </row>
    <row r="27" spans="1:9">
      <c r="A27" s="795"/>
      <c r="B27" s="806"/>
      <c r="C27" s="796"/>
      <c r="D27" s="105"/>
      <c r="E27" s="105"/>
      <c r="F27" s="105"/>
      <c r="G27" s="795"/>
      <c r="H27" s="796"/>
      <c r="I27" s="115"/>
    </row>
    <row r="28" spans="1:9">
      <c r="A28" s="799" t="s">
        <v>225</v>
      </c>
      <c r="B28" s="800"/>
      <c r="C28" s="800"/>
      <c r="D28" s="800"/>
      <c r="E28" s="800"/>
      <c r="F28" s="800"/>
      <c r="G28" s="800"/>
      <c r="H28" s="801"/>
      <c r="I28" s="112">
        <f>SUM(I24:I27)</f>
        <v>11268.16</v>
      </c>
    </row>
    <row r="29" spans="1:9">
      <c r="A29" s="795"/>
      <c r="B29" s="806"/>
      <c r="C29" s="806"/>
      <c r="D29" s="806"/>
      <c r="E29" s="806"/>
      <c r="F29" s="806"/>
      <c r="G29" s="806"/>
      <c r="H29" s="806"/>
      <c r="I29" s="796"/>
    </row>
    <row r="30" spans="1:9" ht="12.75" customHeight="1">
      <c r="A30" s="799" t="s">
        <v>245</v>
      </c>
      <c r="B30" s="800"/>
      <c r="C30" s="800"/>
      <c r="D30" s="800"/>
      <c r="E30" s="800"/>
      <c r="F30" s="800"/>
      <c r="G30" s="800"/>
      <c r="H30" s="801"/>
      <c r="I30" s="574">
        <f>+I11+I16+I21+I28</f>
        <v>33592.36</v>
      </c>
    </row>
    <row r="31" spans="1:9" ht="12.75" customHeight="1">
      <c r="A31" s="784" t="s">
        <v>246</v>
      </c>
      <c r="B31" s="785"/>
      <c r="C31" s="785"/>
      <c r="D31" s="785"/>
      <c r="E31" s="785"/>
      <c r="F31" s="785"/>
      <c r="G31" s="785"/>
      <c r="H31" s="785"/>
      <c r="I31" s="786"/>
    </row>
    <row r="32" spans="1:9" ht="12.75" customHeight="1">
      <c r="A32" s="787" t="s">
        <v>77</v>
      </c>
      <c r="B32" s="802"/>
      <c r="C32" s="788"/>
      <c r="D32" s="105"/>
      <c r="E32" s="105"/>
      <c r="F32" s="176" t="s">
        <v>202</v>
      </c>
      <c r="G32" s="789" t="s">
        <v>199</v>
      </c>
      <c r="H32" s="790"/>
      <c r="I32" s="115"/>
    </row>
    <row r="33" spans="1:12" ht="12.75" customHeight="1">
      <c r="A33" s="791" t="s">
        <v>247</v>
      </c>
      <c r="B33" s="803"/>
      <c r="C33" s="792"/>
      <c r="D33" s="105"/>
      <c r="E33" s="105"/>
      <c r="F33" s="110">
        <v>0.25</v>
      </c>
      <c r="G33" s="818">
        <f>+I30</f>
        <v>33592.36</v>
      </c>
      <c r="H33" s="819"/>
      <c r="I33" s="112">
        <f>+G33*F33</f>
        <v>8398.09</v>
      </c>
    </row>
    <row r="34" spans="1:12">
      <c r="A34" s="791" t="s">
        <v>248</v>
      </c>
      <c r="B34" s="803"/>
      <c r="C34" s="792"/>
      <c r="D34" s="105"/>
      <c r="E34" s="105"/>
      <c r="F34" s="111">
        <v>0</v>
      </c>
      <c r="G34" s="818">
        <f>+I30</f>
        <v>33592.36</v>
      </c>
      <c r="H34" s="819"/>
      <c r="I34" s="112">
        <f t="shared" ref="I34:I35" si="0">+G34*F34</f>
        <v>0</v>
      </c>
    </row>
    <row r="35" spans="1:12">
      <c r="A35" s="791" t="s">
        <v>209</v>
      </c>
      <c r="B35" s="803"/>
      <c r="C35" s="792"/>
      <c r="D35" s="105"/>
      <c r="E35" s="105"/>
      <c r="F35" s="111">
        <v>0.05</v>
      </c>
      <c r="G35" s="818">
        <f>+I30</f>
        <v>33592.36</v>
      </c>
      <c r="H35" s="819"/>
      <c r="I35" s="112">
        <f t="shared" si="0"/>
        <v>1679.62</v>
      </c>
    </row>
    <row r="36" spans="1:12">
      <c r="A36" s="820" t="s">
        <v>225</v>
      </c>
      <c r="B36" s="821"/>
      <c r="C36" s="821"/>
      <c r="D36" s="821"/>
      <c r="E36" s="821"/>
      <c r="F36" s="821"/>
      <c r="G36" s="821"/>
      <c r="H36" s="822"/>
      <c r="I36" s="112">
        <f>SUM(I33:I35)</f>
        <v>10077.709999999999</v>
      </c>
    </row>
    <row r="37" spans="1:12">
      <c r="A37" s="795"/>
      <c r="B37" s="806"/>
      <c r="C37" s="806"/>
      <c r="D37" s="806"/>
      <c r="E37" s="806"/>
      <c r="F37" s="806"/>
      <c r="G37" s="806"/>
      <c r="H37" s="806"/>
      <c r="I37" s="796"/>
    </row>
    <row r="38" spans="1:12" ht="12.75" customHeight="1">
      <c r="A38" s="918" t="s">
        <v>249</v>
      </c>
      <c r="B38" s="919"/>
      <c r="C38" s="919"/>
      <c r="D38" s="919"/>
      <c r="E38" s="919"/>
      <c r="F38" s="919"/>
      <c r="G38" s="919"/>
      <c r="H38" s="920"/>
      <c r="I38" s="186">
        <f>+ROUND(I30+I36,0)</f>
        <v>43670</v>
      </c>
      <c r="J38" s="96">
        <f>+'PROPUESTA APUS ORDENADOS'!G172</f>
        <v>43670</v>
      </c>
      <c r="K38" s="96">
        <f>+J38-I38</f>
        <v>0</v>
      </c>
      <c r="L38" s="96"/>
    </row>
    <row r="39" spans="1:12">
      <c r="A39" s="97"/>
      <c r="B39" s="97"/>
      <c r="C39" s="97"/>
      <c r="D39" s="97"/>
      <c r="E39" s="97"/>
      <c r="F39" s="97"/>
      <c r="G39" s="97"/>
      <c r="H39" s="97"/>
      <c r="I39" s="98"/>
    </row>
  </sheetData>
  <mergeCells count="59">
    <mergeCell ref="A37:I37"/>
    <mergeCell ref="A38:H38"/>
    <mergeCell ref="A34:C34"/>
    <mergeCell ref="G34:H34"/>
    <mergeCell ref="A35:C35"/>
    <mergeCell ref="G35:H35"/>
    <mergeCell ref="A36:H36"/>
    <mergeCell ref="A31:I31"/>
    <mergeCell ref="A32:C32"/>
    <mergeCell ref="G32:H32"/>
    <mergeCell ref="A33:C33"/>
    <mergeCell ref="G33:H33"/>
    <mergeCell ref="A27:C27"/>
    <mergeCell ref="G27:H27"/>
    <mergeCell ref="A28:H28"/>
    <mergeCell ref="A29:I29"/>
    <mergeCell ref="A30:H30"/>
    <mergeCell ref="A24:C24"/>
    <mergeCell ref="G24:H24"/>
    <mergeCell ref="A25:C25"/>
    <mergeCell ref="G25:H25"/>
    <mergeCell ref="A26:C26"/>
    <mergeCell ref="G26:H26"/>
    <mergeCell ref="A20:C20"/>
    <mergeCell ref="G20:H20"/>
    <mergeCell ref="A21:H21"/>
    <mergeCell ref="A22:I22"/>
    <mergeCell ref="A23:C23"/>
    <mergeCell ref="G23:H23"/>
    <mergeCell ref="A17:I17"/>
    <mergeCell ref="A18:C18"/>
    <mergeCell ref="G18:H18"/>
    <mergeCell ref="A19:C19"/>
    <mergeCell ref="G19:H19"/>
    <mergeCell ref="A14:D14"/>
    <mergeCell ref="G14:H14"/>
    <mergeCell ref="A15:D15"/>
    <mergeCell ref="G15:H15"/>
    <mergeCell ref="A16:H16"/>
    <mergeCell ref="A11:H11"/>
    <mergeCell ref="A12:I12"/>
    <mergeCell ref="A13:D13"/>
    <mergeCell ref="G13:H13"/>
    <mergeCell ref="A10:B10"/>
    <mergeCell ref="D10:E10"/>
    <mergeCell ref="G10:H10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67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00FF00"/>
  </sheetPr>
  <dimension ref="A1:L40"/>
  <sheetViews>
    <sheetView showGridLines="0" view="pageBreakPreview" zoomScale="70" zoomScaleNormal="100" zoomScaleSheetLayoutView="70" workbookViewId="0">
      <selection activeCell="Q19" sqref="Q19"/>
    </sheetView>
  </sheetViews>
  <sheetFormatPr baseColWidth="10" defaultColWidth="9.33203125" defaultRowHeight="12.75"/>
  <cols>
    <col min="1" max="1" width="12.6640625" customWidth="1"/>
    <col min="2" max="2" width="30.33203125" customWidth="1"/>
    <col min="3" max="3" width="10.1640625" customWidth="1"/>
    <col min="4" max="4" width="12.33203125" customWidth="1"/>
    <col min="5" max="5" width="19.33203125" customWidth="1"/>
    <col min="6" max="6" width="16" customWidth="1"/>
    <col min="7" max="7" width="7.33203125" customWidth="1"/>
    <col min="8" max="8" width="12.33203125" customWidth="1"/>
    <col min="9" max="9" width="14.33203125" customWidth="1"/>
    <col min="10" max="10" width="12" bestFit="1" customWidth="1"/>
    <col min="11" max="11" width="11" bestFit="1" customWidth="1"/>
    <col min="12" max="12" width="14.33203125" bestFit="1" customWidth="1"/>
  </cols>
  <sheetData>
    <row r="1" spans="1:9" ht="15" customHeight="1">
      <c r="A1" s="97"/>
      <c r="B1" s="97"/>
      <c r="C1" s="97"/>
      <c r="D1" s="97"/>
      <c r="E1" s="97"/>
      <c r="F1" s="97"/>
      <c r="G1" s="97"/>
      <c r="H1" s="97"/>
      <c r="I1" s="117"/>
    </row>
    <row r="2" spans="1:9" ht="18" customHeight="1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1006"/>
      <c r="B4" s="1007"/>
      <c r="C4" s="1007"/>
      <c r="D4" s="1007"/>
      <c r="E4" s="1007"/>
      <c r="F4" s="1007"/>
      <c r="G4" s="1007"/>
      <c r="H4" s="1007"/>
      <c r="I4" s="1008"/>
    </row>
    <row r="5" spans="1:9">
      <c r="A5" s="442" t="s">
        <v>0</v>
      </c>
      <c r="B5" s="998" t="s">
        <v>1</v>
      </c>
      <c r="C5" s="998"/>
      <c r="D5" s="998"/>
      <c r="E5" s="998"/>
      <c r="F5" s="998"/>
      <c r="G5" s="999" t="s">
        <v>2</v>
      </c>
      <c r="H5" s="999"/>
      <c r="I5" s="443" t="s">
        <v>3</v>
      </c>
    </row>
    <row r="6" spans="1:9">
      <c r="A6" s="407">
        <v>4.22</v>
      </c>
      <c r="B6" s="1009" t="s">
        <v>66</v>
      </c>
      <c r="C6" s="1009"/>
      <c r="D6" s="1009"/>
      <c r="E6" s="1009"/>
      <c r="F6" s="1009"/>
      <c r="G6" s="992" t="s">
        <v>4</v>
      </c>
      <c r="H6" s="992"/>
      <c r="I6" s="407">
        <f>+'PROPUESTA CONSORCIO'!F159+'PROPUESTA CONSORCIO'!F198+'PROPUESTA CONSORCIO'!F227+'PROPUESTA CONSORCIO'!F259</f>
        <v>217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8" customHeight="1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 ht="12.75" customHeight="1">
      <c r="A9" s="953" t="s">
        <v>42</v>
      </c>
      <c r="B9" s="954"/>
      <c r="C9" s="1" t="s">
        <v>10</v>
      </c>
      <c r="D9" s="948" t="s">
        <v>11</v>
      </c>
      <c r="E9" s="947"/>
      <c r="F9" s="9">
        <f>+I29</f>
        <v>12585.33</v>
      </c>
      <c r="G9" s="955">
        <v>0.1</v>
      </c>
      <c r="H9" s="956"/>
      <c r="I9" s="153">
        <f>+G9*F9</f>
        <v>1258.53</v>
      </c>
    </row>
    <row r="10" spans="1:9" ht="12.75" customHeight="1">
      <c r="A10" s="791" t="s">
        <v>384</v>
      </c>
      <c r="B10" s="792"/>
      <c r="C10" s="102" t="s">
        <v>257</v>
      </c>
      <c r="D10" s="781" t="s">
        <v>224</v>
      </c>
      <c r="E10" s="783"/>
      <c r="F10" s="114">
        <v>450000</v>
      </c>
      <c r="G10" s="916">
        <v>31.455819999999999</v>
      </c>
      <c r="H10" s="917"/>
      <c r="I10" s="112">
        <f>+F10/G10</f>
        <v>14305.78</v>
      </c>
    </row>
    <row r="11" spans="1:9">
      <c r="A11" s="892"/>
      <c r="B11" s="894"/>
      <c r="C11" s="2"/>
      <c r="D11" s="892"/>
      <c r="E11" s="894"/>
      <c r="F11" s="2"/>
      <c r="G11" s="892"/>
      <c r="H11" s="894"/>
      <c r="I11" s="154"/>
    </row>
    <row r="12" spans="1:9">
      <c r="A12" s="957" t="s">
        <v>12</v>
      </c>
      <c r="B12" s="958"/>
      <c r="C12" s="958"/>
      <c r="D12" s="958"/>
      <c r="E12" s="958"/>
      <c r="F12" s="958"/>
      <c r="G12" s="958"/>
      <c r="H12" s="959"/>
      <c r="I12" s="153">
        <f>SUM(I9:I11)</f>
        <v>15564.31</v>
      </c>
    </row>
    <row r="13" spans="1:9" ht="12.75" customHeight="1">
      <c r="A13" s="887" t="s">
        <v>13</v>
      </c>
      <c r="B13" s="888"/>
      <c r="C13" s="888"/>
      <c r="D13" s="888"/>
      <c r="E13" s="888"/>
      <c r="F13" s="888"/>
      <c r="G13" s="888"/>
      <c r="H13" s="888"/>
      <c r="I13" s="889"/>
    </row>
    <row r="14" spans="1:9" ht="12.75" customHeight="1">
      <c r="A14" s="949" t="s">
        <v>1</v>
      </c>
      <c r="B14" s="960"/>
      <c r="C14" s="960"/>
      <c r="D14" s="950"/>
      <c r="E14" s="280" t="s">
        <v>2</v>
      </c>
      <c r="F14" s="282" t="s">
        <v>3</v>
      </c>
      <c r="G14" s="951" t="s">
        <v>14</v>
      </c>
      <c r="H14" s="952"/>
      <c r="I14" s="281" t="s">
        <v>9</v>
      </c>
    </row>
    <row r="15" spans="1:9" ht="12.75" customHeight="1">
      <c r="A15" s="791" t="s">
        <v>385</v>
      </c>
      <c r="B15" s="803"/>
      <c r="C15" s="803"/>
      <c r="D15" s="792"/>
      <c r="E15" s="102" t="s">
        <v>386</v>
      </c>
      <c r="F15" s="158">
        <v>0.1</v>
      </c>
      <c r="G15" s="818">
        <f>+'APU 4,21'!G14:H14</f>
        <v>75000</v>
      </c>
      <c r="H15" s="819"/>
      <c r="I15" s="112">
        <f>+G15*F15</f>
        <v>7500</v>
      </c>
    </row>
    <row r="16" spans="1:9">
      <c r="A16" s="892"/>
      <c r="B16" s="893"/>
      <c r="C16" s="893"/>
      <c r="D16" s="894"/>
      <c r="E16" s="2"/>
      <c r="F16" s="2"/>
      <c r="G16" s="892"/>
      <c r="H16" s="894"/>
      <c r="I16" s="154"/>
    </row>
    <row r="17" spans="1:9">
      <c r="A17" s="957" t="s">
        <v>12</v>
      </c>
      <c r="B17" s="958"/>
      <c r="C17" s="958"/>
      <c r="D17" s="958"/>
      <c r="E17" s="958"/>
      <c r="F17" s="958"/>
      <c r="G17" s="958"/>
      <c r="H17" s="959"/>
      <c r="I17" s="153">
        <f>SUM(I15:I16)</f>
        <v>7500</v>
      </c>
    </row>
    <row r="18" spans="1:9" ht="12.75" customHeight="1">
      <c r="A18" s="887" t="s">
        <v>16</v>
      </c>
      <c r="B18" s="888"/>
      <c r="C18" s="888"/>
      <c r="D18" s="888"/>
      <c r="E18" s="888"/>
      <c r="F18" s="888"/>
      <c r="G18" s="888"/>
      <c r="H18" s="888"/>
      <c r="I18" s="889"/>
    </row>
    <row r="19" spans="1:9" ht="18">
      <c r="A19" s="949" t="s">
        <v>17</v>
      </c>
      <c r="B19" s="960"/>
      <c r="C19" s="950"/>
      <c r="D19" s="277" t="s">
        <v>18</v>
      </c>
      <c r="E19" s="280" t="s">
        <v>19</v>
      </c>
      <c r="F19" s="282" t="s">
        <v>20</v>
      </c>
      <c r="G19" s="949" t="s">
        <v>21</v>
      </c>
      <c r="H19" s="950"/>
      <c r="I19" s="281" t="s">
        <v>9</v>
      </c>
    </row>
    <row r="20" spans="1:9">
      <c r="A20" s="892"/>
      <c r="B20" s="893"/>
      <c r="C20" s="894"/>
      <c r="D20" s="2"/>
      <c r="E20" s="2"/>
      <c r="F20" s="2"/>
      <c r="G20" s="892"/>
      <c r="H20" s="894"/>
      <c r="I20" s="154"/>
    </row>
    <row r="21" spans="1:9">
      <c r="A21" s="892"/>
      <c r="B21" s="893"/>
      <c r="C21" s="894"/>
      <c r="D21" s="2"/>
      <c r="E21" s="2"/>
      <c r="F21" s="2"/>
      <c r="G21" s="892"/>
      <c r="H21" s="894"/>
      <c r="I21" s="154"/>
    </row>
    <row r="22" spans="1:9">
      <c r="A22" s="957" t="s">
        <v>12</v>
      </c>
      <c r="B22" s="958"/>
      <c r="C22" s="958"/>
      <c r="D22" s="958"/>
      <c r="E22" s="958"/>
      <c r="F22" s="958"/>
      <c r="G22" s="958"/>
      <c r="H22" s="959"/>
      <c r="I22" s="154"/>
    </row>
    <row r="23" spans="1:9" ht="12.75" customHeight="1">
      <c r="A23" s="887" t="s">
        <v>22</v>
      </c>
      <c r="B23" s="888"/>
      <c r="C23" s="888"/>
      <c r="D23" s="888"/>
      <c r="E23" s="888"/>
      <c r="F23" s="888"/>
      <c r="G23" s="888"/>
      <c r="H23" s="888"/>
      <c r="I23" s="889"/>
    </row>
    <row r="24" spans="1:9" ht="18" customHeight="1">
      <c r="A24" s="949" t="s">
        <v>23</v>
      </c>
      <c r="B24" s="960"/>
      <c r="C24" s="950"/>
      <c r="D24" s="279" t="s">
        <v>24</v>
      </c>
      <c r="E24" s="280" t="s">
        <v>25</v>
      </c>
      <c r="F24" s="277" t="s">
        <v>26</v>
      </c>
      <c r="G24" s="951" t="s">
        <v>8</v>
      </c>
      <c r="H24" s="952"/>
      <c r="I24" s="281" t="s">
        <v>9</v>
      </c>
    </row>
    <row r="25" spans="1:9" ht="12.75" customHeight="1">
      <c r="A25" s="953" t="s">
        <v>45</v>
      </c>
      <c r="B25" s="961"/>
      <c r="C25" s="954"/>
      <c r="D25" s="153">
        <v>151420</v>
      </c>
      <c r="E25" s="156">
        <v>128707</v>
      </c>
      <c r="F25" s="152">
        <f>+E25+D25</f>
        <v>280127</v>
      </c>
      <c r="G25" s="962">
        <f>+G10</f>
        <v>31.46</v>
      </c>
      <c r="H25" s="963"/>
      <c r="I25" s="153">
        <f>+F25/G25</f>
        <v>8904.23</v>
      </c>
    </row>
    <row r="26" spans="1:9" ht="12.75" customHeight="1">
      <c r="A26" s="953" t="s">
        <v>39</v>
      </c>
      <c r="B26" s="961"/>
      <c r="C26" s="954"/>
      <c r="D26" s="153">
        <v>66667</v>
      </c>
      <c r="E26" s="156">
        <v>49140.25</v>
      </c>
      <c r="F26" s="152">
        <f>+E26+D26</f>
        <v>115807.25</v>
      </c>
      <c r="G26" s="962">
        <f>+G25</f>
        <v>31.46</v>
      </c>
      <c r="H26" s="963"/>
      <c r="I26" s="153">
        <f>+F26/G26</f>
        <v>3681.1</v>
      </c>
    </row>
    <row r="27" spans="1:9">
      <c r="A27" s="892"/>
      <c r="B27" s="893"/>
      <c r="C27" s="894"/>
      <c r="D27" s="2"/>
      <c r="E27" s="2"/>
      <c r="F27" s="2"/>
      <c r="G27" s="892"/>
      <c r="H27" s="894"/>
      <c r="I27" s="154"/>
    </row>
    <row r="28" spans="1:9">
      <c r="A28" s="892"/>
      <c r="B28" s="893"/>
      <c r="C28" s="894"/>
      <c r="D28" s="2"/>
      <c r="E28" s="2"/>
      <c r="F28" s="2"/>
      <c r="G28" s="892"/>
      <c r="H28" s="894"/>
      <c r="I28" s="154"/>
    </row>
    <row r="29" spans="1:9">
      <c r="A29" s="957" t="s">
        <v>12</v>
      </c>
      <c r="B29" s="958"/>
      <c r="C29" s="958"/>
      <c r="D29" s="958"/>
      <c r="E29" s="958"/>
      <c r="F29" s="958"/>
      <c r="G29" s="958"/>
      <c r="H29" s="959"/>
      <c r="I29" s="153">
        <f>SUM(I25:I28)</f>
        <v>12585.33</v>
      </c>
    </row>
    <row r="30" spans="1:9" ht="13.5" customHeight="1">
      <c r="A30" s="892"/>
      <c r="B30" s="893"/>
      <c r="C30" s="893"/>
      <c r="D30" s="893"/>
      <c r="E30" s="893"/>
      <c r="F30" s="893"/>
      <c r="G30" s="893"/>
      <c r="H30" s="893"/>
      <c r="I30" s="894"/>
    </row>
    <row r="31" spans="1:9" ht="12.75" customHeight="1">
      <c r="A31" s="957" t="s">
        <v>27</v>
      </c>
      <c r="B31" s="958"/>
      <c r="C31" s="958"/>
      <c r="D31" s="958"/>
      <c r="E31" s="958"/>
      <c r="F31" s="958"/>
      <c r="G31" s="958"/>
      <c r="H31" s="959"/>
      <c r="I31" s="278">
        <f>+I12+I17+I22+I29</f>
        <v>35649.64</v>
      </c>
    </row>
    <row r="32" spans="1:9" ht="12.75" customHeight="1">
      <c r="A32" s="887" t="s">
        <v>28</v>
      </c>
      <c r="B32" s="888"/>
      <c r="C32" s="888"/>
      <c r="D32" s="888"/>
      <c r="E32" s="888"/>
      <c r="F32" s="888"/>
      <c r="G32" s="888"/>
      <c r="H32" s="888"/>
      <c r="I32" s="889"/>
    </row>
    <row r="33" spans="1:12" ht="12.75" customHeight="1">
      <c r="A33" s="949" t="s">
        <v>1</v>
      </c>
      <c r="B33" s="960"/>
      <c r="C33" s="950"/>
      <c r="D33" s="2"/>
      <c r="E33" s="2"/>
      <c r="F33" s="277" t="s">
        <v>29</v>
      </c>
      <c r="G33" s="951" t="s">
        <v>30</v>
      </c>
      <c r="H33" s="952"/>
      <c r="I33" s="154"/>
    </row>
    <row r="34" spans="1:12" ht="12.75" customHeight="1">
      <c r="A34" s="953" t="s">
        <v>31</v>
      </c>
      <c r="B34" s="961"/>
      <c r="C34" s="954"/>
      <c r="D34" s="2"/>
      <c r="E34" s="2"/>
      <c r="F34" s="6">
        <v>0.25</v>
      </c>
      <c r="G34" s="964">
        <f>+I31</f>
        <v>35649.64</v>
      </c>
      <c r="H34" s="965"/>
      <c r="I34" s="153">
        <f>+G34*F34</f>
        <v>8912.41</v>
      </c>
    </row>
    <row r="35" spans="1:12">
      <c r="A35" s="953" t="s">
        <v>32</v>
      </c>
      <c r="B35" s="961"/>
      <c r="C35" s="954"/>
      <c r="D35" s="2"/>
      <c r="E35" s="2"/>
      <c r="F35" s="7">
        <v>0</v>
      </c>
      <c r="G35" s="964">
        <f>+I31</f>
        <v>35649.64</v>
      </c>
      <c r="H35" s="965"/>
      <c r="I35" s="153">
        <f t="shared" ref="I35:I36" si="0">+G35*F35</f>
        <v>0</v>
      </c>
    </row>
    <row r="36" spans="1:12">
      <c r="A36" s="953" t="s">
        <v>33</v>
      </c>
      <c r="B36" s="961"/>
      <c r="C36" s="954"/>
      <c r="D36" s="2"/>
      <c r="E36" s="2"/>
      <c r="F36" s="7">
        <v>0.05</v>
      </c>
      <c r="G36" s="964">
        <f>+I31</f>
        <v>35649.64</v>
      </c>
      <c r="H36" s="965"/>
      <c r="I36" s="153">
        <f t="shared" si="0"/>
        <v>1782.48</v>
      </c>
    </row>
    <row r="37" spans="1:12">
      <c r="A37" s="969" t="s">
        <v>34</v>
      </c>
      <c r="B37" s="970"/>
      <c r="C37" s="970"/>
      <c r="D37" s="970"/>
      <c r="E37" s="970"/>
      <c r="F37" s="970"/>
      <c r="G37" s="970"/>
      <c r="H37" s="971"/>
      <c r="I37" s="153">
        <f>SUM(I34:I36)</f>
        <v>10694.89</v>
      </c>
    </row>
    <row r="38" spans="1:12">
      <c r="A38" s="892"/>
      <c r="B38" s="893"/>
      <c r="C38" s="893"/>
      <c r="D38" s="893"/>
      <c r="E38" s="893"/>
      <c r="F38" s="893"/>
      <c r="G38" s="893"/>
      <c r="H38" s="893"/>
      <c r="I38" s="894"/>
      <c r="J38" s="96"/>
      <c r="K38" s="96"/>
      <c r="L38" s="96"/>
    </row>
    <row r="39" spans="1:12" ht="12.75" customHeight="1">
      <c r="A39" s="966" t="s">
        <v>35</v>
      </c>
      <c r="B39" s="967"/>
      <c r="C39" s="967"/>
      <c r="D39" s="967"/>
      <c r="E39" s="967"/>
      <c r="F39" s="967"/>
      <c r="G39" s="967"/>
      <c r="H39" s="968"/>
      <c r="I39" s="276">
        <f>+ROUND(I37+I31,0)</f>
        <v>46345</v>
      </c>
      <c r="J39" s="96">
        <f>+'PROPUESTA APUS ORDENADOS'!G173</f>
        <v>46345</v>
      </c>
      <c r="K39" s="96">
        <f>+J39-I39</f>
        <v>0</v>
      </c>
      <c r="L39" s="96"/>
    </row>
    <row r="40" spans="1:12">
      <c r="A40" s="97"/>
      <c r="B40" s="97"/>
      <c r="C40" s="97"/>
      <c r="D40" s="97"/>
      <c r="E40" s="97"/>
      <c r="F40" s="97"/>
      <c r="G40" s="97"/>
      <c r="H40" s="97"/>
      <c r="I40" s="98"/>
    </row>
  </sheetData>
  <mergeCells count="62">
    <mergeCell ref="A38:I38"/>
    <mergeCell ref="A39:H39"/>
    <mergeCell ref="A35:C35"/>
    <mergeCell ref="G35:H35"/>
    <mergeCell ref="A36:C36"/>
    <mergeCell ref="G36:H36"/>
    <mergeCell ref="A37:H37"/>
    <mergeCell ref="A32:I32"/>
    <mergeCell ref="A33:C33"/>
    <mergeCell ref="G33:H33"/>
    <mergeCell ref="A34:C34"/>
    <mergeCell ref="G34:H34"/>
    <mergeCell ref="A28:C28"/>
    <mergeCell ref="G28:H28"/>
    <mergeCell ref="A29:H29"/>
    <mergeCell ref="A30:I30"/>
    <mergeCell ref="A31:H31"/>
    <mergeCell ref="A25:C25"/>
    <mergeCell ref="G25:H25"/>
    <mergeCell ref="A26:C26"/>
    <mergeCell ref="G26:H26"/>
    <mergeCell ref="A27:C27"/>
    <mergeCell ref="G27:H27"/>
    <mergeCell ref="A21:C21"/>
    <mergeCell ref="G21:H21"/>
    <mergeCell ref="A22:H22"/>
    <mergeCell ref="A23:I23"/>
    <mergeCell ref="A24:C24"/>
    <mergeCell ref="G24:H24"/>
    <mergeCell ref="A18:I18"/>
    <mergeCell ref="A19:C19"/>
    <mergeCell ref="G19:H19"/>
    <mergeCell ref="A20:C20"/>
    <mergeCell ref="G20:H20"/>
    <mergeCell ref="A15:D15"/>
    <mergeCell ref="G15:H15"/>
    <mergeCell ref="A16:D16"/>
    <mergeCell ref="G16:H16"/>
    <mergeCell ref="A17:H17"/>
    <mergeCell ref="A12:H12"/>
    <mergeCell ref="A13:I13"/>
    <mergeCell ref="A14:D14"/>
    <mergeCell ref="G14:H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5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00FF00"/>
  </sheetPr>
  <dimension ref="A1:L40"/>
  <sheetViews>
    <sheetView showGridLines="0" view="pageBreakPreview" zoomScale="70" zoomScaleNormal="100" zoomScaleSheetLayoutView="70" workbookViewId="0">
      <selection activeCell="M39" sqref="M39"/>
    </sheetView>
  </sheetViews>
  <sheetFormatPr baseColWidth="10" defaultColWidth="9.33203125" defaultRowHeight="12.75"/>
  <cols>
    <col min="1" max="1" width="12.6640625" customWidth="1"/>
    <col min="2" max="2" width="30.33203125" customWidth="1"/>
    <col min="3" max="3" width="7.1640625" customWidth="1"/>
    <col min="4" max="4" width="13.83203125" customWidth="1"/>
    <col min="5" max="5" width="18.1640625" customWidth="1"/>
    <col min="6" max="6" width="16" customWidth="1"/>
    <col min="7" max="7" width="7.33203125" customWidth="1"/>
    <col min="8" max="8" width="15" customWidth="1"/>
    <col min="9" max="9" width="22.33203125" customWidth="1"/>
    <col min="10" max="10" width="12" bestFit="1" customWidth="1"/>
    <col min="11" max="11" width="11" bestFit="1" customWidth="1"/>
    <col min="12" max="12" width="14.33203125" bestFit="1" customWidth="1"/>
  </cols>
  <sheetData>
    <row r="1" spans="1:9" ht="15" customHeigh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1006"/>
      <c r="B4" s="1007"/>
      <c r="C4" s="1007"/>
      <c r="D4" s="1007"/>
      <c r="E4" s="1007"/>
      <c r="F4" s="1007"/>
      <c r="G4" s="1007"/>
      <c r="H4" s="1007"/>
      <c r="I4" s="1008"/>
    </row>
    <row r="5" spans="1:9">
      <c r="A5" s="442" t="s">
        <v>0</v>
      </c>
      <c r="B5" s="998" t="s">
        <v>1</v>
      </c>
      <c r="C5" s="998"/>
      <c r="D5" s="998"/>
      <c r="E5" s="998"/>
      <c r="F5" s="998"/>
      <c r="G5" s="999" t="s">
        <v>2</v>
      </c>
      <c r="H5" s="999"/>
      <c r="I5" s="443" t="s">
        <v>3</v>
      </c>
    </row>
    <row r="6" spans="1:9">
      <c r="A6" s="407">
        <v>4.2300000000000004</v>
      </c>
      <c r="B6" s="1010" t="s">
        <v>71</v>
      </c>
      <c r="C6" s="1010"/>
      <c r="D6" s="1010"/>
      <c r="E6" s="1010"/>
      <c r="F6" s="1010"/>
      <c r="G6" s="992" t="s">
        <v>4</v>
      </c>
      <c r="H6" s="992"/>
      <c r="I6" s="451">
        <v>156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8" customHeight="1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 ht="12.75" customHeight="1">
      <c r="A9" s="953" t="s">
        <v>42</v>
      </c>
      <c r="B9" s="954"/>
      <c r="C9" s="1" t="s">
        <v>10</v>
      </c>
      <c r="D9" s="948" t="s">
        <v>11</v>
      </c>
      <c r="E9" s="947"/>
      <c r="F9" s="9">
        <f>+I29</f>
        <v>12585.33</v>
      </c>
      <c r="G9" s="955">
        <v>0.1</v>
      </c>
      <c r="H9" s="956"/>
      <c r="I9" s="153">
        <f>+G9*F9</f>
        <v>1258.53</v>
      </c>
    </row>
    <row r="10" spans="1:9" ht="12.75" customHeight="1">
      <c r="A10" s="791" t="s">
        <v>384</v>
      </c>
      <c r="B10" s="792"/>
      <c r="C10" s="102" t="s">
        <v>257</v>
      </c>
      <c r="D10" s="781" t="s">
        <v>224</v>
      </c>
      <c r="E10" s="783"/>
      <c r="F10" s="114">
        <v>450000</v>
      </c>
      <c r="G10" s="916">
        <v>31.455819999999999</v>
      </c>
      <c r="H10" s="917"/>
      <c r="I10" s="112">
        <f>+F10/G10</f>
        <v>14305.78</v>
      </c>
    </row>
    <row r="11" spans="1:9">
      <c r="A11" s="892"/>
      <c r="B11" s="894"/>
      <c r="C11" s="2"/>
      <c r="D11" s="892"/>
      <c r="E11" s="894"/>
      <c r="F11" s="2"/>
      <c r="G11" s="892"/>
      <c r="H11" s="894"/>
      <c r="I11" s="154"/>
    </row>
    <row r="12" spans="1:9">
      <c r="A12" s="957" t="s">
        <v>12</v>
      </c>
      <c r="B12" s="958"/>
      <c r="C12" s="958"/>
      <c r="D12" s="958"/>
      <c r="E12" s="958"/>
      <c r="F12" s="958"/>
      <c r="G12" s="958"/>
      <c r="H12" s="959"/>
      <c r="I12" s="153">
        <f>SUM(I9:I11)</f>
        <v>15564.31</v>
      </c>
    </row>
    <row r="13" spans="1:9" ht="12.75" customHeight="1">
      <c r="A13" s="887" t="s">
        <v>13</v>
      </c>
      <c r="B13" s="888"/>
      <c r="C13" s="888"/>
      <c r="D13" s="888"/>
      <c r="E13" s="888"/>
      <c r="F13" s="888"/>
      <c r="G13" s="888"/>
      <c r="H13" s="888"/>
      <c r="I13" s="889"/>
    </row>
    <row r="14" spans="1:9" ht="12.75" customHeight="1">
      <c r="A14" s="949" t="s">
        <v>1</v>
      </c>
      <c r="B14" s="960"/>
      <c r="C14" s="960"/>
      <c r="D14" s="950"/>
      <c r="E14" s="280" t="s">
        <v>2</v>
      </c>
      <c r="F14" s="282" t="s">
        <v>3</v>
      </c>
      <c r="G14" s="951" t="s">
        <v>14</v>
      </c>
      <c r="H14" s="952"/>
      <c r="I14" s="281" t="s">
        <v>9</v>
      </c>
    </row>
    <row r="15" spans="1:9" ht="12.75" customHeight="1">
      <c r="A15" s="791" t="s">
        <v>385</v>
      </c>
      <c r="B15" s="803"/>
      <c r="C15" s="803"/>
      <c r="D15" s="792"/>
      <c r="E15" s="102" t="s">
        <v>386</v>
      </c>
      <c r="F15" s="158">
        <v>0.1</v>
      </c>
      <c r="G15" s="818">
        <f>+'APU 4,21'!G14:H14</f>
        <v>75000</v>
      </c>
      <c r="H15" s="819"/>
      <c r="I15" s="112">
        <f>+G15*F15</f>
        <v>7500</v>
      </c>
    </row>
    <row r="16" spans="1:9">
      <c r="A16" s="892"/>
      <c r="B16" s="893"/>
      <c r="C16" s="893"/>
      <c r="D16" s="894"/>
      <c r="E16" s="2"/>
      <c r="F16" s="2"/>
      <c r="G16" s="892"/>
      <c r="H16" s="894"/>
      <c r="I16" s="154"/>
    </row>
    <row r="17" spans="1:9">
      <c r="A17" s="957" t="s">
        <v>12</v>
      </c>
      <c r="B17" s="958"/>
      <c r="C17" s="958"/>
      <c r="D17" s="958"/>
      <c r="E17" s="958"/>
      <c r="F17" s="958"/>
      <c r="G17" s="958"/>
      <c r="H17" s="959"/>
      <c r="I17" s="153">
        <f>SUM(I15:I16)</f>
        <v>7500</v>
      </c>
    </row>
    <row r="18" spans="1:9" ht="12.75" customHeight="1">
      <c r="A18" s="887" t="s">
        <v>16</v>
      </c>
      <c r="B18" s="888"/>
      <c r="C18" s="888"/>
      <c r="D18" s="888"/>
      <c r="E18" s="888"/>
      <c r="F18" s="888"/>
      <c r="G18" s="888"/>
      <c r="H18" s="888"/>
      <c r="I18" s="889"/>
    </row>
    <row r="19" spans="1:9" ht="18" customHeight="1">
      <c r="A19" s="949" t="s">
        <v>17</v>
      </c>
      <c r="B19" s="960"/>
      <c r="C19" s="950"/>
      <c r="D19" s="277" t="s">
        <v>18</v>
      </c>
      <c r="E19" s="280" t="s">
        <v>19</v>
      </c>
      <c r="F19" s="282" t="s">
        <v>20</v>
      </c>
      <c r="G19" s="949" t="s">
        <v>21</v>
      </c>
      <c r="H19" s="950"/>
      <c r="I19" s="281" t="s">
        <v>9</v>
      </c>
    </row>
    <row r="20" spans="1:9">
      <c r="A20" s="892"/>
      <c r="B20" s="893"/>
      <c r="C20" s="894"/>
      <c r="D20" s="2"/>
      <c r="E20" s="2"/>
      <c r="F20" s="2"/>
      <c r="G20" s="892"/>
      <c r="H20" s="894"/>
      <c r="I20" s="154"/>
    </row>
    <row r="21" spans="1:9">
      <c r="A21" s="892"/>
      <c r="B21" s="893"/>
      <c r="C21" s="894"/>
      <c r="D21" s="2"/>
      <c r="E21" s="2"/>
      <c r="F21" s="2"/>
      <c r="G21" s="892"/>
      <c r="H21" s="894"/>
      <c r="I21" s="154"/>
    </row>
    <row r="22" spans="1:9">
      <c r="A22" s="957" t="s">
        <v>12</v>
      </c>
      <c r="B22" s="958"/>
      <c r="C22" s="958"/>
      <c r="D22" s="958"/>
      <c r="E22" s="958"/>
      <c r="F22" s="958"/>
      <c r="G22" s="958"/>
      <c r="H22" s="959"/>
      <c r="I22" s="154"/>
    </row>
    <row r="23" spans="1:9" ht="12.75" customHeight="1">
      <c r="A23" s="887" t="s">
        <v>22</v>
      </c>
      <c r="B23" s="888"/>
      <c r="C23" s="888"/>
      <c r="D23" s="888"/>
      <c r="E23" s="888"/>
      <c r="F23" s="888"/>
      <c r="G23" s="888"/>
      <c r="H23" s="888"/>
      <c r="I23" s="889"/>
    </row>
    <row r="24" spans="1:9" ht="18" customHeight="1">
      <c r="A24" s="949" t="s">
        <v>23</v>
      </c>
      <c r="B24" s="960"/>
      <c r="C24" s="950"/>
      <c r="D24" s="279" t="s">
        <v>24</v>
      </c>
      <c r="E24" s="280" t="s">
        <v>25</v>
      </c>
      <c r="F24" s="277" t="s">
        <v>26</v>
      </c>
      <c r="G24" s="951" t="s">
        <v>8</v>
      </c>
      <c r="H24" s="952"/>
      <c r="I24" s="281" t="s">
        <v>9</v>
      </c>
    </row>
    <row r="25" spans="1:9" ht="12.75" customHeight="1">
      <c r="A25" s="953" t="s">
        <v>45</v>
      </c>
      <c r="B25" s="961"/>
      <c r="C25" s="954"/>
      <c r="D25" s="153">
        <v>151420</v>
      </c>
      <c r="E25" s="156">
        <v>128707</v>
      </c>
      <c r="F25" s="152">
        <f>+E25+D25</f>
        <v>280127</v>
      </c>
      <c r="G25" s="962">
        <f>+G10</f>
        <v>31.46</v>
      </c>
      <c r="H25" s="963"/>
      <c r="I25" s="153">
        <f>+F25/G25</f>
        <v>8904.23</v>
      </c>
    </row>
    <row r="26" spans="1:9" ht="12.75" customHeight="1">
      <c r="A26" s="953" t="s">
        <v>39</v>
      </c>
      <c r="B26" s="961"/>
      <c r="C26" s="954"/>
      <c r="D26" s="153">
        <v>66667</v>
      </c>
      <c r="E26" s="156">
        <v>49140.25</v>
      </c>
      <c r="F26" s="152">
        <f>+E26+D26</f>
        <v>115807.25</v>
      </c>
      <c r="G26" s="962">
        <f>+G25</f>
        <v>31.46</v>
      </c>
      <c r="H26" s="963"/>
      <c r="I26" s="153">
        <f>+F26/G26</f>
        <v>3681.1</v>
      </c>
    </row>
    <row r="27" spans="1:9">
      <c r="A27" s="892"/>
      <c r="B27" s="893"/>
      <c r="C27" s="894"/>
      <c r="D27" s="2"/>
      <c r="E27" s="2"/>
      <c r="F27" s="2"/>
      <c r="G27" s="892"/>
      <c r="H27" s="894"/>
      <c r="I27" s="154"/>
    </row>
    <row r="28" spans="1:9">
      <c r="A28" s="892"/>
      <c r="B28" s="893"/>
      <c r="C28" s="894"/>
      <c r="D28" s="2"/>
      <c r="E28" s="2"/>
      <c r="F28" s="2"/>
      <c r="G28" s="892"/>
      <c r="H28" s="894"/>
      <c r="I28" s="154"/>
    </row>
    <row r="29" spans="1:9">
      <c r="A29" s="957" t="s">
        <v>12</v>
      </c>
      <c r="B29" s="958"/>
      <c r="C29" s="958"/>
      <c r="D29" s="958"/>
      <c r="E29" s="958"/>
      <c r="F29" s="958"/>
      <c r="G29" s="958"/>
      <c r="H29" s="959"/>
      <c r="I29" s="153">
        <f>SUM(I25:I28)</f>
        <v>12585.33</v>
      </c>
    </row>
    <row r="30" spans="1:9">
      <c r="A30" s="892"/>
      <c r="B30" s="893"/>
      <c r="C30" s="893"/>
      <c r="D30" s="893"/>
      <c r="E30" s="893"/>
      <c r="F30" s="893"/>
      <c r="G30" s="893"/>
      <c r="H30" s="893"/>
      <c r="I30" s="894"/>
    </row>
    <row r="31" spans="1:9" ht="12.75" customHeight="1">
      <c r="A31" s="957" t="s">
        <v>27</v>
      </c>
      <c r="B31" s="958"/>
      <c r="C31" s="958"/>
      <c r="D31" s="958"/>
      <c r="E31" s="958"/>
      <c r="F31" s="958"/>
      <c r="G31" s="958"/>
      <c r="H31" s="959"/>
      <c r="I31" s="278">
        <f>+I12+I17+I22+I29</f>
        <v>35649.64</v>
      </c>
    </row>
    <row r="32" spans="1:9" ht="12.75" customHeight="1">
      <c r="A32" s="887" t="s">
        <v>28</v>
      </c>
      <c r="B32" s="888"/>
      <c r="C32" s="888"/>
      <c r="D32" s="888"/>
      <c r="E32" s="888"/>
      <c r="F32" s="888"/>
      <c r="G32" s="888"/>
      <c r="H32" s="888"/>
      <c r="I32" s="889"/>
    </row>
    <row r="33" spans="1:12" ht="12.75" customHeight="1">
      <c r="A33" s="949" t="s">
        <v>1</v>
      </c>
      <c r="B33" s="960"/>
      <c r="C33" s="950"/>
      <c r="D33" s="2"/>
      <c r="E33" s="2"/>
      <c r="F33" s="277" t="s">
        <v>29</v>
      </c>
      <c r="G33" s="951" t="s">
        <v>30</v>
      </c>
      <c r="H33" s="952"/>
      <c r="I33" s="154"/>
    </row>
    <row r="34" spans="1:12" ht="12.75" customHeight="1">
      <c r="A34" s="953" t="s">
        <v>31</v>
      </c>
      <c r="B34" s="961"/>
      <c r="C34" s="954"/>
      <c r="D34" s="2"/>
      <c r="E34" s="2"/>
      <c r="F34" s="6">
        <v>0.25</v>
      </c>
      <c r="G34" s="964">
        <f>+I31</f>
        <v>35649.64</v>
      </c>
      <c r="H34" s="965"/>
      <c r="I34" s="153">
        <f>+G34*F34</f>
        <v>8912.41</v>
      </c>
    </row>
    <row r="35" spans="1:12">
      <c r="A35" s="953" t="s">
        <v>32</v>
      </c>
      <c r="B35" s="961"/>
      <c r="C35" s="954"/>
      <c r="D35" s="2"/>
      <c r="E35" s="2"/>
      <c r="F35" s="7">
        <v>0</v>
      </c>
      <c r="G35" s="964">
        <f>+I31</f>
        <v>35649.64</v>
      </c>
      <c r="H35" s="965"/>
      <c r="I35" s="153">
        <f t="shared" ref="I35:I36" si="0">+G35*F35</f>
        <v>0</v>
      </c>
    </row>
    <row r="36" spans="1:12">
      <c r="A36" s="953" t="s">
        <v>33</v>
      </c>
      <c r="B36" s="961"/>
      <c r="C36" s="954"/>
      <c r="D36" s="2"/>
      <c r="E36" s="2"/>
      <c r="F36" s="7">
        <v>0.05</v>
      </c>
      <c r="G36" s="964">
        <f>+I31</f>
        <v>35649.64</v>
      </c>
      <c r="H36" s="965"/>
      <c r="I36" s="153">
        <f t="shared" si="0"/>
        <v>1782.48</v>
      </c>
    </row>
    <row r="37" spans="1:12">
      <c r="A37" s="969" t="s">
        <v>34</v>
      </c>
      <c r="B37" s="970"/>
      <c r="C37" s="970"/>
      <c r="D37" s="970"/>
      <c r="E37" s="970"/>
      <c r="F37" s="970"/>
      <c r="G37" s="970"/>
      <c r="H37" s="971"/>
      <c r="I37" s="153">
        <f>SUM(I34:I36)</f>
        <v>10694.89</v>
      </c>
    </row>
    <row r="38" spans="1:12">
      <c r="A38" s="892"/>
      <c r="B38" s="893"/>
      <c r="C38" s="893"/>
      <c r="D38" s="893"/>
      <c r="E38" s="893"/>
      <c r="F38" s="893"/>
      <c r="G38" s="893"/>
      <c r="H38" s="893"/>
      <c r="I38" s="894"/>
    </row>
    <row r="39" spans="1:12" ht="12.75" customHeight="1">
      <c r="A39" s="966" t="s">
        <v>35</v>
      </c>
      <c r="B39" s="967"/>
      <c r="C39" s="967"/>
      <c r="D39" s="967"/>
      <c r="E39" s="967"/>
      <c r="F39" s="967"/>
      <c r="G39" s="967"/>
      <c r="H39" s="968"/>
      <c r="I39" s="276">
        <f>+ROUND(I37+I31,0)</f>
        <v>46345</v>
      </c>
      <c r="J39" s="96">
        <f>+'PROPUESTA APUS ORDENADOS'!G177</f>
        <v>46345</v>
      </c>
      <c r="K39" s="96">
        <f>+J39-I39</f>
        <v>0</v>
      </c>
      <c r="L39" s="96"/>
    </row>
    <row r="40" spans="1:12">
      <c r="A40" s="97"/>
      <c r="B40" s="97"/>
      <c r="C40" s="97"/>
      <c r="D40" s="97"/>
      <c r="E40" s="97"/>
      <c r="F40" s="97"/>
      <c r="G40" s="97"/>
      <c r="H40" s="97"/>
      <c r="I40" s="98"/>
    </row>
  </sheetData>
  <mergeCells count="62">
    <mergeCell ref="A38:I38"/>
    <mergeCell ref="A39:H39"/>
    <mergeCell ref="A35:C35"/>
    <mergeCell ref="G35:H35"/>
    <mergeCell ref="A36:C36"/>
    <mergeCell ref="G36:H36"/>
    <mergeCell ref="A37:H37"/>
    <mergeCell ref="A32:I32"/>
    <mergeCell ref="A33:C33"/>
    <mergeCell ref="G33:H33"/>
    <mergeCell ref="A34:C34"/>
    <mergeCell ref="G34:H34"/>
    <mergeCell ref="A28:C28"/>
    <mergeCell ref="G28:H28"/>
    <mergeCell ref="A29:H29"/>
    <mergeCell ref="A30:I30"/>
    <mergeCell ref="A31:H31"/>
    <mergeCell ref="A25:C25"/>
    <mergeCell ref="G25:H25"/>
    <mergeCell ref="A26:C26"/>
    <mergeCell ref="G26:H26"/>
    <mergeCell ref="A27:C27"/>
    <mergeCell ref="G27:H27"/>
    <mergeCell ref="A21:C21"/>
    <mergeCell ref="G21:H21"/>
    <mergeCell ref="A22:H22"/>
    <mergeCell ref="A23:I23"/>
    <mergeCell ref="A24:C24"/>
    <mergeCell ref="G24:H24"/>
    <mergeCell ref="A18:I18"/>
    <mergeCell ref="A19:C19"/>
    <mergeCell ref="G19:H19"/>
    <mergeCell ref="A20:C20"/>
    <mergeCell ref="G20:H20"/>
    <mergeCell ref="A15:D15"/>
    <mergeCell ref="G15:H15"/>
    <mergeCell ref="A16:D16"/>
    <mergeCell ref="G16:H16"/>
    <mergeCell ref="A17:H17"/>
    <mergeCell ref="A12:H12"/>
    <mergeCell ref="A13:I13"/>
    <mergeCell ref="A14:D14"/>
    <mergeCell ref="G14:H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0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00FF00"/>
  </sheetPr>
  <dimension ref="A1:L40"/>
  <sheetViews>
    <sheetView showGridLines="0" view="pageBreakPreview" zoomScale="70" zoomScaleNormal="96" zoomScaleSheetLayoutView="70" workbookViewId="0">
      <selection activeCell="L45" sqref="L45"/>
    </sheetView>
  </sheetViews>
  <sheetFormatPr baseColWidth="10" defaultColWidth="9.33203125" defaultRowHeight="12.75"/>
  <cols>
    <col min="1" max="1" width="12.83203125" customWidth="1"/>
    <col min="2" max="2" width="30.33203125" customWidth="1"/>
    <col min="3" max="3" width="11.33203125" customWidth="1"/>
    <col min="4" max="4" width="9.83203125" customWidth="1"/>
    <col min="5" max="5" width="18.6640625" customWidth="1"/>
    <col min="6" max="6" width="16" customWidth="1"/>
    <col min="7" max="7" width="7.33203125" customWidth="1"/>
    <col min="8" max="8" width="17.1640625" customWidth="1"/>
    <col min="9" max="9" width="20" customWidth="1"/>
    <col min="10" max="10" width="12.33203125" bestFit="1" customWidth="1"/>
    <col min="11" max="11" width="11.1640625" bestFit="1" customWidth="1"/>
    <col min="12" max="12" width="15.1640625" bestFit="1" customWidth="1"/>
  </cols>
  <sheetData>
    <row r="1" spans="1:9" ht="14.85" customHeigh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892"/>
      <c r="B4" s="893"/>
      <c r="C4" s="893"/>
      <c r="D4" s="893"/>
      <c r="E4" s="893"/>
      <c r="F4" s="893"/>
      <c r="G4" s="893"/>
      <c r="H4" s="893"/>
      <c r="I4" s="894"/>
    </row>
    <row r="5" spans="1:9">
      <c r="A5" s="358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375" t="s">
        <v>3</v>
      </c>
    </row>
    <row r="6" spans="1:9">
      <c r="A6" s="5">
        <v>4.24</v>
      </c>
      <c r="B6" s="948" t="str">
        <f>+'PROPUESTA APUS ORDENADOS'!D178</f>
        <v xml:space="preserve">Pintura  textos sobre la via </v>
      </c>
      <c r="C6" s="946"/>
      <c r="D6" s="946"/>
      <c r="E6" s="946"/>
      <c r="F6" s="947"/>
      <c r="G6" s="948" t="s">
        <v>4</v>
      </c>
      <c r="H6" s="947"/>
      <c r="I6" s="5">
        <f>+'PROPUESTA APUS ORDENADOS'!K178</f>
        <v>80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8" customHeight="1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 ht="12.75" customHeight="1">
      <c r="A9" s="953" t="s">
        <v>42</v>
      </c>
      <c r="B9" s="954"/>
      <c r="C9" s="1" t="s">
        <v>10</v>
      </c>
      <c r="D9" s="948" t="s">
        <v>11</v>
      </c>
      <c r="E9" s="947"/>
      <c r="F9" s="9">
        <f>+I29</f>
        <v>12585.33</v>
      </c>
      <c r="G9" s="955">
        <v>0.1</v>
      </c>
      <c r="H9" s="956"/>
      <c r="I9" s="153">
        <f>+G9*F9</f>
        <v>1258.53</v>
      </c>
    </row>
    <row r="10" spans="1:9" ht="12.75" customHeight="1">
      <c r="A10" s="791" t="s">
        <v>384</v>
      </c>
      <c r="B10" s="792"/>
      <c r="C10" s="102" t="s">
        <v>257</v>
      </c>
      <c r="D10" s="781" t="s">
        <v>224</v>
      </c>
      <c r="E10" s="783"/>
      <c r="F10" s="114">
        <v>450000</v>
      </c>
      <c r="G10" s="916">
        <v>31.455819999999999</v>
      </c>
      <c r="H10" s="917"/>
      <c r="I10" s="112">
        <f>+F10/G10</f>
        <v>14305.78</v>
      </c>
    </row>
    <row r="11" spans="1:9">
      <c r="A11" s="892"/>
      <c r="B11" s="894"/>
      <c r="C11" s="2"/>
      <c r="D11" s="892"/>
      <c r="E11" s="894"/>
      <c r="F11" s="2"/>
      <c r="G11" s="892"/>
      <c r="H11" s="894"/>
      <c r="I11" s="154"/>
    </row>
    <row r="12" spans="1:9">
      <c r="A12" s="957" t="s">
        <v>12</v>
      </c>
      <c r="B12" s="958"/>
      <c r="C12" s="958"/>
      <c r="D12" s="958"/>
      <c r="E12" s="958"/>
      <c r="F12" s="958"/>
      <c r="G12" s="958"/>
      <c r="H12" s="959"/>
      <c r="I12" s="153">
        <f>SUM(I9:I11)</f>
        <v>15564.31</v>
      </c>
    </row>
    <row r="13" spans="1:9" ht="12.75" customHeight="1">
      <c r="A13" s="887" t="s">
        <v>13</v>
      </c>
      <c r="B13" s="888"/>
      <c r="C13" s="888"/>
      <c r="D13" s="888"/>
      <c r="E13" s="888"/>
      <c r="F13" s="888"/>
      <c r="G13" s="888"/>
      <c r="H13" s="888"/>
      <c r="I13" s="889"/>
    </row>
    <row r="14" spans="1:9" ht="12.75" customHeight="1">
      <c r="A14" s="949" t="s">
        <v>1</v>
      </c>
      <c r="B14" s="960"/>
      <c r="C14" s="960"/>
      <c r="D14" s="950"/>
      <c r="E14" s="280" t="s">
        <v>2</v>
      </c>
      <c r="F14" s="282" t="s">
        <v>3</v>
      </c>
      <c r="G14" s="951" t="s">
        <v>14</v>
      </c>
      <c r="H14" s="952"/>
      <c r="I14" s="281" t="s">
        <v>9</v>
      </c>
    </row>
    <row r="15" spans="1:9" ht="12.75" customHeight="1">
      <c r="A15" s="791" t="s">
        <v>385</v>
      </c>
      <c r="B15" s="803"/>
      <c r="C15" s="803"/>
      <c r="D15" s="792"/>
      <c r="E15" s="102" t="s">
        <v>386</v>
      </c>
      <c r="F15" s="158">
        <v>0.1</v>
      </c>
      <c r="G15" s="818">
        <f>+'APU 4,21'!G14:H14</f>
        <v>75000</v>
      </c>
      <c r="H15" s="819"/>
      <c r="I15" s="112">
        <f>+G15*F15</f>
        <v>7500</v>
      </c>
    </row>
    <row r="16" spans="1:9">
      <c r="A16" s="892"/>
      <c r="B16" s="893"/>
      <c r="C16" s="893"/>
      <c r="D16" s="894"/>
      <c r="E16" s="2"/>
      <c r="F16" s="2"/>
      <c r="G16" s="892"/>
      <c r="H16" s="894"/>
      <c r="I16" s="154"/>
    </row>
    <row r="17" spans="1:9">
      <c r="A17" s="957" t="s">
        <v>12</v>
      </c>
      <c r="B17" s="958"/>
      <c r="C17" s="958"/>
      <c r="D17" s="958"/>
      <c r="E17" s="958"/>
      <c r="F17" s="958"/>
      <c r="G17" s="958"/>
      <c r="H17" s="959"/>
      <c r="I17" s="153">
        <f>SUM(I15:I16)</f>
        <v>7500</v>
      </c>
    </row>
    <row r="18" spans="1:9" ht="12.75" customHeight="1">
      <c r="A18" s="887" t="s">
        <v>16</v>
      </c>
      <c r="B18" s="888"/>
      <c r="C18" s="888"/>
      <c r="D18" s="888"/>
      <c r="E18" s="888"/>
      <c r="F18" s="888"/>
      <c r="G18" s="888"/>
      <c r="H18" s="888"/>
      <c r="I18" s="889"/>
    </row>
    <row r="19" spans="1:9" ht="18">
      <c r="A19" s="949" t="s">
        <v>17</v>
      </c>
      <c r="B19" s="960"/>
      <c r="C19" s="950"/>
      <c r="D19" s="277" t="s">
        <v>18</v>
      </c>
      <c r="E19" s="280" t="s">
        <v>19</v>
      </c>
      <c r="F19" s="282" t="s">
        <v>20</v>
      </c>
      <c r="G19" s="949" t="s">
        <v>21</v>
      </c>
      <c r="H19" s="950"/>
      <c r="I19" s="281" t="s">
        <v>9</v>
      </c>
    </row>
    <row r="20" spans="1:9">
      <c r="A20" s="892"/>
      <c r="B20" s="893"/>
      <c r="C20" s="894"/>
      <c r="D20" s="2"/>
      <c r="E20" s="2"/>
      <c r="F20" s="2"/>
      <c r="G20" s="892"/>
      <c r="H20" s="894"/>
      <c r="I20" s="154"/>
    </row>
    <row r="21" spans="1:9">
      <c r="A21" s="892"/>
      <c r="B21" s="893"/>
      <c r="C21" s="894"/>
      <c r="D21" s="2"/>
      <c r="E21" s="2"/>
      <c r="F21" s="2"/>
      <c r="G21" s="892"/>
      <c r="H21" s="894"/>
      <c r="I21" s="154"/>
    </row>
    <row r="22" spans="1:9">
      <c r="A22" s="957" t="s">
        <v>12</v>
      </c>
      <c r="B22" s="958"/>
      <c r="C22" s="958"/>
      <c r="D22" s="958"/>
      <c r="E22" s="958"/>
      <c r="F22" s="958"/>
      <c r="G22" s="958"/>
      <c r="H22" s="959"/>
      <c r="I22" s="154"/>
    </row>
    <row r="23" spans="1:9" ht="12.75" customHeight="1">
      <c r="A23" s="887" t="s">
        <v>22</v>
      </c>
      <c r="B23" s="888"/>
      <c r="C23" s="888"/>
      <c r="D23" s="888"/>
      <c r="E23" s="888"/>
      <c r="F23" s="888"/>
      <c r="G23" s="888"/>
      <c r="H23" s="888"/>
      <c r="I23" s="889"/>
    </row>
    <row r="24" spans="1:9" ht="18" customHeight="1">
      <c r="A24" s="949" t="s">
        <v>23</v>
      </c>
      <c r="B24" s="960"/>
      <c r="C24" s="950"/>
      <c r="D24" s="279" t="s">
        <v>24</v>
      </c>
      <c r="E24" s="280" t="s">
        <v>25</v>
      </c>
      <c r="F24" s="277" t="s">
        <v>26</v>
      </c>
      <c r="G24" s="951" t="s">
        <v>8</v>
      </c>
      <c r="H24" s="952"/>
      <c r="I24" s="281" t="s">
        <v>9</v>
      </c>
    </row>
    <row r="25" spans="1:9" ht="12.75" customHeight="1">
      <c r="A25" s="953" t="s">
        <v>45</v>
      </c>
      <c r="B25" s="961"/>
      <c r="C25" s="954"/>
      <c r="D25" s="153">
        <v>151420</v>
      </c>
      <c r="E25" s="156">
        <v>128707</v>
      </c>
      <c r="F25" s="152">
        <f>+E25+D25</f>
        <v>280127</v>
      </c>
      <c r="G25" s="962">
        <f>+G10</f>
        <v>31.46</v>
      </c>
      <c r="H25" s="963"/>
      <c r="I25" s="153">
        <f>+F25/G25</f>
        <v>8904.23</v>
      </c>
    </row>
    <row r="26" spans="1:9" ht="12.75" customHeight="1">
      <c r="A26" s="953" t="s">
        <v>39</v>
      </c>
      <c r="B26" s="961"/>
      <c r="C26" s="954"/>
      <c r="D26" s="153">
        <v>66667</v>
      </c>
      <c r="E26" s="156">
        <v>49140.25</v>
      </c>
      <c r="F26" s="152">
        <f>+E26+D26</f>
        <v>115807.25</v>
      </c>
      <c r="G26" s="962">
        <f>+G25</f>
        <v>31.46</v>
      </c>
      <c r="H26" s="963"/>
      <c r="I26" s="153">
        <f>+F26/G26</f>
        <v>3681.1</v>
      </c>
    </row>
    <row r="27" spans="1:9">
      <c r="A27" s="892"/>
      <c r="B27" s="893"/>
      <c r="C27" s="894"/>
      <c r="D27" s="2"/>
      <c r="E27" s="2"/>
      <c r="F27" s="2"/>
      <c r="G27" s="892"/>
      <c r="H27" s="894"/>
      <c r="I27" s="154"/>
    </row>
    <row r="28" spans="1:9">
      <c r="A28" s="892"/>
      <c r="B28" s="893"/>
      <c r="C28" s="894"/>
      <c r="D28" s="2"/>
      <c r="E28" s="2"/>
      <c r="F28" s="2"/>
      <c r="G28" s="892"/>
      <c r="H28" s="894"/>
      <c r="I28" s="154"/>
    </row>
    <row r="29" spans="1:9">
      <c r="A29" s="957" t="s">
        <v>12</v>
      </c>
      <c r="B29" s="958"/>
      <c r="C29" s="958"/>
      <c r="D29" s="958"/>
      <c r="E29" s="958"/>
      <c r="F29" s="958"/>
      <c r="G29" s="958"/>
      <c r="H29" s="959"/>
      <c r="I29" s="153">
        <f>SUM(I25:I28)</f>
        <v>12585.33</v>
      </c>
    </row>
    <row r="30" spans="1:9">
      <c r="A30" s="892"/>
      <c r="B30" s="893"/>
      <c r="C30" s="893"/>
      <c r="D30" s="893"/>
      <c r="E30" s="893"/>
      <c r="F30" s="893"/>
      <c r="G30" s="893"/>
      <c r="H30" s="893"/>
      <c r="I30" s="894"/>
    </row>
    <row r="31" spans="1:9" ht="12.75" customHeight="1">
      <c r="A31" s="957" t="s">
        <v>27</v>
      </c>
      <c r="B31" s="958"/>
      <c r="C31" s="958"/>
      <c r="D31" s="958"/>
      <c r="E31" s="958"/>
      <c r="F31" s="958"/>
      <c r="G31" s="958"/>
      <c r="H31" s="959"/>
      <c r="I31" s="278">
        <f>+I12+I17+I22+I29</f>
        <v>35649.64</v>
      </c>
    </row>
    <row r="32" spans="1:9" ht="12.75" customHeight="1">
      <c r="A32" s="887" t="s">
        <v>28</v>
      </c>
      <c r="B32" s="888"/>
      <c r="C32" s="888"/>
      <c r="D32" s="888"/>
      <c r="E32" s="888"/>
      <c r="F32" s="888"/>
      <c r="G32" s="888"/>
      <c r="H32" s="888"/>
      <c r="I32" s="889"/>
    </row>
    <row r="33" spans="1:12" ht="12.75" customHeight="1">
      <c r="A33" s="949" t="s">
        <v>1</v>
      </c>
      <c r="B33" s="960"/>
      <c r="C33" s="950"/>
      <c r="D33" s="2"/>
      <c r="E33" s="2"/>
      <c r="F33" s="277" t="s">
        <v>29</v>
      </c>
      <c r="G33" s="951" t="s">
        <v>30</v>
      </c>
      <c r="H33" s="952"/>
      <c r="I33" s="154"/>
    </row>
    <row r="34" spans="1:12" ht="12.75" customHeight="1">
      <c r="A34" s="953" t="s">
        <v>31</v>
      </c>
      <c r="B34" s="961"/>
      <c r="C34" s="954"/>
      <c r="D34" s="2"/>
      <c r="E34" s="2"/>
      <c r="F34" s="6">
        <v>0.25</v>
      </c>
      <c r="G34" s="964">
        <f>+I31</f>
        <v>35649.64</v>
      </c>
      <c r="H34" s="965"/>
      <c r="I34" s="153">
        <f>+G34*F34</f>
        <v>8912.41</v>
      </c>
    </row>
    <row r="35" spans="1:12">
      <c r="A35" s="953" t="s">
        <v>32</v>
      </c>
      <c r="B35" s="961"/>
      <c r="C35" s="954"/>
      <c r="D35" s="2"/>
      <c r="E35" s="2"/>
      <c r="F35" s="7">
        <v>0</v>
      </c>
      <c r="G35" s="964">
        <f>+I31</f>
        <v>35649.64</v>
      </c>
      <c r="H35" s="965"/>
      <c r="I35" s="153">
        <f t="shared" ref="I35:I36" si="0">+G35*F35</f>
        <v>0</v>
      </c>
    </row>
    <row r="36" spans="1:12">
      <c r="A36" s="953" t="s">
        <v>33</v>
      </c>
      <c r="B36" s="961"/>
      <c r="C36" s="954"/>
      <c r="D36" s="2"/>
      <c r="E36" s="2"/>
      <c r="F36" s="7">
        <v>0.05</v>
      </c>
      <c r="G36" s="964">
        <f>+I31</f>
        <v>35649.64</v>
      </c>
      <c r="H36" s="965"/>
      <c r="I36" s="153">
        <f t="shared" si="0"/>
        <v>1782.48</v>
      </c>
    </row>
    <row r="37" spans="1:12">
      <c r="A37" s="969" t="s">
        <v>34</v>
      </c>
      <c r="B37" s="970"/>
      <c r="C37" s="970"/>
      <c r="D37" s="970"/>
      <c r="E37" s="970"/>
      <c r="F37" s="970"/>
      <c r="G37" s="970"/>
      <c r="H37" s="971"/>
      <c r="I37" s="153">
        <f>SUM(I34:I36)</f>
        <v>10694.89</v>
      </c>
    </row>
    <row r="38" spans="1:12">
      <c r="A38" s="892"/>
      <c r="B38" s="893"/>
      <c r="C38" s="893"/>
      <c r="D38" s="893"/>
      <c r="E38" s="893"/>
      <c r="F38" s="893"/>
      <c r="G38" s="893"/>
      <c r="H38" s="893"/>
      <c r="I38" s="894"/>
    </row>
    <row r="39" spans="1:12" ht="12.75" customHeight="1">
      <c r="A39" s="966" t="s">
        <v>35</v>
      </c>
      <c r="B39" s="967"/>
      <c r="C39" s="967"/>
      <c r="D39" s="967"/>
      <c r="E39" s="967"/>
      <c r="F39" s="967"/>
      <c r="G39" s="967"/>
      <c r="H39" s="968"/>
      <c r="I39" s="276">
        <f>+ROUND(I37+I31,0)</f>
        <v>46345</v>
      </c>
      <c r="J39" s="96">
        <f>+'PROPUESTA APUS ORDENADOS'!G160</f>
        <v>46345</v>
      </c>
      <c r="K39" s="96">
        <f>+J39-I39</f>
        <v>0</v>
      </c>
      <c r="L39" s="96"/>
    </row>
    <row r="40" spans="1:12">
      <c r="A40" s="97"/>
      <c r="B40" s="97"/>
      <c r="C40" s="97"/>
      <c r="D40" s="97"/>
      <c r="E40" s="97"/>
      <c r="F40" s="97"/>
      <c r="G40" s="97"/>
      <c r="H40" s="97"/>
      <c r="I40" s="98"/>
    </row>
  </sheetData>
  <mergeCells count="62">
    <mergeCell ref="A37:H37"/>
    <mergeCell ref="A38:I38"/>
    <mergeCell ref="A39:H39"/>
    <mergeCell ref="A34:C34"/>
    <mergeCell ref="G34:H34"/>
    <mergeCell ref="A35:C35"/>
    <mergeCell ref="G35:H35"/>
    <mergeCell ref="A36:C36"/>
    <mergeCell ref="G36:H36"/>
    <mergeCell ref="A29:H29"/>
    <mergeCell ref="A30:I30"/>
    <mergeCell ref="A31:H31"/>
    <mergeCell ref="A32:I32"/>
    <mergeCell ref="A33:C33"/>
    <mergeCell ref="G33:H33"/>
    <mergeCell ref="A26:C26"/>
    <mergeCell ref="G26:H26"/>
    <mergeCell ref="A27:C27"/>
    <mergeCell ref="G27:H27"/>
    <mergeCell ref="A28:C28"/>
    <mergeCell ref="G28:H28"/>
    <mergeCell ref="A22:H22"/>
    <mergeCell ref="A23:I23"/>
    <mergeCell ref="A24:C24"/>
    <mergeCell ref="G24:H24"/>
    <mergeCell ref="A25:C25"/>
    <mergeCell ref="G25:H25"/>
    <mergeCell ref="A19:C19"/>
    <mergeCell ref="G19:H19"/>
    <mergeCell ref="A20:C20"/>
    <mergeCell ref="G20:H20"/>
    <mergeCell ref="A21:C21"/>
    <mergeCell ref="G21:H21"/>
    <mergeCell ref="A18:I18"/>
    <mergeCell ref="A12:H12"/>
    <mergeCell ref="A13:I13"/>
    <mergeCell ref="A14:D14"/>
    <mergeCell ref="G14:H14"/>
    <mergeCell ref="A15:D15"/>
    <mergeCell ref="G15:H15"/>
    <mergeCell ref="A16:D16"/>
    <mergeCell ref="G16:H16"/>
    <mergeCell ref="A17:H17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0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81705-2461-422F-9FC0-842D74476C7C}">
  <sheetPr>
    <tabColor rgb="FF00FF00"/>
  </sheetPr>
  <dimension ref="A1:L39"/>
  <sheetViews>
    <sheetView showGridLines="0" view="pageBreakPreview" zoomScale="80" zoomScaleNormal="100" zoomScaleSheetLayoutView="80" workbookViewId="0">
      <selection activeCell="M40" sqref="M40"/>
    </sheetView>
  </sheetViews>
  <sheetFormatPr baseColWidth="10" defaultColWidth="9.33203125" defaultRowHeight="12.75"/>
  <cols>
    <col min="1" max="1" width="12.6640625" customWidth="1"/>
    <col min="2" max="2" width="30" customWidth="1"/>
    <col min="3" max="3" width="7.1640625" customWidth="1"/>
    <col min="4" max="4" width="15.83203125" customWidth="1"/>
    <col min="5" max="5" width="14.1640625" customWidth="1"/>
    <col min="6" max="6" width="16" customWidth="1"/>
    <col min="7" max="7" width="7.33203125" customWidth="1"/>
    <col min="8" max="8" width="10.1640625" customWidth="1"/>
    <col min="9" max="9" width="21.6640625" style="96" customWidth="1"/>
    <col min="10" max="10" width="11" bestFit="1" customWidth="1"/>
    <col min="11" max="11" width="9.33203125" bestFit="1" customWidth="1"/>
    <col min="12" max="12" width="15.33203125" bestFit="1" customWidth="1"/>
  </cols>
  <sheetData>
    <row r="1" spans="1:9" ht="14.45" customHeight="1" thickBo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12" t="s">
        <v>213</v>
      </c>
      <c r="B2" s="813"/>
      <c r="C2" s="813"/>
      <c r="D2" s="813"/>
      <c r="E2" s="813"/>
      <c r="F2" s="813"/>
      <c r="G2" s="813"/>
      <c r="H2" s="813"/>
      <c r="I2" s="814"/>
    </row>
    <row r="3" spans="1:9" ht="13.5" thickBot="1">
      <c r="A3" s="815"/>
      <c r="B3" s="816"/>
      <c r="C3" s="816"/>
      <c r="D3" s="816"/>
      <c r="E3" s="816"/>
      <c r="F3" s="816"/>
      <c r="G3" s="816"/>
      <c r="H3" s="816"/>
      <c r="I3" s="817"/>
    </row>
    <row r="4" spans="1:9">
      <c r="A4" s="884"/>
      <c r="B4" s="885"/>
      <c r="C4" s="885"/>
      <c r="D4" s="885"/>
      <c r="E4" s="885"/>
      <c r="F4" s="885"/>
      <c r="G4" s="885"/>
      <c r="H4" s="885"/>
      <c r="I4" s="886"/>
    </row>
    <row r="5" spans="1:9">
      <c r="A5" s="274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275" t="s">
        <v>3</v>
      </c>
    </row>
    <row r="6" spans="1:9">
      <c r="A6" s="11">
        <v>4.25</v>
      </c>
      <c r="B6" s="1011" t="s">
        <v>427</v>
      </c>
      <c r="C6" s="984"/>
      <c r="D6" s="984"/>
      <c r="E6" s="984"/>
      <c r="F6" s="985"/>
      <c r="G6" s="948" t="s">
        <v>49</v>
      </c>
      <c r="H6" s="947"/>
      <c r="I6" s="159">
        <f>+'PROPUESTA CONSORCIO'!F32</f>
        <v>3000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 ht="18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>
      <c r="A9" s="953" t="s">
        <v>42</v>
      </c>
      <c r="B9" s="954"/>
      <c r="C9" s="1" t="s">
        <v>10</v>
      </c>
      <c r="D9" s="948" t="s">
        <v>11</v>
      </c>
      <c r="E9" s="947"/>
      <c r="F9" s="4">
        <f>+I28</f>
        <v>390.73</v>
      </c>
      <c r="G9" s="955">
        <v>0.1</v>
      </c>
      <c r="H9" s="956"/>
      <c r="I9" s="153">
        <f>+G9*F9</f>
        <v>39.07</v>
      </c>
    </row>
    <row r="10" spans="1:9">
      <c r="A10" s="957" t="s">
        <v>12</v>
      </c>
      <c r="B10" s="958"/>
      <c r="C10" s="958"/>
      <c r="D10" s="958"/>
      <c r="E10" s="958"/>
      <c r="F10" s="958"/>
      <c r="G10" s="958"/>
      <c r="H10" s="959"/>
      <c r="I10" s="153">
        <f>SUM(I9:I9)</f>
        <v>39.07</v>
      </c>
    </row>
    <row r="11" spans="1:9">
      <c r="A11" s="887" t="s">
        <v>13</v>
      </c>
      <c r="B11" s="888"/>
      <c r="C11" s="888"/>
      <c r="D11" s="888"/>
      <c r="E11" s="888"/>
      <c r="F11" s="888"/>
      <c r="G11" s="888"/>
      <c r="H11" s="888"/>
      <c r="I11" s="889"/>
    </row>
    <row r="12" spans="1:9">
      <c r="A12" s="949" t="s">
        <v>1</v>
      </c>
      <c r="B12" s="960"/>
      <c r="C12" s="960"/>
      <c r="D12" s="950"/>
      <c r="E12" s="280" t="s">
        <v>2</v>
      </c>
      <c r="F12" s="282" t="s">
        <v>3</v>
      </c>
      <c r="G12" s="951" t="s">
        <v>14</v>
      </c>
      <c r="H12" s="952"/>
      <c r="I12" s="281" t="s">
        <v>9</v>
      </c>
    </row>
    <row r="13" spans="1:9">
      <c r="A13" s="953" t="s">
        <v>50</v>
      </c>
      <c r="B13" s="961"/>
      <c r="C13" s="961"/>
      <c r="D13" s="954"/>
      <c r="E13" s="1" t="s">
        <v>15</v>
      </c>
      <c r="F13" s="5">
        <v>0.08</v>
      </c>
      <c r="G13" s="964">
        <f>+MATERIALES!M42</f>
        <v>5437.6</v>
      </c>
      <c r="H13" s="965"/>
      <c r="I13" s="153">
        <f>+G13*F13</f>
        <v>435.01</v>
      </c>
    </row>
    <row r="14" spans="1:9">
      <c r="A14" s="980" t="s">
        <v>428</v>
      </c>
      <c r="B14" s="961"/>
      <c r="C14" s="961"/>
      <c r="D14" s="954"/>
      <c r="E14" s="1" t="s">
        <v>37</v>
      </c>
      <c r="F14" s="5">
        <v>1</v>
      </c>
      <c r="G14" s="964">
        <f>+MATERIALES!M43</f>
        <v>6000</v>
      </c>
      <c r="H14" s="965"/>
      <c r="I14" s="153">
        <f>+G14*F14</f>
        <v>6000</v>
      </c>
    </row>
    <row r="15" spans="1:9">
      <c r="A15" s="892"/>
      <c r="B15" s="893"/>
      <c r="C15" s="893"/>
      <c r="D15" s="894"/>
      <c r="E15" s="2"/>
      <c r="F15" s="2"/>
      <c r="G15" s="892"/>
      <c r="H15" s="894"/>
      <c r="I15" s="154"/>
    </row>
    <row r="16" spans="1:9">
      <c r="A16" s="957" t="s">
        <v>12</v>
      </c>
      <c r="B16" s="958"/>
      <c r="C16" s="958"/>
      <c r="D16" s="958"/>
      <c r="E16" s="958"/>
      <c r="F16" s="958"/>
      <c r="G16" s="958"/>
      <c r="H16" s="959"/>
      <c r="I16" s="153">
        <f>SUM(I13:I15)</f>
        <v>6435.01</v>
      </c>
    </row>
    <row r="17" spans="1:9">
      <c r="A17" s="887" t="s">
        <v>16</v>
      </c>
      <c r="B17" s="888"/>
      <c r="C17" s="888"/>
      <c r="D17" s="888"/>
      <c r="E17" s="888"/>
      <c r="F17" s="888"/>
      <c r="G17" s="888"/>
      <c r="H17" s="888"/>
      <c r="I17" s="889"/>
    </row>
    <row r="18" spans="1:9">
      <c r="A18" s="949" t="s">
        <v>17</v>
      </c>
      <c r="B18" s="960"/>
      <c r="C18" s="950"/>
      <c r="D18" s="277" t="s">
        <v>18</v>
      </c>
      <c r="E18" s="280" t="s">
        <v>19</v>
      </c>
      <c r="F18" s="282" t="s">
        <v>20</v>
      </c>
      <c r="G18" s="949" t="s">
        <v>21</v>
      </c>
      <c r="H18" s="950"/>
      <c r="I18" s="281" t="s">
        <v>9</v>
      </c>
    </row>
    <row r="19" spans="1:9">
      <c r="A19" s="892"/>
      <c r="B19" s="893"/>
      <c r="C19" s="894"/>
      <c r="D19" s="2"/>
      <c r="E19" s="2"/>
      <c r="F19" s="2"/>
      <c r="G19" s="892"/>
      <c r="H19" s="894"/>
      <c r="I19" s="154"/>
    </row>
    <row r="20" spans="1:9">
      <c r="A20" s="892"/>
      <c r="B20" s="893"/>
      <c r="C20" s="894"/>
      <c r="D20" s="2"/>
      <c r="E20" s="2"/>
      <c r="F20" s="2"/>
      <c r="G20" s="892"/>
      <c r="H20" s="894"/>
      <c r="I20" s="154"/>
    </row>
    <row r="21" spans="1:9">
      <c r="A21" s="957" t="s">
        <v>12</v>
      </c>
      <c r="B21" s="958"/>
      <c r="C21" s="958"/>
      <c r="D21" s="958"/>
      <c r="E21" s="958"/>
      <c r="F21" s="958"/>
      <c r="G21" s="958"/>
      <c r="H21" s="959"/>
      <c r="I21" s="154"/>
    </row>
    <row r="22" spans="1:9">
      <c r="A22" s="887" t="s">
        <v>22</v>
      </c>
      <c r="B22" s="888"/>
      <c r="C22" s="888"/>
      <c r="D22" s="888"/>
      <c r="E22" s="888"/>
      <c r="F22" s="888"/>
      <c r="G22" s="888"/>
      <c r="H22" s="888"/>
      <c r="I22" s="889"/>
    </row>
    <row r="23" spans="1:9" ht="18">
      <c r="A23" s="949" t="s">
        <v>23</v>
      </c>
      <c r="B23" s="960"/>
      <c r="C23" s="950"/>
      <c r="D23" s="280" t="s">
        <v>24</v>
      </c>
      <c r="E23" s="280" t="s">
        <v>25</v>
      </c>
      <c r="F23" s="277" t="s">
        <v>26</v>
      </c>
      <c r="G23" s="951" t="s">
        <v>8</v>
      </c>
      <c r="H23" s="952"/>
      <c r="I23" s="281" t="s">
        <v>9</v>
      </c>
    </row>
    <row r="24" spans="1:9">
      <c r="A24" s="953" t="s">
        <v>38</v>
      </c>
      <c r="B24" s="961"/>
      <c r="C24" s="954"/>
      <c r="D24" s="156">
        <v>60568</v>
      </c>
      <c r="E24" s="156">
        <v>51482.8</v>
      </c>
      <c r="F24" s="152">
        <v>112050.8</v>
      </c>
      <c r="G24" s="962">
        <v>583.16</v>
      </c>
      <c r="H24" s="963"/>
      <c r="I24" s="153">
        <f>+F24/G24</f>
        <v>192.14</v>
      </c>
    </row>
    <row r="25" spans="1:9">
      <c r="A25" s="953" t="s">
        <v>39</v>
      </c>
      <c r="B25" s="961"/>
      <c r="C25" s="954"/>
      <c r="D25" s="156">
        <v>66667</v>
      </c>
      <c r="E25" s="156">
        <v>49140.25</v>
      </c>
      <c r="F25" s="152">
        <v>115807.25</v>
      </c>
      <c r="G25" s="962">
        <f>+G24</f>
        <v>583.16</v>
      </c>
      <c r="H25" s="963"/>
      <c r="I25" s="153">
        <f>+F25/G25</f>
        <v>198.59</v>
      </c>
    </row>
    <row r="26" spans="1:9">
      <c r="A26" s="892"/>
      <c r="B26" s="893"/>
      <c r="C26" s="894"/>
      <c r="D26" s="2"/>
      <c r="E26" s="2"/>
      <c r="F26" s="2"/>
      <c r="G26" s="892"/>
      <c r="H26" s="894"/>
      <c r="I26" s="154"/>
    </row>
    <row r="27" spans="1:9">
      <c r="A27" s="892"/>
      <c r="B27" s="893"/>
      <c r="C27" s="894"/>
      <c r="D27" s="2"/>
      <c r="E27" s="2"/>
      <c r="F27" s="2"/>
      <c r="G27" s="892"/>
      <c r="H27" s="894"/>
      <c r="I27" s="154"/>
    </row>
    <row r="28" spans="1:9">
      <c r="A28" s="957" t="s">
        <v>12</v>
      </c>
      <c r="B28" s="958"/>
      <c r="C28" s="958"/>
      <c r="D28" s="958"/>
      <c r="E28" s="958"/>
      <c r="F28" s="958"/>
      <c r="G28" s="958"/>
      <c r="H28" s="959"/>
      <c r="I28" s="153">
        <f>SUM(I24:I27)</f>
        <v>390.73</v>
      </c>
    </row>
    <row r="29" spans="1:9">
      <c r="A29" s="892"/>
      <c r="B29" s="893"/>
      <c r="C29" s="893"/>
      <c r="D29" s="893"/>
      <c r="E29" s="893"/>
      <c r="F29" s="893"/>
      <c r="G29" s="893"/>
      <c r="H29" s="893"/>
      <c r="I29" s="894"/>
    </row>
    <row r="30" spans="1:9">
      <c r="A30" s="957" t="s">
        <v>27</v>
      </c>
      <c r="B30" s="958"/>
      <c r="C30" s="958"/>
      <c r="D30" s="958"/>
      <c r="E30" s="958"/>
      <c r="F30" s="958"/>
      <c r="G30" s="958"/>
      <c r="H30" s="959"/>
      <c r="I30" s="278">
        <f>+I10+I16+I21+I28</f>
        <v>6864.81</v>
      </c>
    </row>
    <row r="31" spans="1:9">
      <c r="A31" s="887" t="s">
        <v>28</v>
      </c>
      <c r="B31" s="888"/>
      <c r="C31" s="888"/>
      <c r="D31" s="888"/>
      <c r="E31" s="888"/>
      <c r="F31" s="888"/>
      <c r="G31" s="888"/>
      <c r="H31" s="888"/>
      <c r="I31" s="889"/>
    </row>
    <row r="32" spans="1:9">
      <c r="A32" s="949" t="s">
        <v>1</v>
      </c>
      <c r="B32" s="960"/>
      <c r="C32" s="950"/>
      <c r="D32" s="2"/>
      <c r="E32" s="2"/>
      <c r="F32" s="277" t="s">
        <v>29</v>
      </c>
      <c r="G32" s="951" t="s">
        <v>30</v>
      </c>
      <c r="H32" s="952"/>
      <c r="I32" s="154"/>
    </row>
    <row r="33" spans="1:12">
      <c r="A33" s="953" t="s">
        <v>31</v>
      </c>
      <c r="B33" s="961"/>
      <c r="C33" s="954"/>
      <c r="D33" s="2"/>
      <c r="E33" s="2"/>
      <c r="F33" s="6">
        <v>0.25</v>
      </c>
      <c r="G33" s="964">
        <f>+I30</f>
        <v>6864.81</v>
      </c>
      <c r="H33" s="965"/>
      <c r="I33" s="153">
        <f>+G33*F33</f>
        <v>1716.2</v>
      </c>
    </row>
    <row r="34" spans="1:12">
      <c r="A34" s="953" t="s">
        <v>32</v>
      </c>
      <c r="B34" s="961"/>
      <c r="C34" s="954"/>
      <c r="D34" s="2"/>
      <c r="E34" s="2"/>
      <c r="F34" s="7">
        <v>0</v>
      </c>
      <c r="G34" s="964">
        <f>+I30</f>
        <v>6864.81</v>
      </c>
      <c r="H34" s="965"/>
      <c r="I34" s="153">
        <f t="shared" ref="I34:I35" si="0">+G34*F34</f>
        <v>0</v>
      </c>
    </row>
    <row r="35" spans="1:12">
      <c r="A35" s="953" t="s">
        <v>33</v>
      </c>
      <c r="B35" s="961"/>
      <c r="C35" s="954"/>
      <c r="D35" s="2"/>
      <c r="E35" s="2"/>
      <c r="F35" s="7">
        <v>0.05</v>
      </c>
      <c r="G35" s="964">
        <f>+I30</f>
        <v>6864.81</v>
      </c>
      <c r="H35" s="965"/>
      <c r="I35" s="153">
        <f t="shared" si="0"/>
        <v>343.24</v>
      </c>
    </row>
    <row r="36" spans="1:12">
      <c r="A36" s="969" t="s">
        <v>34</v>
      </c>
      <c r="B36" s="970"/>
      <c r="C36" s="970"/>
      <c r="D36" s="970"/>
      <c r="E36" s="970"/>
      <c r="F36" s="970"/>
      <c r="G36" s="970"/>
      <c r="H36" s="971"/>
      <c r="I36" s="153">
        <f>SUM(I33:I35)</f>
        <v>2059.44</v>
      </c>
    </row>
    <row r="37" spans="1:12">
      <c r="A37" s="892"/>
      <c r="B37" s="893"/>
      <c r="C37" s="893"/>
      <c r="D37" s="893"/>
      <c r="E37" s="893"/>
      <c r="F37" s="893"/>
      <c r="G37" s="893"/>
      <c r="H37" s="893"/>
      <c r="I37" s="894"/>
    </row>
    <row r="38" spans="1:12">
      <c r="A38" s="966" t="s">
        <v>35</v>
      </c>
      <c r="B38" s="967"/>
      <c r="C38" s="967"/>
      <c r="D38" s="967"/>
      <c r="E38" s="967"/>
      <c r="F38" s="967"/>
      <c r="G38" s="967"/>
      <c r="H38" s="968"/>
      <c r="I38" s="276">
        <f>+ROUND(I30+I36,0)</f>
        <v>8924</v>
      </c>
      <c r="J38" s="96">
        <f>+'PROPUESTA CONSORCIO'!G32</f>
        <v>8924</v>
      </c>
      <c r="K38" s="96">
        <f>+J38-I38</f>
        <v>0</v>
      </c>
      <c r="L38" s="96"/>
    </row>
    <row r="39" spans="1:12">
      <c r="A39" s="97"/>
      <c r="B39" s="97"/>
      <c r="C39" s="97"/>
      <c r="D39" s="97"/>
      <c r="E39" s="97"/>
      <c r="F39" s="97"/>
      <c r="G39" s="97"/>
      <c r="H39" s="97"/>
      <c r="I39" s="98"/>
    </row>
  </sheetData>
  <mergeCells count="58">
    <mergeCell ref="A2:I3"/>
    <mergeCell ref="A4:I4"/>
    <mergeCell ref="B5:F5"/>
    <mergeCell ref="G5:H5"/>
    <mergeCell ref="B6:F6"/>
    <mergeCell ref="G6:H6"/>
    <mergeCell ref="A7:I7"/>
    <mergeCell ref="A8:B8"/>
    <mergeCell ref="D8:E8"/>
    <mergeCell ref="G8:H8"/>
    <mergeCell ref="A9:B9"/>
    <mergeCell ref="D9:E9"/>
    <mergeCell ref="G9:H9"/>
    <mergeCell ref="A17:I17"/>
    <mergeCell ref="A10:H10"/>
    <mergeCell ref="A11:I11"/>
    <mergeCell ref="A12:D12"/>
    <mergeCell ref="G12:H12"/>
    <mergeCell ref="A13:D13"/>
    <mergeCell ref="G13:H13"/>
    <mergeCell ref="A14:D14"/>
    <mergeCell ref="G14:H14"/>
    <mergeCell ref="A15:D15"/>
    <mergeCell ref="G15:H15"/>
    <mergeCell ref="A16:H16"/>
    <mergeCell ref="A18:C18"/>
    <mergeCell ref="G18:H18"/>
    <mergeCell ref="A19:C19"/>
    <mergeCell ref="G19:H19"/>
    <mergeCell ref="A20:C20"/>
    <mergeCell ref="G20:H20"/>
    <mergeCell ref="A21:H21"/>
    <mergeCell ref="A22:I22"/>
    <mergeCell ref="A23:C23"/>
    <mergeCell ref="G23:H23"/>
    <mergeCell ref="A24:C24"/>
    <mergeCell ref="G24:H24"/>
    <mergeCell ref="A25:C25"/>
    <mergeCell ref="G25:H25"/>
    <mergeCell ref="A26:C26"/>
    <mergeCell ref="G26:H26"/>
    <mergeCell ref="A27:C27"/>
    <mergeCell ref="G27:H27"/>
    <mergeCell ref="A28:H28"/>
    <mergeCell ref="A29:I29"/>
    <mergeCell ref="A30:H30"/>
    <mergeCell ref="A31:I31"/>
    <mergeCell ref="A32:C32"/>
    <mergeCell ref="G32:H32"/>
    <mergeCell ref="A33:C33"/>
    <mergeCell ref="G33:H33"/>
    <mergeCell ref="A34:C34"/>
    <mergeCell ref="G34:H34"/>
    <mergeCell ref="A35:C35"/>
    <mergeCell ref="G35:H35"/>
    <mergeCell ref="A36:H36"/>
    <mergeCell ref="A37:I37"/>
    <mergeCell ref="A38:H38"/>
  </mergeCells>
  <pageMargins left="0.7" right="0.7" top="0.75" bottom="0.75" header="0.3" footer="0.3"/>
  <pageSetup scale="74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00FF00"/>
  </sheetPr>
  <dimension ref="A1:K42"/>
  <sheetViews>
    <sheetView showGridLines="0" view="pageBreakPreview" zoomScale="70" zoomScaleNormal="100" zoomScaleSheetLayoutView="70" workbookViewId="0">
      <selection activeCell="Q35" sqref="Q35"/>
    </sheetView>
  </sheetViews>
  <sheetFormatPr baseColWidth="10" defaultColWidth="9.33203125" defaultRowHeight="12.75"/>
  <cols>
    <col min="1" max="1" width="12.6640625" customWidth="1"/>
    <col min="2" max="2" width="30" customWidth="1"/>
    <col min="3" max="3" width="10" customWidth="1"/>
    <col min="4" max="4" width="14.83203125" customWidth="1"/>
    <col min="5" max="5" width="14.1640625" customWidth="1"/>
    <col min="6" max="6" width="16" customWidth="1"/>
    <col min="7" max="7" width="7.33203125" customWidth="1"/>
    <col min="8" max="8" width="10.1640625" customWidth="1"/>
    <col min="9" max="9" width="22" style="96" customWidth="1"/>
    <col min="11" max="11" width="11" bestFit="1" customWidth="1"/>
  </cols>
  <sheetData>
    <row r="1" spans="1:9" ht="14.45" customHeight="1">
      <c r="A1" s="97"/>
      <c r="B1" s="97"/>
      <c r="C1" s="97"/>
      <c r="D1" s="97"/>
      <c r="E1" s="97"/>
      <c r="F1" s="97"/>
      <c r="G1" s="97"/>
      <c r="H1" s="97"/>
      <c r="I1" s="117"/>
    </row>
    <row r="2" spans="1:9">
      <c r="A2" s="830" t="s">
        <v>213</v>
      </c>
      <c r="B2" s="831"/>
      <c r="C2" s="831"/>
      <c r="D2" s="831"/>
      <c r="E2" s="831"/>
      <c r="F2" s="831"/>
      <c r="G2" s="831"/>
      <c r="H2" s="831"/>
      <c r="I2" s="832"/>
    </row>
    <row r="3" spans="1:9">
      <c r="A3" s="833"/>
      <c r="B3" s="834"/>
      <c r="C3" s="834"/>
      <c r="D3" s="834"/>
      <c r="E3" s="834"/>
      <c r="F3" s="834"/>
      <c r="G3" s="834"/>
      <c r="H3" s="834"/>
      <c r="I3" s="835"/>
    </row>
    <row r="4" spans="1:9">
      <c r="A4" s="892"/>
      <c r="B4" s="893"/>
      <c r="C4" s="893"/>
      <c r="D4" s="893"/>
      <c r="E4" s="893"/>
      <c r="F4" s="893"/>
      <c r="G4" s="893"/>
      <c r="H4" s="893"/>
      <c r="I4" s="894"/>
    </row>
    <row r="5" spans="1:9">
      <c r="A5" s="274" t="s">
        <v>0</v>
      </c>
      <c r="B5" s="940" t="s">
        <v>1</v>
      </c>
      <c r="C5" s="941"/>
      <c r="D5" s="941"/>
      <c r="E5" s="941"/>
      <c r="F5" s="942"/>
      <c r="G5" s="943" t="s">
        <v>2</v>
      </c>
      <c r="H5" s="944"/>
      <c r="I5" s="275" t="s">
        <v>3</v>
      </c>
    </row>
    <row r="6" spans="1:9">
      <c r="A6" s="3">
        <v>5.0999999999999996</v>
      </c>
      <c r="B6" s="948" t="s">
        <v>62</v>
      </c>
      <c r="C6" s="946"/>
      <c r="D6" s="946"/>
      <c r="E6" s="946"/>
      <c r="F6" s="947"/>
      <c r="G6" s="948" t="s">
        <v>41</v>
      </c>
      <c r="H6" s="947"/>
      <c r="I6" s="157">
        <f>+'PROPUESTA CONSORCIO'!F275+'PROPUESTA CONSORCIO'!F244+'PROPUESTA CONSORCIO'!F213+'PROPUESTA CONSORCIO'!F174+'PROPUESTA CONSORCIO'!F136+'PROPUESTA CONSORCIO'!F117+'PROPUESTA CONSORCIO'!F92+'PROPUESTA CONSORCIO'!F76+'PROPUESTA CONSORCIO'!F36</f>
        <v>369.2</v>
      </c>
    </row>
    <row r="7" spans="1:9">
      <c r="A7" s="887" t="s">
        <v>5</v>
      </c>
      <c r="B7" s="888"/>
      <c r="C7" s="888"/>
      <c r="D7" s="888"/>
      <c r="E7" s="888"/>
      <c r="F7" s="888"/>
      <c r="G7" s="888"/>
      <c r="H7" s="888"/>
      <c r="I7" s="889"/>
    </row>
    <row r="8" spans="1:9">
      <c r="A8" s="949" t="s">
        <v>1</v>
      </c>
      <c r="B8" s="950"/>
      <c r="C8" s="280" t="s">
        <v>2</v>
      </c>
      <c r="D8" s="949" t="s">
        <v>6</v>
      </c>
      <c r="E8" s="950"/>
      <c r="F8" s="277" t="s">
        <v>7</v>
      </c>
      <c r="G8" s="951" t="s">
        <v>8</v>
      </c>
      <c r="H8" s="952"/>
      <c r="I8" s="281" t="s">
        <v>9</v>
      </c>
    </row>
    <row r="9" spans="1:9">
      <c r="A9" s="953" t="s">
        <v>42</v>
      </c>
      <c r="B9" s="954"/>
      <c r="C9" s="1" t="s">
        <v>10</v>
      </c>
      <c r="D9" s="948" t="s">
        <v>11</v>
      </c>
      <c r="E9" s="947"/>
      <c r="F9" s="9">
        <f>+I31</f>
        <v>11309.12</v>
      </c>
      <c r="G9" s="955">
        <v>0.1</v>
      </c>
      <c r="H9" s="956"/>
      <c r="I9" s="153">
        <f>+F9*G9</f>
        <v>1130.9100000000001</v>
      </c>
    </row>
    <row r="10" spans="1:9">
      <c r="A10" s="953" t="s">
        <v>63</v>
      </c>
      <c r="B10" s="954"/>
      <c r="C10" s="1" t="s">
        <v>40</v>
      </c>
      <c r="D10" s="948" t="s">
        <v>11</v>
      </c>
      <c r="E10" s="947"/>
      <c r="F10" s="9">
        <v>100000</v>
      </c>
      <c r="G10" s="962">
        <v>5</v>
      </c>
      <c r="H10" s="963"/>
      <c r="I10" s="153">
        <f>+F10/G10</f>
        <v>20000</v>
      </c>
    </row>
    <row r="11" spans="1:9">
      <c r="A11" s="892"/>
      <c r="B11" s="894"/>
      <c r="C11" s="2"/>
      <c r="D11" s="892"/>
      <c r="E11" s="894"/>
      <c r="F11" s="2"/>
      <c r="G11" s="892"/>
      <c r="H11" s="894"/>
      <c r="I11" s="154"/>
    </row>
    <row r="12" spans="1:9">
      <c r="A12" s="892"/>
      <c r="B12" s="894"/>
      <c r="C12" s="2"/>
      <c r="D12" s="892"/>
      <c r="E12" s="894"/>
      <c r="F12" s="2"/>
      <c r="G12" s="892"/>
      <c r="H12" s="894"/>
      <c r="I12" s="154"/>
    </row>
    <row r="13" spans="1:9">
      <c r="A13" s="957" t="s">
        <v>12</v>
      </c>
      <c r="B13" s="958"/>
      <c r="C13" s="958"/>
      <c r="D13" s="958"/>
      <c r="E13" s="958"/>
      <c r="F13" s="958"/>
      <c r="G13" s="958"/>
      <c r="H13" s="959"/>
      <c r="I13" s="153">
        <f>SUM(I9:I12)</f>
        <v>21130.91</v>
      </c>
    </row>
    <row r="14" spans="1:9">
      <c r="A14" s="887" t="s">
        <v>13</v>
      </c>
      <c r="B14" s="888"/>
      <c r="C14" s="888"/>
      <c r="D14" s="888"/>
      <c r="E14" s="888"/>
      <c r="F14" s="888"/>
      <c r="G14" s="888"/>
      <c r="H14" s="888"/>
      <c r="I14" s="889"/>
    </row>
    <row r="15" spans="1:9">
      <c r="A15" s="949" t="s">
        <v>1</v>
      </c>
      <c r="B15" s="960"/>
      <c r="C15" s="960"/>
      <c r="D15" s="950"/>
      <c r="E15" s="280" t="s">
        <v>2</v>
      </c>
      <c r="F15" s="282" t="s">
        <v>3</v>
      </c>
      <c r="G15" s="951" t="s">
        <v>14</v>
      </c>
      <c r="H15" s="952"/>
      <c r="I15" s="281" t="s">
        <v>9</v>
      </c>
    </row>
    <row r="16" spans="1:9">
      <c r="A16" s="892"/>
      <c r="B16" s="893"/>
      <c r="C16" s="893"/>
      <c r="D16" s="894"/>
      <c r="E16" s="2"/>
      <c r="F16" s="2"/>
      <c r="G16" s="892"/>
      <c r="H16" s="894"/>
      <c r="I16" s="154"/>
    </row>
    <row r="17" spans="1:9">
      <c r="A17" s="892"/>
      <c r="B17" s="893"/>
      <c r="C17" s="893"/>
      <c r="D17" s="894"/>
      <c r="E17" s="2"/>
      <c r="F17" s="2"/>
      <c r="G17" s="892"/>
      <c r="H17" s="894"/>
      <c r="I17" s="154"/>
    </row>
    <row r="18" spans="1:9">
      <c r="A18" s="892"/>
      <c r="B18" s="893"/>
      <c r="C18" s="893"/>
      <c r="D18" s="894"/>
      <c r="E18" s="2"/>
      <c r="F18" s="2"/>
      <c r="G18" s="892"/>
      <c r="H18" s="894"/>
      <c r="I18" s="154"/>
    </row>
    <row r="19" spans="1:9">
      <c r="A19" s="957" t="s">
        <v>12</v>
      </c>
      <c r="B19" s="958"/>
      <c r="C19" s="958"/>
      <c r="D19" s="958"/>
      <c r="E19" s="958"/>
      <c r="F19" s="958"/>
      <c r="G19" s="958"/>
      <c r="H19" s="959"/>
      <c r="I19" s="155"/>
    </row>
    <row r="20" spans="1:9">
      <c r="A20" s="887" t="s">
        <v>16</v>
      </c>
      <c r="B20" s="888"/>
      <c r="C20" s="888"/>
      <c r="D20" s="888"/>
      <c r="E20" s="888"/>
      <c r="F20" s="888"/>
      <c r="G20" s="888"/>
      <c r="H20" s="888"/>
      <c r="I20" s="889"/>
    </row>
    <row r="21" spans="1:9">
      <c r="A21" s="949" t="s">
        <v>17</v>
      </c>
      <c r="B21" s="960"/>
      <c r="C21" s="950"/>
      <c r="D21" s="277" t="s">
        <v>18</v>
      </c>
      <c r="E21" s="280" t="s">
        <v>19</v>
      </c>
      <c r="F21" s="282" t="s">
        <v>20</v>
      </c>
      <c r="G21" s="949" t="s">
        <v>21</v>
      </c>
      <c r="H21" s="950"/>
      <c r="I21" s="281" t="s">
        <v>9</v>
      </c>
    </row>
    <row r="22" spans="1:9">
      <c r="A22" s="892"/>
      <c r="B22" s="893"/>
      <c r="C22" s="894"/>
      <c r="D22" s="2"/>
      <c r="E22" s="2"/>
      <c r="F22" s="2"/>
      <c r="G22" s="892"/>
      <c r="H22" s="894"/>
      <c r="I22" s="154"/>
    </row>
    <row r="23" spans="1:9">
      <c r="A23" s="892"/>
      <c r="B23" s="893"/>
      <c r="C23" s="894"/>
      <c r="D23" s="2"/>
      <c r="E23" s="2"/>
      <c r="F23" s="2"/>
      <c r="G23" s="892"/>
      <c r="H23" s="894"/>
      <c r="I23" s="154"/>
    </row>
    <row r="24" spans="1:9">
      <c r="A24" s="957" t="s">
        <v>12</v>
      </c>
      <c r="B24" s="958"/>
      <c r="C24" s="958"/>
      <c r="D24" s="958"/>
      <c r="E24" s="958"/>
      <c r="F24" s="958"/>
      <c r="G24" s="958"/>
      <c r="H24" s="959"/>
      <c r="I24" s="154"/>
    </row>
    <row r="25" spans="1:9">
      <c r="A25" s="887" t="s">
        <v>22</v>
      </c>
      <c r="B25" s="888"/>
      <c r="C25" s="888"/>
      <c r="D25" s="888"/>
      <c r="E25" s="888"/>
      <c r="F25" s="888"/>
      <c r="G25" s="888"/>
      <c r="H25" s="888"/>
      <c r="I25" s="889"/>
    </row>
    <row r="26" spans="1:9" ht="18">
      <c r="A26" s="949" t="s">
        <v>23</v>
      </c>
      <c r="B26" s="960"/>
      <c r="C26" s="950"/>
      <c r="D26" s="280" t="s">
        <v>24</v>
      </c>
      <c r="E26" s="280" t="s">
        <v>25</v>
      </c>
      <c r="F26" s="277" t="s">
        <v>26</v>
      </c>
      <c r="G26" s="951" t="s">
        <v>8</v>
      </c>
      <c r="H26" s="952"/>
      <c r="I26" s="281" t="s">
        <v>9</v>
      </c>
    </row>
    <row r="27" spans="1:9">
      <c r="A27" s="953" t="s">
        <v>43</v>
      </c>
      <c r="B27" s="961"/>
      <c r="C27" s="954"/>
      <c r="D27" s="156">
        <v>30284</v>
      </c>
      <c r="E27" s="156">
        <v>25741.4</v>
      </c>
      <c r="F27" s="152">
        <f>+D27+E27</f>
        <v>56025.4</v>
      </c>
      <c r="G27" s="1012">
        <v>4.9539999999999997</v>
      </c>
      <c r="H27" s="1013"/>
      <c r="I27" s="153">
        <f>+F27/G27</f>
        <v>11309.12</v>
      </c>
    </row>
    <row r="28" spans="1:9">
      <c r="A28" s="892"/>
      <c r="B28" s="893"/>
      <c r="C28" s="894"/>
      <c r="D28" s="2"/>
      <c r="E28" s="2"/>
      <c r="F28" s="2"/>
      <c r="G28" s="892"/>
      <c r="H28" s="894"/>
      <c r="I28" s="154"/>
    </row>
    <row r="29" spans="1:9">
      <c r="A29" s="892"/>
      <c r="B29" s="893"/>
      <c r="C29" s="894"/>
      <c r="D29" s="2"/>
      <c r="E29" s="2"/>
      <c r="F29" s="2"/>
      <c r="G29" s="892"/>
      <c r="H29" s="894"/>
      <c r="I29" s="154"/>
    </row>
    <row r="30" spans="1:9">
      <c r="A30" s="892"/>
      <c r="B30" s="893"/>
      <c r="C30" s="894"/>
      <c r="D30" s="2"/>
      <c r="E30" s="2"/>
      <c r="F30" s="2"/>
      <c r="G30" s="892"/>
      <c r="H30" s="894"/>
      <c r="I30" s="154"/>
    </row>
    <row r="31" spans="1:9">
      <c r="A31" s="957" t="s">
        <v>12</v>
      </c>
      <c r="B31" s="958"/>
      <c r="C31" s="958"/>
      <c r="D31" s="958"/>
      <c r="E31" s="958"/>
      <c r="F31" s="958"/>
      <c r="G31" s="958"/>
      <c r="H31" s="959"/>
      <c r="I31" s="153">
        <f>SUM(I27:I30)</f>
        <v>11309.12</v>
      </c>
    </row>
    <row r="32" spans="1:9">
      <c r="A32" s="892"/>
      <c r="B32" s="893"/>
      <c r="C32" s="893"/>
      <c r="D32" s="893"/>
      <c r="E32" s="893"/>
      <c r="F32" s="893"/>
      <c r="G32" s="893"/>
      <c r="H32" s="893"/>
      <c r="I32" s="894"/>
    </row>
    <row r="33" spans="1:11">
      <c r="A33" s="957" t="s">
        <v>27</v>
      </c>
      <c r="B33" s="958"/>
      <c r="C33" s="958"/>
      <c r="D33" s="958"/>
      <c r="E33" s="958"/>
      <c r="F33" s="958"/>
      <c r="G33" s="958"/>
      <c r="H33" s="959"/>
      <c r="I33" s="278">
        <f>+I13+I19+I24+I31</f>
        <v>32440.03</v>
      </c>
    </row>
    <row r="34" spans="1:11">
      <c r="A34" s="887" t="s">
        <v>28</v>
      </c>
      <c r="B34" s="888"/>
      <c r="C34" s="888"/>
      <c r="D34" s="888"/>
      <c r="E34" s="888"/>
      <c r="F34" s="888"/>
      <c r="G34" s="888"/>
      <c r="H34" s="888"/>
      <c r="I34" s="889"/>
    </row>
    <row r="35" spans="1:11">
      <c r="A35" s="949" t="s">
        <v>1</v>
      </c>
      <c r="B35" s="960"/>
      <c r="C35" s="950"/>
      <c r="D35" s="2"/>
      <c r="E35" s="2"/>
      <c r="F35" s="277" t="s">
        <v>29</v>
      </c>
      <c r="G35" s="951" t="s">
        <v>30</v>
      </c>
      <c r="H35" s="952"/>
      <c r="I35" s="154"/>
    </row>
    <row r="36" spans="1:11">
      <c r="A36" s="953" t="s">
        <v>31</v>
      </c>
      <c r="B36" s="961"/>
      <c r="C36" s="954"/>
      <c r="D36" s="2"/>
      <c r="E36" s="2"/>
      <c r="F36" s="6">
        <v>0.25</v>
      </c>
      <c r="G36" s="964">
        <f>+I33</f>
        <v>32440.03</v>
      </c>
      <c r="H36" s="965"/>
      <c r="I36" s="153">
        <f>+F36*G36</f>
        <v>8110.01</v>
      </c>
    </row>
    <row r="37" spans="1:11">
      <c r="A37" s="953" t="s">
        <v>32</v>
      </c>
      <c r="B37" s="961"/>
      <c r="C37" s="954"/>
      <c r="D37" s="2"/>
      <c r="E37" s="2"/>
      <c r="F37" s="7">
        <v>0</v>
      </c>
      <c r="G37" s="964">
        <f>+I33</f>
        <v>32440.03</v>
      </c>
      <c r="H37" s="965"/>
      <c r="I37" s="153">
        <f>+F37*G37</f>
        <v>0</v>
      </c>
    </row>
    <row r="38" spans="1:11">
      <c r="A38" s="953" t="s">
        <v>33</v>
      </c>
      <c r="B38" s="961"/>
      <c r="C38" s="954"/>
      <c r="D38" s="2"/>
      <c r="E38" s="2"/>
      <c r="F38" s="7">
        <v>0.05</v>
      </c>
      <c r="G38" s="964">
        <f>+I33</f>
        <v>32440.03</v>
      </c>
      <c r="H38" s="965"/>
      <c r="I38" s="153">
        <f>+F38*G38</f>
        <v>1622</v>
      </c>
    </row>
    <row r="39" spans="1:11">
      <c r="A39" s="969" t="s">
        <v>34</v>
      </c>
      <c r="B39" s="970"/>
      <c r="C39" s="970"/>
      <c r="D39" s="970"/>
      <c r="E39" s="970"/>
      <c r="F39" s="970"/>
      <c r="G39" s="970"/>
      <c r="H39" s="971"/>
      <c r="I39" s="153">
        <f>SUM(I36:I38)</f>
        <v>9732.01</v>
      </c>
    </row>
    <row r="40" spans="1:11">
      <c r="A40" s="892"/>
      <c r="B40" s="893"/>
      <c r="C40" s="893"/>
      <c r="D40" s="893"/>
      <c r="E40" s="893"/>
      <c r="F40" s="893"/>
      <c r="G40" s="893"/>
      <c r="H40" s="893"/>
      <c r="I40" s="894"/>
    </row>
    <row r="41" spans="1:11">
      <c r="A41" s="966" t="s">
        <v>35</v>
      </c>
      <c r="B41" s="967"/>
      <c r="C41" s="967"/>
      <c r="D41" s="967"/>
      <c r="E41" s="967"/>
      <c r="F41" s="967"/>
      <c r="G41" s="967"/>
      <c r="H41" s="968"/>
      <c r="I41" s="276">
        <f>+ROUND(I33+I39,0)</f>
        <v>42172</v>
      </c>
      <c r="J41">
        <f>+'PROPUESTA CONSORCIO'!G36</f>
        <v>42172</v>
      </c>
      <c r="K41" s="118">
        <f>+J41-I41</f>
        <v>0</v>
      </c>
    </row>
    <row r="42" spans="1:11">
      <c r="A42" s="97"/>
      <c r="B42" s="97"/>
      <c r="C42" s="97"/>
      <c r="D42" s="97"/>
      <c r="E42" s="97"/>
      <c r="F42" s="97"/>
      <c r="G42" s="97"/>
      <c r="H42" s="97"/>
      <c r="I42" s="98"/>
    </row>
  </sheetData>
  <mergeCells count="67">
    <mergeCell ref="A39:H39"/>
    <mergeCell ref="A40:I40"/>
    <mergeCell ref="A41:H41"/>
    <mergeCell ref="A36:C36"/>
    <mergeCell ref="G36:H36"/>
    <mergeCell ref="A37:C37"/>
    <mergeCell ref="G37:H37"/>
    <mergeCell ref="A38:C38"/>
    <mergeCell ref="G38:H38"/>
    <mergeCell ref="A31:H31"/>
    <mergeCell ref="A32:I32"/>
    <mergeCell ref="A33:H33"/>
    <mergeCell ref="A34:I34"/>
    <mergeCell ref="A35:C35"/>
    <mergeCell ref="G35:H35"/>
    <mergeCell ref="A28:C28"/>
    <mergeCell ref="G28:H28"/>
    <mergeCell ref="A29:C29"/>
    <mergeCell ref="G29:H29"/>
    <mergeCell ref="A30:C30"/>
    <mergeCell ref="G30:H30"/>
    <mergeCell ref="A25:I25"/>
    <mergeCell ref="A26:C26"/>
    <mergeCell ref="G26:H26"/>
    <mergeCell ref="A27:C27"/>
    <mergeCell ref="G27:H27"/>
    <mergeCell ref="A22:C22"/>
    <mergeCell ref="G22:H22"/>
    <mergeCell ref="A23:C23"/>
    <mergeCell ref="G23:H23"/>
    <mergeCell ref="A24:H24"/>
    <mergeCell ref="A18:D18"/>
    <mergeCell ref="G18:H18"/>
    <mergeCell ref="A19:H19"/>
    <mergeCell ref="A20:I20"/>
    <mergeCell ref="A21:C21"/>
    <mergeCell ref="G21:H21"/>
    <mergeCell ref="A15:D15"/>
    <mergeCell ref="G15:H15"/>
    <mergeCell ref="A16:D16"/>
    <mergeCell ref="G16:H16"/>
    <mergeCell ref="A17:D17"/>
    <mergeCell ref="G17:H17"/>
    <mergeCell ref="A12:B12"/>
    <mergeCell ref="D12:E12"/>
    <mergeCell ref="G12:H12"/>
    <mergeCell ref="A13:H13"/>
    <mergeCell ref="A14:I14"/>
    <mergeCell ref="A10:B10"/>
    <mergeCell ref="D10:E10"/>
    <mergeCell ref="G10:H10"/>
    <mergeCell ref="A11:B11"/>
    <mergeCell ref="D11:E11"/>
    <mergeCell ref="G11:H11"/>
    <mergeCell ref="A7:I7"/>
    <mergeCell ref="A8:B8"/>
    <mergeCell ref="D8:E8"/>
    <mergeCell ref="G8:H8"/>
    <mergeCell ref="A9:B9"/>
    <mergeCell ref="D9:E9"/>
    <mergeCell ref="G9:H9"/>
    <mergeCell ref="A2:I3"/>
    <mergeCell ref="A4:I4"/>
    <mergeCell ref="B5:F5"/>
    <mergeCell ref="G5:H5"/>
    <mergeCell ref="B6:F6"/>
    <mergeCell ref="G6:H6"/>
  </mergeCells>
  <pageMargins left="0.7" right="0.7" top="0.75" bottom="0.75" header="0.3" footer="0.3"/>
  <pageSetup scale="73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FF3399"/>
  </sheetPr>
  <dimension ref="D4:N55"/>
  <sheetViews>
    <sheetView topLeftCell="A22" workbookViewId="0">
      <selection activeCell="Q55" sqref="Q54:Q55"/>
    </sheetView>
  </sheetViews>
  <sheetFormatPr baseColWidth="10" defaultRowHeight="12.75"/>
  <cols>
    <col min="9" max="9" width="17.1640625" customWidth="1"/>
    <col min="10" max="14" width="12" style="540"/>
  </cols>
  <sheetData>
    <row r="4" spans="4:14">
      <c r="D4" s="1037" t="s">
        <v>1</v>
      </c>
      <c r="E4" s="1037"/>
      <c r="F4" s="1037"/>
      <c r="G4" s="1037"/>
      <c r="H4" s="404" t="s">
        <v>2</v>
      </c>
      <c r="I4" s="405" t="s">
        <v>3</v>
      </c>
      <c r="J4" s="1038" t="s">
        <v>14</v>
      </c>
      <c r="K4" s="1038"/>
      <c r="M4" s="1035" t="s">
        <v>359</v>
      </c>
      <c r="N4" s="1036"/>
    </row>
    <row r="6" spans="4:14">
      <c r="D6" s="791" t="s">
        <v>228</v>
      </c>
      <c r="E6" s="803"/>
      <c r="F6" s="803"/>
      <c r="G6" s="792"/>
      <c r="H6" s="102" t="s">
        <v>229</v>
      </c>
      <c r="I6" s="107">
        <v>0.03</v>
      </c>
      <c r="J6" s="1033">
        <v>1279.17</v>
      </c>
      <c r="K6" s="1034"/>
      <c r="M6" s="1033">
        <v>1279.17</v>
      </c>
      <c r="N6" s="1034"/>
    </row>
    <row r="7" spans="4:14">
      <c r="D7" s="791" t="s">
        <v>230</v>
      </c>
      <c r="E7" s="803"/>
      <c r="F7" s="803"/>
      <c r="G7" s="792"/>
      <c r="H7" s="102" t="s">
        <v>231</v>
      </c>
      <c r="I7" s="107">
        <v>0.02</v>
      </c>
      <c r="J7" s="1027">
        <v>5000</v>
      </c>
      <c r="K7" s="1028"/>
      <c r="M7" s="1027">
        <v>5000</v>
      </c>
      <c r="N7" s="1028"/>
    </row>
    <row r="8" spans="4:14">
      <c r="D8" s="791" t="s">
        <v>232</v>
      </c>
      <c r="E8" s="803"/>
      <c r="F8" s="803"/>
      <c r="G8" s="792"/>
      <c r="H8" s="102" t="s">
        <v>229</v>
      </c>
      <c r="I8" s="107">
        <v>0.04</v>
      </c>
      <c r="J8" s="1027">
        <v>9800</v>
      </c>
      <c r="K8" s="1028"/>
      <c r="M8" s="1027">
        <v>9800</v>
      </c>
      <c r="N8" s="1028"/>
    </row>
    <row r="9" spans="4:14">
      <c r="D9" s="863" t="s">
        <v>277</v>
      </c>
      <c r="E9" s="870"/>
      <c r="F9" s="870"/>
      <c r="G9" s="864"/>
      <c r="H9" s="134" t="s">
        <v>278</v>
      </c>
      <c r="I9" s="158">
        <v>0.06</v>
      </c>
      <c r="J9" s="1029">
        <v>438057.85</v>
      </c>
      <c r="K9" s="1030"/>
      <c r="M9" s="1029">
        <v>412263.64</v>
      </c>
      <c r="N9" s="1030"/>
    </row>
    <row r="10" spans="4:14">
      <c r="D10" s="791" t="s">
        <v>283</v>
      </c>
      <c r="E10" s="803"/>
      <c r="F10" s="803"/>
      <c r="G10" s="792"/>
      <c r="H10" s="102" t="s">
        <v>284</v>
      </c>
      <c r="I10" s="107">
        <v>1.05</v>
      </c>
      <c r="J10" s="1027">
        <v>49000</v>
      </c>
      <c r="K10" s="1028"/>
      <c r="M10" s="1027">
        <v>45000</v>
      </c>
      <c r="N10" s="1028"/>
    </row>
    <row r="11" spans="4:14">
      <c r="D11" s="791" t="s">
        <v>285</v>
      </c>
      <c r="E11" s="803"/>
      <c r="F11" s="803"/>
      <c r="G11" s="792"/>
      <c r="H11" s="102" t="s">
        <v>231</v>
      </c>
      <c r="I11" s="107">
        <v>2</v>
      </c>
      <c r="J11" s="897">
        <v>550</v>
      </c>
      <c r="K11" s="898"/>
      <c r="M11" s="897">
        <v>550</v>
      </c>
      <c r="N11" s="898"/>
    </row>
    <row r="12" spans="4:14">
      <c r="D12" s="791" t="s">
        <v>286</v>
      </c>
      <c r="E12" s="803"/>
      <c r="F12" s="803"/>
      <c r="G12" s="792"/>
      <c r="H12" s="102" t="s">
        <v>287</v>
      </c>
      <c r="I12" s="107">
        <v>0.04</v>
      </c>
      <c r="J12" s="897">
        <v>494395</v>
      </c>
      <c r="K12" s="898"/>
      <c r="M12" s="1027">
        <v>411350</v>
      </c>
      <c r="N12" s="1028"/>
    </row>
    <row r="13" spans="4:14">
      <c r="D13" s="791" t="s">
        <v>302</v>
      </c>
      <c r="E13" s="803"/>
      <c r="F13" s="803"/>
      <c r="G13" s="792"/>
      <c r="H13" s="102" t="s">
        <v>229</v>
      </c>
      <c r="I13" s="107">
        <v>50</v>
      </c>
      <c r="J13" s="897">
        <v>900</v>
      </c>
      <c r="K13" s="898"/>
      <c r="M13" s="1027">
        <v>854.86</v>
      </c>
      <c r="N13" s="1028"/>
    </row>
    <row r="14" spans="4:14">
      <c r="D14" s="791" t="s">
        <v>303</v>
      </c>
      <c r="E14" s="803"/>
      <c r="F14" s="803"/>
      <c r="G14" s="792"/>
      <c r="H14" s="102" t="s">
        <v>287</v>
      </c>
      <c r="I14" s="107">
        <v>0.06</v>
      </c>
      <c r="J14" s="1027">
        <v>44474.57</v>
      </c>
      <c r="K14" s="1028"/>
      <c r="M14" s="1027">
        <v>40000</v>
      </c>
      <c r="N14" s="1028"/>
    </row>
    <row r="15" spans="4:14">
      <c r="D15" s="791" t="s">
        <v>304</v>
      </c>
      <c r="E15" s="803"/>
      <c r="F15" s="803"/>
      <c r="G15" s="792"/>
      <c r="H15" s="102" t="s">
        <v>231</v>
      </c>
      <c r="I15" s="162">
        <v>20</v>
      </c>
      <c r="J15" s="897">
        <v>1000</v>
      </c>
      <c r="K15" s="898"/>
      <c r="M15" s="1027">
        <v>900</v>
      </c>
      <c r="N15" s="1028"/>
    </row>
    <row r="16" spans="4:14">
      <c r="D16" s="863" t="s">
        <v>290</v>
      </c>
      <c r="E16" s="870"/>
      <c r="F16" s="870"/>
      <c r="G16" s="864"/>
      <c r="H16" s="134" t="s">
        <v>278</v>
      </c>
      <c r="I16" s="158">
        <v>0.02</v>
      </c>
      <c r="J16" s="1031">
        <v>459343</v>
      </c>
      <c r="K16" s="1032"/>
      <c r="M16" s="1029">
        <v>422000</v>
      </c>
      <c r="N16" s="1030"/>
    </row>
    <row r="17" spans="4:14">
      <c r="D17" s="863" t="s">
        <v>291</v>
      </c>
      <c r="E17" s="870"/>
      <c r="F17" s="870"/>
      <c r="G17" s="864"/>
      <c r="H17" s="134" t="s">
        <v>292</v>
      </c>
      <c r="I17" s="158">
        <v>1.35</v>
      </c>
      <c r="J17" s="1029">
        <v>6000</v>
      </c>
      <c r="K17" s="1030"/>
      <c r="M17" s="1029">
        <v>4439.18</v>
      </c>
      <c r="N17" s="1030"/>
    </row>
    <row r="18" spans="4:14">
      <c r="D18" s="863" t="s">
        <v>311</v>
      </c>
      <c r="E18" s="870"/>
      <c r="F18" s="870"/>
      <c r="G18" s="864"/>
      <c r="H18" s="134" t="s">
        <v>292</v>
      </c>
      <c r="I18" s="158">
        <v>0.45</v>
      </c>
      <c r="J18" s="1031">
        <v>5400</v>
      </c>
      <c r="K18" s="1032"/>
      <c r="M18" s="1029">
        <v>5400</v>
      </c>
      <c r="N18" s="1030"/>
    </row>
    <row r="19" spans="4:14">
      <c r="D19" s="1039" t="s">
        <v>312</v>
      </c>
      <c r="E19" s="1040"/>
      <c r="F19" s="1040"/>
      <c r="G19" s="1041"/>
      <c r="H19" s="134" t="s">
        <v>298</v>
      </c>
      <c r="I19" s="158">
        <v>0.15</v>
      </c>
      <c r="J19" s="1031">
        <v>75000</v>
      </c>
      <c r="K19" s="1032"/>
      <c r="M19" s="1029">
        <f>+J19</f>
        <v>75000</v>
      </c>
      <c r="N19" s="1030"/>
    </row>
    <row r="20" spans="4:14">
      <c r="D20" s="863" t="s">
        <v>297</v>
      </c>
      <c r="E20" s="870"/>
      <c r="F20" s="870"/>
      <c r="G20" s="864"/>
      <c r="H20" s="134" t="s">
        <v>298</v>
      </c>
      <c r="I20" s="158">
        <v>0.04</v>
      </c>
      <c r="J20" s="1042">
        <v>190000</v>
      </c>
      <c r="K20" s="1043"/>
      <c r="M20" s="1029">
        <v>80000</v>
      </c>
      <c r="N20" s="1030"/>
    </row>
    <row r="21" spans="4:14">
      <c r="D21" s="791" t="s">
        <v>302</v>
      </c>
      <c r="E21" s="803"/>
      <c r="F21" s="803"/>
      <c r="G21" s="792"/>
      <c r="H21" s="102" t="s">
        <v>229</v>
      </c>
      <c r="I21" s="107">
        <v>50</v>
      </c>
      <c r="J21" s="1027">
        <v>854.86</v>
      </c>
      <c r="K21" s="1028"/>
      <c r="M21" s="1027">
        <v>854.86</v>
      </c>
      <c r="N21" s="1028"/>
    </row>
    <row r="22" spans="4:14">
      <c r="D22" s="791" t="s">
        <v>303</v>
      </c>
      <c r="E22" s="803"/>
      <c r="F22" s="803"/>
      <c r="G22" s="792"/>
      <c r="H22" s="102" t="s">
        <v>287</v>
      </c>
      <c r="I22" s="107">
        <v>0.06</v>
      </c>
      <c r="J22" s="1027">
        <v>40000</v>
      </c>
      <c r="K22" s="1028"/>
      <c r="M22" s="1027">
        <v>40000</v>
      </c>
      <c r="N22" s="1028"/>
    </row>
    <row r="23" spans="4:14">
      <c r="D23" s="791" t="s">
        <v>304</v>
      </c>
      <c r="E23" s="803"/>
      <c r="F23" s="803"/>
      <c r="G23" s="792"/>
      <c r="H23" s="102" t="s">
        <v>231</v>
      </c>
      <c r="I23" s="162">
        <v>20</v>
      </c>
      <c r="J23" s="1027">
        <v>900</v>
      </c>
      <c r="K23" s="1028"/>
      <c r="M23" s="1027">
        <v>900</v>
      </c>
      <c r="N23" s="1028"/>
    </row>
    <row r="24" spans="4:14">
      <c r="D24" s="791" t="s">
        <v>283</v>
      </c>
      <c r="E24" s="803"/>
      <c r="F24" s="803"/>
      <c r="G24" s="792"/>
      <c r="H24" s="102" t="s">
        <v>284</v>
      </c>
      <c r="I24" s="107">
        <v>1.05</v>
      </c>
      <c r="J24" s="1027">
        <v>45000</v>
      </c>
      <c r="K24" s="1028"/>
      <c r="M24" s="1027">
        <v>45000</v>
      </c>
      <c r="N24" s="1028"/>
    </row>
    <row r="25" spans="4:14">
      <c r="D25" s="791" t="s">
        <v>285</v>
      </c>
      <c r="E25" s="803"/>
      <c r="F25" s="803"/>
      <c r="G25" s="792"/>
      <c r="H25" s="102" t="s">
        <v>231</v>
      </c>
      <c r="I25" s="107">
        <v>2</v>
      </c>
      <c r="J25" s="897">
        <v>550</v>
      </c>
      <c r="K25" s="898"/>
      <c r="M25" s="897">
        <v>550</v>
      </c>
      <c r="N25" s="898"/>
    </row>
    <row r="26" spans="4:14">
      <c r="D26" s="791" t="s">
        <v>286</v>
      </c>
      <c r="E26" s="803"/>
      <c r="F26" s="803"/>
      <c r="G26" s="792"/>
      <c r="H26" s="102" t="s">
        <v>287</v>
      </c>
      <c r="I26" s="107">
        <v>0.04</v>
      </c>
      <c r="J26" s="1027">
        <v>411350</v>
      </c>
      <c r="K26" s="1028"/>
      <c r="M26" s="1027">
        <v>411350</v>
      </c>
      <c r="N26" s="1028"/>
    </row>
    <row r="27" spans="4:14">
      <c r="D27" s="845" t="s">
        <v>365</v>
      </c>
      <c r="E27" s="845"/>
      <c r="F27" s="845"/>
      <c r="G27" s="845"/>
      <c r="H27" s="550" t="s">
        <v>97</v>
      </c>
      <c r="I27" s="560">
        <v>1</v>
      </c>
      <c r="J27" s="1044">
        <v>60000</v>
      </c>
      <c r="K27" s="1044"/>
      <c r="M27" s="1045">
        <v>51350.95</v>
      </c>
      <c r="N27" s="1045"/>
    </row>
    <row r="28" spans="4:14">
      <c r="D28" s="791" t="s">
        <v>368</v>
      </c>
      <c r="E28" s="803"/>
      <c r="F28" s="803"/>
      <c r="G28" s="792"/>
      <c r="H28" s="102" t="s">
        <v>287</v>
      </c>
      <c r="I28" s="107">
        <v>1.3</v>
      </c>
      <c r="J28" s="897">
        <v>31000</v>
      </c>
      <c r="K28" s="898"/>
      <c r="M28" s="1027">
        <v>31116.55</v>
      </c>
      <c r="N28" s="1028"/>
    </row>
    <row r="29" spans="4:14">
      <c r="D29" s="791" t="s">
        <v>369</v>
      </c>
      <c r="E29" s="803"/>
      <c r="F29" s="803"/>
      <c r="G29" s="792"/>
      <c r="H29" s="102" t="s">
        <v>370</v>
      </c>
      <c r="I29" s="107">
        <v>24</v>
      </c>
      <c r="J29" s="897">
        <v>60</v>
      </c>
      <c r="K29" s="898"/>
    </row>
    <row r="30" spans="4:14">
      <c r="D30" s="791" t="s">
        <v>373</v>
      </c>
      <c r="E30" s="803"/>
      <c r="F30" s="803"/>
      <c r="G30" s="792"/>
      <c r="H30" s="102" t="s">
        <v>370</v>
      </c>
      <c r="I30" s="107">
        <v>1.05</v>
      </c>
      <c r="J30" s="897">
        <v>4500</v>
      </c>
      <c r="K30" s="898"/>
      <c r="M30" s="1027">
        <v>3718.9</v>
      </c>
      <c r="N30" s="1028"/>
    </row>
    <row r="31" spans="4:14">
      <c r="D31" s="845" t="s">
        <v>380</v>
      </c>
      <c r="E31" s="845"/>
      <c r="F31" s="845"/>
      <c r="G31" s="845"/>
      <c r="H31" s="550" t="s">
        <v>97</v>
      </c>
      <c r="I31" s="583">
        <v>5.0000000000000001E-3</v>
      </c>
      <c r="J31" s="1044">
        <v>448026</v>
      </c>
      <c r="K31" s="1044"/>
      <c r="M31" s="1044">
        <v>448026</v>
      </c>
      <c r="N31" s="1044"/>
    </row>
    <row r="32" spans="4:14">
      <c r="D32" s="845" t="s">
        <v>381</v>
      </c>
      <c r="E32" s="845"/>
      <c r="F32" s="845"/>
      <c r="G32" s="845"/>
      <c r="H32" s="550" t="s">
        <v>254</v>
      </c>
      <c r="I32" s="560">
        <v>1.3</v>
      </c>
      <c r="J32" s="1044">
        <v>58000</v>
      </c>
      <c r="K32" s="1044"/>
      <c r="M32" s="1045">
        <v>52878.11</v>
      </c>
      <c r="N32" s="1045"/>
    </row>
    <row r="33" spans="4:14">
      <c r="D33" s="845" t="s">
        <v>382</v>
      </c>
      <c r="E33" s="845"/>
      <c r="F33" s="845"/>
      <c r="G33" s="845"/>
      <c r="H33" s="550" t="s">
        <v>183</v>
      </c>
      <c r="I33" s="560">
        <v>1.05</v>
      </c>
      <c r="J33" s="934">
        <v>4900</v>
      </c>
      <c r="K33" s="934"/>
      <c r="M33" s="934">
        <v>4900</v>
      </c>
      <c r="N33" s="934"/>
    </row>
    <row r="34" spans="4:14">
      <c r="D34" s="845" t="s">
        <v>383</v>
      </c>
      <c r="E34" s="845"/>
      <c r="F34" s="845"/>
      <c r="G34" s="845"/>
      <c r="H34" s="550" t="s">
        <v>183</v>
      </c>
      <c r="I34" s="560">
        <v>0.03</v>
      </c>
      <c r="J34" s="934">
        <v>4100</v>
      </c>
      <c r="K34" s="934"/>
      <c r="M34" s="934">
        <v>4100</v>
      </c>
      <c r="N34" s="934"/>
    </row>
    <row r="35" spans="4:14">
      <c r="D35" s="953" t="s">
        <v>50</v>
      </c>
      <c r="E35" s="961"/>
      <c r="F35" s="961"/>
      <c r="G35" s="954"/>
      <c r="H35" s="1" t="s">
        <v>15</v>
      </c>
      <c r="I35" s="5">
        <v>0.08</v>
      </c>
      <c r="J35" s="964">
        <v>6300</v>
      </c>
      <c r="K35" s="965"/>
      <c r="M35" s="1014">
        <v>7000</v>
      </c>
      <c r="N35" s="1015"/>
    </row>
    <row r="36" spans="4:14">
      <c r="D36" s="953" t="s">
        <v>51</v>
      </c>
      <c r="E36" s="961"/>
      <c r="F36" s="961"/>
      <c r="G36" s="954"/>
      <c r="H36" s="1" t="s">
        <v>37</v>
      </c>
      <c r="I36" s="5">
        <v>1</v>
      </c>
      <c r="J36" s="964">
        <v>45000</v>
      </c>
      <c r="K36" s="965"/>
      <c r="M36" s="1014">
        <v>42457.69</v>
      </c>
      <c r="N36" s="1015"/>
    </row>
    <row r="37" spans="4:14">
      <c r="D37" s="953" t="s">
        <v>53</v>
      </c>
      <c r="E37" s="961"/>
      <c r="F37" s="961"/>
      <c r="G37" s="954"/>
      <c r="H37" s="1" t="s">
        <v>54</v>
      </c>
      <c r="I37" s="5">
        <v>0.2</v>
      </c>
      <c r="J37" s="964">
        <v>24101</v>
      </c>
      <c r="K37" s="965"/>
      <c r="M37" s="1014">
        <v>25143.01</v>
      </c>
      <c r="N37" s="1015"/>
    </row>
    <row r="38" spans="4:14">
      <c r="D38" s="953" t="s">
        <v>55</v>
      </c>
      <c r="E38" s="961"/>
      <c r="F38" s="961"/>
      <c r="G38" s="954"/>
      <c r="H38" s="1" t="s">
        <v>37</v>
      </c>
      <c r="I38" s="5">
        <v>1</v>
      </c>
      <c r="J38" s="964">
        <v>45288</v>
      </c>
      <c r="K38" s="965"/>
      <c r="M38" s="1014">
        <v>40000</v>
      </c>
      <c r="N38" s="1015"/>
    </row>
    <row r="39" spans="4:14">
      <c r="D39" s="953" t="s">
        <v>56</v>
      </c>
      <c r="E39" s="961"/>
      <c r="F39" s="961"/>
      <c r="G39" s="954"/>
      <c r="H39" s="1" t="s">
        <v>37</v>
      </c>
      <c r="I39" s="5">
        <v>1</v>
      </c>
      <c r="J39" s="1023">
        <v>117000</v>
      </c>
      <c r="K39" s="1024"/>
      <c r="M39" s="1025">
        <v>98000</v>
      </c>
      <c r="N39" s="1026"/>
    </row>
    <row r="40" spans="4:14">
      <c r="D40" s="953" t="s">
        <v>57</v>
      </c>
      <c r="E40" s="961"/>
      <c r="F40" s="961"/>
      <c r="G40" s="954"/>
      <c r="H40" s="1" t="s">
        <v>37</v>
      </c>
      <c r="I40" s="5">
        <v>1</v>
      </c>
      <c r="J40" s="1023">
        <v>268000</v>
      </c>
      <c r="K40" s="1024"/>
      <c r="M40" s="1025">
        <v>245510.77</v>
      </c>
      <c r="N40" s="1026"/>
    </row>
    <row r="41" spans="4:14" ht="21.75" customHeight="1">
      <c r="D41" s="953" t="s">
        <v>58</v>
      </c>
      <c r="E41" s="961"/>
      <c r="F41" s="961"/>
      <c r="G41" s="954"/>
      <c r="H41" s="1" t="s">
        <v>41</v>
      </c>
      <c r="I41" s="5">
        <v>0.03</v>
      </c>
      <c r="J41" s="1023">
        <v>390000</v>
      </c>
      <c r="K41" s="1024"/>
      <c r="M41" s="1025">
        <v>375000</v>
      </c>
      <c r="N41" s="1026"/>
    </row>
    <row r="42" spans="4:14">
      <c r="D42" s="953" t="s">
        <v>50</v>
      </c>
      <c r="E42" s="961"/>
      <c r="F42" s="961"/>
      <c r="G42" s="954"/>
      <c r="H42" s="1" t="s">
        <v>15</v>
      </c>
      <c r="I42" s="5">
        <v>0.08</v>
      </c>
      <c r="J42" s="964">
        <v>6300</v>
      </c>
      <c r="K42" s="965"/>
      <c r="M42" s="1014">
        <v>5437.6</v>
      </c>
      <c r="N42" s="1015"/>
    </row>
    <row r="43" spans="4:14">
      <c r="D43" s="953" t="s">
        <v>60</v>
      </c>
      <c r="E43" s="961"/>
      <c r="F43" s="961"/>
      <c r="G43" s="954"/>
      <c r="H43" s="1" t="s">
        <v>37</v>
      </c>
      <c r="I43" s="5">
        <v>1</v>
      </c>
      <c r="J43" s="964">
        <v>6500</v>
      </c>
      <c r="K43" s="965"/>
      <c r="M43" s="1014">
        <v>6000</v>
      </c>
      <c r="N43" s="1015"/>
    </row>
    <row r="44" spans="4:14" ht="12.75" customHeight="1">
      <c r="D44" s="845" t="s">
        <v>394</v>
      </c>
      <c r="E44" s="845"/>
      <c r="F44" s="845"/>
      <c r="G44" s="845"/>
      <c r="H44" s="550" t="s">
        <v>183</v>
      </c>
      <c r="I44" s="560">
        <v>10</v>
      </c>
      <c r="J44" s="1005">
        <v>850</v>
      </c>
      <c r="K44" s="1005"/>
      <c r="M44" s="1021">
        <v>700</v>
      </c>
      <c r="N44" s="1021"/>
    </row>
    <row r="45" spans="4:14">
      <c r="D45" s="845" t="s">
        <v>395</v>
      </c>
      <c r="E45" s="845"/>
      <c r="F45" s="845"/>
      <c r="G45" s="845"/>
      <c r="H45" s="550" t="s">
        <v>183</v>
      </c>
      <c r="I45" s="560">
        <v>4</v>
      </c>
      <c r="J45" s="1005">
        <v>625</v>
      </c>
      <c r="K45" s="1005"/>
      <c r="M45" s="1021">
        <v>580</v>
      </c>
      <c r="N45" s="1021"/>
    </row>
    <row r="46" spans="4:14">
      <c r="D46" s="845" t="s">
        <v>396</v>
      </c>
      <c r="E46" s="845"/>
      <c r="F46" s="845"/>
      <c r="G46" s="845"/>
      <c r="H46" s="550" t="s">
        <v>183</v>
      </c>
      <c r="I46" s="560">
        <v>3.74</v>
      </c>
      <c r="J46" s="1005">
        <v>550</v>
      </c>
      <c r="K46" s="1005"/>
      <c r="M46" s="1021">
        <v>450</v>
      </c>
      <c r="N46" s="1021"/>
    </row>
    <row r="47" spans="4:14">
      <c r="D47" s="845" t="s">
        <v>397</v>
      </c>
      <c r="E47" s="845"/>
      <c r="F47" s="845"/>
      <c r="G47" s="845"/>
      <c r="H47" s="550" t="s">
        <v>183</v>
      </c>
      <c r="I47" s="544">
        <v>4.2</v>
      </c>
      <c r="J47" s="854">
        <v>1005</v>
      </c>
      <c r="K47" s="854"/>
      <c r="M47" s="1022">
        <v>891.9</v>
      </c>
      <c r="N47" s="1022"/>
    </row>
    <row r="48" spans="4:14">
      <c r="D48" s="980" t="s">
        <v>398</v>
      </c>
      <c r="E48" s="961"/>
      <c r="F48" s="961"/>
      <c r="G48" s="954"/>
      <c r="H48" s="1" t="s">
        <v>37</v>
      </c>
      <c r="I48" s="5">
        <v>1</v>
      </c>
      <c r="J48" s="1014">
        <v>5000</v>
      </c>
      <c r="K48" s="1015"/>
      <c r="M48" s="1014">
        <v>6000</v>
      </c>
      <c r="N48" s="1015"/>
    </row>
    <row r="49" spans="4:14">
      <c r="D49" s="791" t="s">
        <v>377</v>
      </c>
      <c r="E49" s="803"/>
      <c r="F49" s="803"/>
      <c r="G49" s="792"/>
      <c r="H49" s="102" t="s">
        <v>287</v>
      </c>
      <c r="I49" s="107">
        <v>1.4</v>
      </c>
      <c r="J49" s="818">
        <v>250000</v>
      </c>
      <c r="K49" s="819"/>
      <c r="M49" s="1016">
        <v>223074.18</v>
      </c>
      <c r="N49" s="1017"/>
    </row>
    <row r="50" spans="4:14">
      <c r="D50" s="791" t="s">
        <v>403</v>
      </c>
      <c r="E50" s="803"/>
      <c r="F50" s="803"/>
      <c r="G50" s="792"/>
      <c r="H50" s="102" t="s">
        <v>404</v>
      </c>
      <c r="I50" s="107">
        <v>1</v>
      </c>
      <c r="J50" s="818">
        <v>44900</v>
      </c>
      <c r="K50" s="819"/>
      <c r="L50" s="603"/>
      <c r="M50" s="1016">
        <v>44900</v>
      </c>
      <c r="N50" s="1017"/>
    </row>
    <row r="52" spans="4:14">
      <c r="D52" s="12" t="s">
        <v>400</v>
      </c>
    </row>
    <row r="54" spans="4:14">
      <c r="D54" s="1018" t="s">
        <v>44</v>
      </c>
      <c r="E54" s="1019"/>
      <c r="F54" s="1019"/>
      <c r="G54" s="1020"/>
    </row>
    <row r="55" spans="4:14">
      <c r="D55" s="1018" t="s">
        <v>399</v>
      </c>
      <c r="E55" s="1019"/>
      <c r="F55" s="1019"/>
      <c r="G55" s="1020"/>
    </row>
  </sheetData>
  <mergeCells count="139">
    <mergeCell ref="D33:G33"/>
    <mergeCell ref="J33:K33"/>
    <mergeCell ref="D34:G34"/>
    <mergeCell ref="J34:K34"/>
    <mergeCell ref="M33:N33"/>
    <mergeCell ref="M34:N34"/>
    <mergeCell ref="M31:N31"/>
    <mergeCell ref="M32:N32"/>
    <mergeCell ref="D36:G36"/>
    <mergeCell ref="J36:K36"/>
    <mergeCell ref="M35:N35"/>
    <mergeCell ref="M36:N36"/>
    <mergeCell ref="D35:G35"/>
    <mergeCell ref="J35:K35"/>
    <mergeCell ref="D31:G31"/>
    <mergeCell ref="J31:K31"/>
    <mergeCell ref="D32:G32"/>
    <mergeCell ref="J32:K32"/>
    <mergeCell ref="M28:N28"/>
    <mergeCell ref="D30:G30"/>
    <mergeCell ref="J30:K30"/>
    <mergeCell ref="M30:N30"/>
    <mergeCell ref="D28:G28"/>
    <mergeCell ref="J28:K28"/>
    <mergeCell ref="D29:G29"/>
    <mergeCell ref="J29:K29"/>
    <mergeCell ref="M23:N23"/>
    <mergeCell ref="D23:G23"/>
    <mergeCell ref="J23:K23"/>
    <mergeCell ref="M26:N26"/>
    <mergeCell ref="D27:G27"/>
    <mergeCell ref="J27:K27"/>
    <mergeCell ref="M27:N27"/>
    <mergeCell ref="D24:G24"/>
    <mergeCell ref="J24:K24"/>
    <mergeCell ref="D25:G25"/>
    <mergeCell ref="J25:K25"/>
    <mergeCell ref="D26:G26"/>
    <mergeCell ref="J26:K26"/>
    <mergeCell ref="M24:N24"/>
    <mergeCell ref="M25:N25"/>
    <mergeCell ref="D19:G19"/>
    <mergeCell ref="J19:K19"/>
    <mergeCell ref="D20:G20"/>
    <mergeCell ref="J20:K20"/>
    <mergeCell ref="M20:N20"/>
    <mergeCell ref="M18:N18"/>
    <mergeCell ref="M19:N19"/>
    <mergeCell ref="M21:N21"/>
    <mergeCell ref="M22:N22"/>
    <mergeCell ref="D18:G18"/>
    <mergeCell ref="J18:K18"/>
    <mergeCell ref="D21:G21"/>
    <mergeCell ref="J21:K21"/>
    <mergeCell ref="D22:G22"/>
    <mergeCell ref="J22:K22"/>
    <mergeCell ref="M6:N6"/>
    <mergeCell ref="M7:N7"/>
    <mergeCell ref="M8:N8"/>
    <mergeCell ref="M4:N4"/>
    <mergeCell ref="D6:G6"/>
    <mergeCell ref="J6:K6"/>
    <mergeCell ref="D7:G7"/>
    <mergeCell ref="J7:K7"/>
    <mergeCell ref="D8:G8"/>
    <mergeCell ref="J8:K8"/>
    <mergeCell ref="D4:G4"/>
    <mergeCell ref="J4:K4"/>
    <mergeCell ref="M13:N13"/>
    <mergeCell ref="M14:N14"/>
    <mergeCell ref="M15:N15"/>
    <mergeCell ref="D16:G16"/>
    <mergeCell ref="J16:K16"/>
    <mergeCell ref="D17:G17"/>
    <mergeCell ref="J17:K17"/>
    <mergeCell ref="M16:N16"/>
    <mergeCell ref="M17:N17"/>
    <mergeCell ref="D13:G13"/>
    <mergeCell ref="J13:K13"/>
    <mergeCell ref="D14:G14"/>
    <mergeCell ref="J14:K14"/>
    <mergeCell ref="D15:G15"/>
    <mergeCell ref="J15:K15"/>
    <mergeCell ref="D11:G11"/>
    <mergeCell ref="J11:K11"/>
    <mergeCell ref="D12:G12"/>
    <mergeCell ref="J12:K12"/>
    <mergeCell ref="M10:N10"/>
    <mergeCell ref="M11:N11"/>
    <mergeCell ref="M12:N12"/>
    <mergeCell ref="D9:G9"/>
    <mergeCell ref="J9:K9"/>
    <mergeCell ref="M9:N9"/>
    <mergeCell ref="D10:G10"/>
    <mergeCell ref="J10:K10"/>
    <mergeCell ref="D37:G37"/>
    <mergeCell ref="J37:K37"/>
    <mergeCell ref="D38:G38"/>
    <mergeCell ref="J38:K38"/>
    <mergeCell ref="M37:N37"/>
    <mergeCell ref="M38:N38"/>
    <mergeCell ref="D39:G39"/>
    <mergeCell ref="J39:K39"/>
    <mergeCell ref="D40:G40"/>
    <mergeCell ref="J40:K40"/>
    <mergeCell ref="M42:N42"/>
    <mergeCell ref="M43:N43"/>
    <mergeCell ref="M44:N44"/>
    <mergeCell ref="M45:N45"/>
    <mergeCell ref="M46:N46"/>
    <mergeCell ref="M47:N47"/>
    <mergeCell ref="D41:G41"/>
    <mergeCell ref="J41:K41"/>
    <mergeCell ref="M39:N39"/>
    <mergeCell ref="M40:N40"/>
    <mergeCell ref="M41:N41"/>
    <mergeCell ref="D42:G42"/>
    <mergeCell ref="J42:K42"/>
    <mergeCell ref="D43:G43"/>
    <mergeCell ref="J43:K43"/>
    <mergeCell ref="M48:N48"/>
    <mergeCell ref="D48:G48"/>
    <mergeCell ref="J48:K48"/>
    <mergeCell ref="D49:G49"/>
    <mergeCell ref="J49:K49"/>
    <mergeCell ref="M49:N49"/>
    <mergeCell ref="D54:G54"/>
    <mergeCell ref="D55:G55"/>
    <mergeCell ref="D44:G44"/>
    <mergeCell ref="J44:K44"/>
    <mergeCell ref="D45:G45"/>
    <mergeCell ref="J45:K45"/>
    <mergeCell ref="D46:G46"/>
    <mergeCell ref="J46:K46"/>
    <mergeCell ref="D47:G47"/>
    <mergeCell ref="J47:K47"/>
    <mergeCell ref="D50:G50"/>
    <mergeCell ref="J50:K50"/>
    <mergeCell ref="M50:N50"/>
  </mergeCells>
  <phoneticPr fontId="43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FFFF"/>
    <pageSetUpPr fitToPage="1"/>
  </sheetPr>
  <dimension ref="A1:L310"/>
  <sheetViews>
    <sheetView showGridLines="0" view="pageBreakPreview" topLeftCell="C18" zoomScale="160" zoomScaleNormal="112" zoomScaleSheetLayoutView="160" zoomScalePageLayoutView="85" workbookViewId="0">
      <selection activeCell="J22" sqref="J22"/>
    </sheetView>
  </sheetViews>
  <sheetFormatPr baseColWidth="10" defaultColWidth="13.33203125" defaultRowHeight="12.75"/>
  <cols>
    <col min="1" max="1" width="9" style="690" customWidth="1"/>
    <col min="2" max="2" width="7.83203125" style="691" customWidth="1"/>
    <col min="3" max="3" width="23.83203125" style="692" customWidth="1"/>
    <col min="4" max="4" width="19.83203125" style="692" customWidth="1"/>
    <col min="5" max="5" width="6.6640625" style="692" customWidth="1"/>
    <col min="6" max="6" width="9.33203125" style="690" customWidth="1"/>
    <col min="7" max="7" width="10.33203125" style="693" customWidth="1"/>
    <col min="8" max="8" width="23.33203125" style="692" customWidth="1"/>
    <col min="9" max="9" width="32.6640625" style="720" customWidth="1"/>
    <col min="10" max="10" width="21.1640625" style="700" bestFit="1" customWidth="1"/>
    <col min="11" max="11" width="18.33203125" style="700" bestFit="1" customWidth="1"/>
    <col min="12" max="12" width="14.83203125" style="14" customWidth="1"/>
    <col min="13" max="16384" width="13.33203125" style="14"/>
  </cols>
  <sheetData>
    <row r="1" spans="1:11" ht="19.5" customHeight="1" thickBot="1">
      <c r="A1" s="1048" t="s">
        <v>72</v>
      </c>
      <c r="B1" s="1049"/>
      <c r="C1" s="1049"/>
      <c r="D1" s="1049"/>
      <c r="E1" s="1049"/>
      <c r="F1" s="1049"/>
      <c r="G1" s="1049"/>
      <c r="H1" s="1050"/>
      <c r="I1" s="699"/>
    </row>
    <row r="2" spans="1:11" ht="13.5" thickBot="1">
      <c r="A2" s="731" t="s">
        <v>73</v>
      </c>
      <c r="B2" s="732"/>
      <c r="C2" s="732"/>
      <c r="D2" s="732"/>
      <c r="E2" s="732"/>
      <c r="F2" s="732"/>
      <c r="G2" s="732"/>
      <c r="H2" s="733"/>
      <c r="I2" s="701"/>
    </row>
    <row r="3" spans="1:11">
      <c r="A3" s="1051" t="s">
        <v>74</v>
      </c>
      <c r="B3" s="1053" t="s">
        <v>75</v>
      </c>
      <c r="C3" s="627" t="s">
        <v>76</v>
      </c>
      <c r="D3" s="1053" t="s">
        <v>77</v>
      </c>
      <c r="E3" s="1053" t="s">
        <v>78</v>
      </c>
      <c r="F3" s="1053" t="s">
        <v>79</v>
      </c>
      <c r="G3" s="1055" t="s">
        <v>80</v>
      </c>
      <c r="H3" s="1057" t="s">
        <v>81</v>
      </c>
      <c r="I3" s="702"/>
    </row>
    <row r="4" spans="1:11" ht="13.5" thickBot="1">
      <c r="A4" s="1052"/>
      <c r="B4" s="1054"/>
      <c r="C4" s="628" t="s">
        <v>82</v>
      </c>
      <c r="D4" s="1054"/>
      <c r="E4" s="1054"/>
      <c r="F4" s="1054"/>
      <c r="G4" s="1056"/>
      <c r="H4" s="1058"/>
      <c r="I4" s="703"/>
    </row>
    <row r="5" spans="1:11" ht="17.25" customHeight="1" thickBot="1">
      <c r="A5" s="1048" t="s">
        <v>413</v>
      </c>
      <c r="B5" s="1049"/>
      <c r="C5" s="1049"/>
      <c r="D5" s="1049"/>
      <c r="E5" s="1049"/>
      <c r="F5" s="1049"/>
      <c r="G5" s="1049"/>
      <c r="H5" s="1050"/>
      <c r="I5" s="703" t="s">
        <v>83</v>
      </c>
      <c r="J5" s="704">
        <v>0.93030000000000002</v>
      </c>
    </row>
    <row r="6" spans="1:11">
      <c r="A6" s="41">
        <v>1</v>
      </c>
      <c r="B6" s="42" t="s">
        <v>84</v>
      </c>
      <c r="C6" s="42"/>
      <c r="D6" s="42"/>
      <c r="E6" s="42"/>
      <c r="F6" s="43"/>
      <c r="G6" s="123"/>
      <c r="H6" s="44"/>
      <c r="I6" s="705"/>
    </row>
    <row r="7" spans="1:11" ht="24.75">
      <c r="A7" s="630" t="s">
        <v>313</v>
      </c>
      <c r="B7" s="631">
        <v>1.1000000000000001</v>
      </c>
      <c r="C7" s="632" t="s">
        <v>85</v>
      </c>
      <c r="D7" s="633" t="s">
        <v>86</v>
      </c>
      <c r="E7" s="634" t="s">
        <v>87</v>
      </c>
      <c r="F7" s="635">
        <v>19703</v>
      </c>
      <c r="G7" s="636">
        <v>1438</v>
      </c>
      <c r="H7" s="637">
        <f>+G7*F7</f>
        <v>28332914</v>
      </c>
      <c r="I7" s="706"/>
      <c r="J7" s="707"/>
      <c r="K7" s="707"/>
    </row>
    <row r="8" spans="1:11" ht="33">
      <c r="A8" s="638" t="s">
        <v>316</v>
      </c>
      <c r="B8" s="639">
        <v>1.2</v>
      </c>
      <c r="C8" s="640" t="s">
        <v>88</v>
      </c>
      <c r="D8" s="641" t="s">
        <v>89</v>
      </c>
      <c r="E8" s="642" t="s">
        <v>90</v>
      </c>
      <c r="F8" s="635">
        <v>378</v>
      </c>
      <c r="G8" s="636">
        <v>7660</v>
      </c>
      <c r="H8" s="637">
        <f>+G8*F8</f>
        <v>2895480</v>
      </c>
      <c r="I8" s="706"/>
      <c r="J8" s="707"/>
      <c r="K8" s="707"/>
    </row>
    <row r="9" spans="1:11" ht="33">
      <c r="A9" s="630" t="s">
        <v>314</v>
      </c>
      <c r="B9" s="631">
        <v>1.3</v>
      </c>
      <c r="C9" s="632" t="s">
        <v>91</v>
      </c>
      <c r="D9" s="633" t="s">
        <v>92</v>
      </c>
      <c r="E9" s="634" t="s">
        <v>87</v>
      </c>
      <c r="F9" s="635">
        <v>390</v>
      </c>
      <c r="G9" s="636">
        <v>14935</v>
      </c>
      <c r="H9" s="637">
        <f>+G9*F9</f>
        <v>5824650</v>
      </c>
      <c r="I9" s="708"/>
      <c r="J9" s="707"/>
      <c r="K9" s="707"/>
    </row>
    <row r="10" spans="1:11">
      <c r="A10" s="1046" t="s">
        <v>93</v>
      </c>
      <c r="B10" s="1047"/>
      <c r="C10" s="1047"/>
      <c r="D10" s="1047"/>
      <c r="E10" s="1047"/>
      <c r="F10" s="1047"/>
      <c r="G10" s="1047"/>
      <c r="H10" s="643">
        <f>SUM(H7:H9)</f>
        <v>37053044</v>
      </c>
      <c r="I10" s="705"/>
      <c r="J10" s="707"/>
      <c r="K10" s="707"/>
    </row>
    <row r="11" spans="1:11">
      <c r="A11" s="41">
        <v>2</v>
      </c>
      <c r="B11" s="42" t="s">
        <v>94</v>
      </c>
      <c r="C11" s="42"/>
      <c r="D11" s="42"/>
      <c r="E11" s="42"/>
      <c r="F11" s="43"/>
      <c r="G11" s="123"/>
      <c r="H11" s="44"/>
      <c r="I11" s="706"/>
      <c r="J11" s="707"/>
      <c r="K11" s="707"/>
    </row>
    <row r="12" spans="1:11" ht="33">
      <c r="A12" s="630" t="s">
        <v>317</v>
      </c>
      <c r="B12" s="631">
        <v>2.1</v>
      </c>
      <c r="C12" s="632" t="s">
        <v>95</v>
      </c>
      <c r="D12" s="633" t="s">
        <v>96</v>
      </c>
      <c r="E12" s="634" t="s">
        <v>97</v>
      </c>
      <c r="F12" s="635">
        <v>39</v>
      </c>
      <c r="G12" s="636">
        <v>49327</v>
      </c>
      <c r="H12" s="637">
        <f>+G12*F12</f>
        <v>1923753</v>
      </c>
      <c r="I12" s="706"/>
      <c r="J12" s="707"/>
      <c r="K12" s="707"/>
    </row>
    <row r="13" spans="1:11" ht="33">
      <c r="A13" s="630" t="s">
        <v>319</v>
      </c>
      <c r="B13" s="631">
        <v>2.2000000000000002</v>
      </c>
      <c r="C13" s="632" t="s">
        <v>98</v>
      </c>
      <c r="D13" s="633" t="s">
        <v>99</v>
      </c>
      <c r="E13" s="634" t="s">
        <v>97</v>
      </c>
      <c r="F13" s="635">
        <v>390</v>
      </c>
      <c r="G13" s="636">
        <v>2033</v>
      </c>
      <c r="H13" s="637">
        <f>+G13*F13</f>
        <v>792870</v>
      </c>
      <c r="I13" s="706"/>
      <c r="J13" s="707"/>
      <c r="K13" s="707"/>
    </row>
    <row r="14" spans="1:11">
      <c r="A14" s="1046" t="s">
        <v>93</v>
      </c>
      <c r="B14" s="1047"/>
      <c r="C14" s="1047"/>
      <c r="D14" s="1047"/>
      <c r="E14" s="1047"/>
      <c r="F14" s="1047"/>
      <c r="G14" s="1047"/>
      <c r="H14" s="643">
        <f>SUM(H12:H13)</f>
        <v>2716623</v>
      </c>
      <c r="I14" s="706"/>
      <c r="J14" s="707"/>
      <c r="K14" s="707"/>
    </row>
    <row r="15" spans="1:11">
      <c r="A15" s="41">
        <v>3</v>
      </c>
      <c r="B15" s="42" t="s">
        <v>100</v>
      </c>
      <c r="C15" s="42"/>
      <c r="D15" s="42"/>
      <c r="E15" s="42"/>
      <c r="F15" s="43"/>
      <c r="G15" s="123"/>
      <c r="H15" s="44"/>
      <c r="I15" s="706"/>
      <c r="J15" s="707"/>
      <c r="K15" s="707"/>
    </row>
    <row r="16" spans="1:11" ht="41.25">
      <c r="A16" s="630" t="s">
        <v>320</v>
      </c>
      <c r="B16" s="631">
        <v>3.1</v>
      </c>
      <c r="C16" s="632" t="s">
        <v>101</v>
      </c>
      <c r="D16" s="633" t="s">
        <v>102</v>
      </c>
      <c r="E16" s="634" t="s">
        <v>87</v>
      </c>
      <c r="F16" s="635">
        <v>38</v>
      </c>
      <c r="G16" s="636">
        <v>44308</v>
      </c>
      <c r="H16" s="637">
        <f>+G16*F16</f>
        <v>1683704</v>
      </c>
      <c r="I16" s="706"/>
      <c r="J16" s="707"/>
      <c r="K16" s="707"/>
    </row>
    <row r="17" spans="1:11" ht="33">
      <c r="A17" s="630" t="s">
        <v>321</v>
      </c>
      <c r="B17" s="631">
        <v>3.2</v>
      </c>
      <c r="C17" s="632" t="s">
        <v>103</v>
      </c>
      <c r="D17" s="633" t="s">
        <v>104</v>
      </c>
      <c r="E17" s="634" t="s">
        <v>87</v>
      </c>
      <c r="F17" s="635">
        <v>38</v>
      </c>
      <c r="G17" s="636">
        <v>108817</v>
      </c>
      <c r="H17" s="637">
        <f>+G17*F17</f>
        <v>4135046</v>
      </c>
      <c r="I17" s="706"/>
      <c r="J17" s="707"/>
      <c r="K17" s="707"/>
    </row>
    <row r="18" spans="1:11" ht="33">
      <c r="A18" s="630" t="s">
        <v>322</v>
      </c>
      <c r="B18" s="631">
        <v>3.3</v>
      </c>
      <c r="C18" s="632" t="s">
        <v>105</v>
      </c>
      <c r="D18" s="633" t="s">
        <v>106</v>
      </c>
      <c r="E18" s="634" t="s">
        <v>87</v>
      </c>
      <c r="F18" s="635">
        <v>372</v>
      </c>
      <c r="G18" s="636">
        <v>137730</v>
      </c>
      <c r="H18" s="637">
        <f>+G18*F18</f>
        <v>51235560</v>
      </c>
      <c r="I18" s="706"/>
      <c r="J18" s="707"/>
      <c r="K18" s="707"/>
    </row>
    <row r="19" spans="1:11" ht="33">
      <c r="A19" s="630" t="s">
        <v>323</v>
      </c>
      <c r="B19" s="631">
        <v>3.4</v>
      </c>
      <c r="C19" s="632" t="s">
        <v>105</v>
      </c>
      <c r="D19" s="633" t="s">
        <v>107</v>
      </c>
      <c r="E19" s="634" t="s">
        <v>108</v>
      </c>
      <c r="F19" s="635">
        <v>248</v>
      </c>
      <c r="G19" s="636">
        <v>30710</v>
      </c>
      <c r="H19" s="637">
        <f>+G19*F19</f>
        <v>7616080</v>
      </c>
      <c r="I19" s="706"/>
      <c r="J19" s="707"/>
      <c r="K19" s="707"/>
    </row>
    <row r="20" spans="1:11">
      <c r="A20" s="1046" t="s">
        <v>93</v>
      </c>
      <c r="B20" s="1047"/>
      <c r="C20" s="1047"/>
      <c r="D20" s="1047"/>
      <c r="E20" s="1047"/>
      <c r="F20" s="1047"/>
      <c r="G20" s="1047"/>
      <c r="H20" s="643">
        <f>SUM(H16:H19)</f>
        <v>64670390</v>
      </c>
      <c r="I20" s="706"/>
      <c r="J20" s="707"/>
      <c r="K20" s="707"/>
    </row>
    <row r="21" spans="1:11">
      <c r="A21" s="41">
        <v>4</v>
      </c>
      <c r="B21" s="42" t="s">
        <v>109</v>
      </c>
      <c r="C21" s="42"/>
      <c r="D21" s="42"/>
      <c r="E21" s="42"/>
      <c r="F21" s="43"/>
      <c r="G21" s="123"/>
      <c r="H21" s="44"/>
      <c r="I21" s="706"/>
      <c r="J21" s="707"/>
      <c r="K21" s="707"/>
    </row>
    <row r="22" spans="1:11" ht="41.25">
      <c r="A22" s="638" t="s">
        <v>324</v>
      </c>
      <c r="B22" s="639">
        <v>4.0999999999999996</v>
      </c>
      <c r="C22" s="640" t="s">
        <v>110</v>
      </c>
      <c r="D22" s="641" t="s">
        <v>111</v>
      </c>
      <c r="E22" s="642" t="s">
        <v>90</v>
      </c>
      <c r="F22" s="635">
        <v>9788</v>
      </c>
      <c r="G22" s="636">
        <v>5599</v>
      </c>
      <c r="H22" s="644">
        <f t="shared" ref="H22:H33" si="0">+G22*F22</f>
        <v>54803012</v>
      </c>
      <c r="I22" s="706"/>
      <c r="J22" s="707"/>
      <c r="K22" s="707"/>
    </row>
    <row r="23" spans="1:11" ht="41.25">
      <c r="A23" s="638" t="s">
        <v>325</v>
      </c>
      <c r="B23" s="639">
        <v>4.2</v>
      </c>
      <c r="C23" s="640" t="s">
        <v>110</v>
      </c>
      <c r="D23" s="641" t="s">
        <v>112</v>
      </c>
      <c r="E23" s="642" t="s">
        <v>87</v>
      </c>
      <c r="F23" s="635">
        <v>695</v>
      </c>
      <c r="G23" s="636">
        <v>43670</v>
      </c>
      <c r="H23" s="644">
        <f>+G23*F23</f>
        <v>30350650</v>
      </c>
      <c r="I23" s="708"/>
      <c r="J23" s="707"/>
      <c r="K23" s="707"/>
    </row>
    <row r="24" spans="1:11" ht="41.25">
      <c r="A24" s="638" t="s">
        <v>326</v>
      </c>
      <c r="B24" s="639">
        <v>4.3</v>
      </c>
      <c r="C24" s="640" t="s">
        <v>113</v>
      </c>
      <c r="D24" s="641" t="s">
        <v>114</v>
      </c>
      <c r="E24" s="642" t="s">
        <v>87</v>
      </c>
      <c r="F24" s="635">
        <v>100</v>
      </c>
      <c r="G24" s="636">
        <v>46345</v>
      </c>
      <c r="H24" s="644">
        <f t="shared" si="0"/>
        <v>4634500</v>
      </c>
      <c r="I24" s="705"/>
      <c r="J24" s="707"/>
      <c r="K24" s="707"/>
    </row>
    <row r="25" spans="1:11" ht="41.25">
      <c r="A25" s="638" t="s">
        <v>327</v>
      </c>
      <c r="B25" s="639">
        <v>4.4000000000000004</v>
      </c>
      <c r="C25" s="640" t="s">
        <v>115</v>
      </c>
      <c r="D25" s="641" t="s">
        <v>116</v>
      </c>
      <c r="E25" s="642" t="s">
        <v>87</v>
      </c>
      <c r="F25" s="635">
        <v>83</v>
      </c>
      <c r="G25" s="636">
        <v>46345</v>
      </c>
      <c r="H25" s="644">
        <f t="shared" si="0"/>
        <v>3846635</v>
      </c>
      <c r="I25" s="706"/>
      <c r="J25" s="707"/>
      <c r="K25" s="707"/>
    </row>
    <row r="26" spans="1:11" ht="41.25">
      <c r="A26" s="638" t="s">
        <v>329</v>
      </c>
      <c r="B26" s="639">
        <v>4.5</v>
      </c>
      <c r="C26" s="640" t="s">
        <v>117</v>
      </c>
      <c r="D26" s="641" t="s">
        <v>118</v>
      </c>
      <c r="E26" s="642" t="s">
        <v>87</v>
      </c>
      <c r="F26" s="635">
        <v>162</v>
      </c>
      <c r="G26" s="636">
        <v>46345</v>
      </c>
      <c r="H26" s="644">
        <f t="shared" si="0"/>
        <v>7507890</v>
      </c>
      <c r="I26" s="708"/>
      <c r="J26" s="707"/>
      <c r="K26" s="707"/>
    </row>
    <row r="27" spans="1:11" ht="41.25">
      <c r="A27" s="638" t="s">
        <v>331</v>
      </c>
      <c r="B27" s="639">
        <v>4.5999999999999996</v>
      </c>
      <c r="C27" s="640" t="s">
        <v>119</v>
      </c>
      <c r="D27" s="641" t="s">
        <v>120</v>
      </c>
      <c r="E27" s="642" t="s">
        <v>87</v>
      </c>
      <c r="F27" s="635">
        <v>520</v>
      </c>
      <c r="G27" s="636">
        <v>46345</v>
      </c>
      <c r="H27" s="644">
        <f t="shared" si="0"/>
        <v>24099400</v>
      </c>
      <c r="I27" s="708"/>
      <c r="J27" s="707"/>
      <c r="K27" s="707"/>
    </row>
    <row r="28" spans="1:11" ht="33">
      <c r="A28" s="638" t="s">
        <v>332</v>
      </c>
      <c r="B28" s="639">
        <v>4.7</v>
      </c>
      <c r="C28" s="640" t="s">
        <v>121</v>
      </c>
      <c r="D28" s="641" t="s">
        <v>122</v>
      </c>
      <c r="E28" s="642" t="s">
        <v>78</v>
      </c>
      <c r="F28" s="635">
        <v>3264</v>
      </c>
      <c r="G28" s="636">
        <v>8924</v>
      </c>
      <c r="H28" s="644">
        <f t="shared" si="0"/>
        <v>29127936</v>
      </c>
      <c r="I28" s="708"/>
      <c r="J28" s="707"/>
      <c r="K28" s="707"/>
    </row>
    <row r="29" spans="1:11" ht="41.25">
      <c r="A29" s="638" t="s">
        <v>333</v>
      </c>
      <c r="B29" s="639">
        <v>4.8</v>
      </c>
      <c r="C29" s="640" t="s">
        <v>123</v>
      </c>
      <c r="D29" s="641" t="s">
        <v>124</v>
      </c>
      <c r="E29" s="642" t="s">
        <v>78</v>
      </c>
      <c r="F29" s="635">
        <v>151</v>
      </c>
      <c r="G29" s="636">
        <v>56228</v>
      </c>
      <c r="H29" s="644">
        <f t="shared" si="0"/>
        <v>8490428</v>
      </c>
      <c r="I29" s="708"/>
      <c r="J29" s="707"/>
      <c r="K29" s="707"/>
    </row>
    <row r="30" spans="1:11" ht="41.25">
      <c r="A30" s="638" t="s">
        <v>334</v>
      </c>
      <c r="B30" s="639">
        <v>4.9000000000000004</v>
      </c>
      <c r="C30" s="640" t="s">
        <v>125</v>
      </c>
      <c r="D30" s="641" t="s">
        <v>126</v>
      </c>
      <c r="E30" s="642" t="s">
        <v>78</v>
      </c>
      <c r="F30" s="635">
        <v>146</v>
      </c>
      <c r="G30" s="636">
        <v>79786</v>
      </c>
      <c r="H30" s="644">
        <f t="shared" si="0"/>
        <v>11648756</v>
      </c>
      <c r="I30" s="708"/>
      <c r="J30" s="707"/>
      <c r="K30" s="707"/>
    </row>
    <row r="31" spans="1:11" ht="41.25">
      <c r="A31" s="638" t="s">
        <v>335</v>
      </c>
      <c r="B31" s="645">
        <v>4.0999999999999996</v>
      </c>
      <c r="C31" s="640" t="s">
        <v>127</v>
      </c>
      <c r="D31" s="641" t="s">
        <v>128</v>
      </c>
      <c r="E31" s="642" t="s">
        <v>78</v>
      </c>
      <c r="F31" s="635">
        <v>50</v>
      </c>
      <c r="G31" s="636">
        <v>486675</v>
      </c>
      <c r="H31" s="644">
        <f t="shared" si="0"/>
        <v>24333750</v>
      </c>
      <c r="I31" s="708"/>
      <c r="J31" s="707"/>
      <c r="K31" s="707"/>
    </row>
    <row r="32" spans="1:11" ht="41.25">
      <c r="A32" s="638" t="s">
        <v>336</v>
      </c>
      <c r="B32" s="639">
        <v>4.1100000000000003</v>
      </c>
      <c r="C32" s="640" t="s">
        <v>129</v>
      </c>
      <c r="D32" s="641" t="s">
        <v>130</v>
      </c>
      <c r="E32" s="642" t="s">
        <v>78</v>
      </c>
      <c r="F32" s="635">
        <v>3000</v>
      </c>
      <c r="G32" s="636">
        <v>8924</v>
      </c>
      <c r="H32" s="644">
        <f t="shared" si="0"/>
        <v>26772000</v>
      </c>
      <c r="I32" s="708"/>
      <c r="J32" s="707"/>
      <c r="K32" s="707"/>
    </row>
    <row r="33" spans="1:12" ht="41.25">
      <c r="A33" s="638" t="s">
        <v>337</v>
      </c>
      <c r="B33" s="639">
        <v>4.12</v>
      </c>
      <c r="C33" s="640" t="s">
        <v>129</v>
      </c>
      <c r="D33" s="641" t="s">
        <v>131</v>
      </c>
      <c r="E33" s="642" t="s">
        <v>87</v>
      </c>
      <c r="F33" s="635">
        <v>99</v>
      </c>
      <c r="G33" s="636">
        <v>46345</v>
      </c>
      <c r="H33" s="644">
        <f t="shared" si="0"/>
        <v>4588155</v>
      </c>
      <c r="I33" s="708"/>
      <c r="J33" s="707"/>
      <c r="K33" s="707"/>
    </row>
    <row r="34" spans="1:12">
      <c r="A34" s="1046" t="s">
        <v>93</v>
      </c>
      <c r="B34" s="1047"/>
      <c r="C34" s="1047"/>
      <c r="D34" s="1047"/>
      <c r="E34" s="1047"/>
      <c r="F34" s="1047"/>
      <c r="G34" s="1047"/>
      <c r="H34" s="643">
        <f>SUM(H22:H33)</f>
        <v>230203112</v>
      </c>
      <c r="I34" s="708"/>
      <c r="J34" s="707"/>
      <c r="K34" s="707"/>
    </row>
    <row r="35" spans="1:12">
      <c r="A35" s="41">
        <v>5</v>
      </c>
      <c r="B35" s="42" t="s">
        <v>132</v>
      </c>
      <c r="C35" s="42"/>
      <c r="D35" s="42"/>
      <c r="E35" s="42"/>
      <c r="F35" s="43"/>
      <c r="G35" s="123"/>
      <c r="H35" s="44"/>
      <c r="I35" s="708"/>
      <c r="J35" s="707"/>
      <c r="K35" s="707"/>
    </row>
    <row r="36" spans="1:12" ht="33">
      <c r="A36" s="638" t="s">
        <v>338</v>
      </c>
      <c r="B36" s="639">
        <v>5.0999999999999996</v>
      </c>
      <c r="C36" s="640" t="s">
        <v>133</v>
      </c>
      <c r="D36" s="641" t="s">
        <v>134</v>
      </c>
      <c r="E36" s="642" t="s">
        <v>97</v>
      </c>
      <c r="F36" s="635">
        <v>66</v>
      </c>
      <c r="G36" s="636">
        <v>42172</v>
      </c>
      <c r="H36" s="644">
        <f>+G36*F36</f>
        <v>2783352</v>
      </c>
      <c r="I36" s="708"/>
      <c r="J36" s="707"/>
      <c r="K36" s="707"/>
    </row>
    <row r="37" spans="1:12" ht="13.5" thickBot="1">
      <c r="A37" s="1046" t="s">
        <v>93</v>
      </c>
      <c r="B37" s="1047"/>
      <c r="C37" s="1047"/>
      <c r="D37" s="1047"/>
      <c r="E37" s="1047"/>
      <c r="F37" s="1047"/>
      <c r="G37" s="1047"/>
      <c r="H37" s="643">
        <f>+H36</f>
        <v>2783352</v>
      </c>
      <c r="I37" s="708"/>
      <c r="J37" s="707"/>
      <c r="K37" s="707"/>
      <c r="L37" s="36">
        <f>+J37-K37</f>
        <v>0</v>
      </c>
    </row>
    <row r="38" spans="1:12" ht="19.5" customHeight="1" thickBot="1">
      <c r="A38" s="1048" t="s">
        <v>414</v>
      </c>
      <c r="B38" s="1049"/>
      <c r="C38" s="1049"/>
      <c r="D38" s="1049"/>
      <c r="E38" s="1049"/>
      <c r="F38" s="1049"/>
      <c r="G38" s="1049"/>
      <c r="H38" s="1050"/>
      <c r="I38" s="708"/>
      <c r="J38" s="707"/>
      <c r="K38" s="707"/>
    </row>
    <row r="39" spans="1:12">
      <c r="A39" s="37">
        <v>1</v>
      </c>
      <c r="B39" s="38" t="s">
        <v>84</v>
      </c>
      <c r="C39" s="38"/>
      <c r="D39" s="38"/>
      <c r="E39" s="38"/>
      <c r="F39" s="39"/>
      <c r="G39" s="122"/>
      <c r="H39" s="40"/>
      <c r="I39" s="708"/>
      <c r="J39" s="707"/>
      <c r="K39" s="707"/>
    </row>
    <row r="40" spans="1:12" ht="24.75">
      <c r="A40" s="630" t="s">
        <v>313</v>
      </c>
      <c r="B40" s="631">
        <v>1.1000000000000001</v>
      </c>
      <c r="C40" s="632" t="s">
        <v>85</v>
      </c>
      <c r="D40" s="633" t="s">
        <v>86</v>
      </c>
      <c r="E40" s="634" t="s">
        <v>87</v>
      </c>
      <c r="F40" s="635">
        <v>7032</v>
      </c>
      <c r="G40" s="636">
        <v>1438</v>
      </c>
      <c r="H40" s="637">
        <f>+G40*F40</f>
        <v>10112016</v>
      </c>
      <c r="I40" s="708"/>
      <c r="J40" s="707"/>
      <c r="K40" s="707"/>
    </row>
    <row r="41" spans="1:12" ht="41.25">
      <c r="A41" s="630" t="s">
        <v>314</v>
      </c>
      <c r="B41" s="631">
        <v>1.2</v>
      </c>
      <c r="C41" s="632" t="s">
        <v>135</v>
      </c>
      <c r="D41" s="633" t="s">
        <v>136</v>
      </c>
      <c r="E41" s="634" t="s">
        <v>87</v>
      </c>
      <c r="F41" s="635">
        <v>386</v>
      </c>
      <c r="G41" s="636">
        <v>14935</v>
      </c>
      <c r="H41" s="637">
        <f>+G41*F41</f>
        <v>5764910</v>
      </c>
      <c r="I41" s="708"/>
      <c r="J41" s="707"/>
      <c r="K41" s="707"/>
    </row>
    <row r="42" spans="1:12" ht="41.25">
      <c r="A42" s="630" t="s">
        <v>316</v>
      </c>
      <c r="B42" s="631">
        <v>1.3</v>
      </c>
      <c r="C42" s="632" t="s">
        <v>137</v>
      </c>
      <c r="D42" s="633" t="s">
        <v>89</v>
      </c>
      <c r="E42" s="634" t="s">
        <v>90</v>
      </c>
      <c r="F42" s="635">
        <v>370</v>
      </c>
      <c r="G42" s="636">
        <v>7660</v>
      </c>
      <c r="H42" s="637">
        <f>+G42*F42</f>
        <v>2834200</v>
      </c>
      <c r="I42" s="708"/>
      <c r="J42" s="707"/>
      <c r="K42" s="707"/>
    </row>
    <row r="43" spans="1:12">
      <c r="A43" s="1046" t="s">
        <v>93</v>
      </c>
      <c r="B43" s="1047"/>
      <c r="C43" s="1047"/>
      <c r="D43" s="1047"/>
      <c r="E43" s="1047"/>
      <c r="F43" s="1047"/>
      <c r="G43" s="1047"/>
      <c r="H43" s="643">
        <f>SUM(H40:H42)</f>
        <v>18711126</v>
      </c>
      <c r="I43" s="708"/>
      <c r="J43" s="707"/>
      <c r="K43" s="707"/>
    </row>
    <row r="44" spans="1:12">
      <c r="A44" s="41">
        <v>2</v>
      </c>
      <c r="B44" s="42" t="s">
        <v>138</v>
      </c>
      <c r="C44" s="42"/>
      <c r="D44" s="42"/>
      <c r="E44" s="42"/>
      <c r="F44" s="43"/>
      <c r="G44" s="123"/>
      <c r="H44" s="44"/>
      <c r="I44" s="708"/>
      <c r="J44" s="707"/>
      <c r="K44" s="707"/>
    </row>
    <row r="45" spans="1:12" ht="41.25">
      <c r="A45" s="630" t="s">
        <v>317</v>
      </c>
      <c r="B45" s="647">
        <v>2.1</v>
      </c>
      <c r="C45" s="640" t="s">
        <v>139</v>
      </c>
      <c r="D45" s="648" t="s">
        <v>140</v>
      </c>
      <c r="E45" s="649" t="s">
        <v>97</v>
      </c>
      <c r="F45" s="635">
        <v>46</v>
      </c>
      <c r="G45" s="636">
        <v>49327</v>
      </c>
      <c r="H45" s="650">
        <f>+G45*F45</f>
        <v>2269042</v>
      </c>
      <c r="I45" s="708"/>
      <c r="J45" s="707"/>
      <c r="K45" s="707"/>
    </row>
    <row r="46" spans="1:12" ht="33">
      <c r="A46" s="630" t="s">
        <v>319</v>
      </c>
      <c r="B46" s="631">
        <v>2.2000000000000002</v>
      </c>
      <c r="C46" s="632" t="s">
        <v>98</v>
      </c>
      <c r="D46" s="633" t="s">
        <v>99</v>
      </c>
      <c r="E46" s="634" t="s">
        <v>97</v>
      </c>
      <c r="F46" s="635">
        <v>386</v>
      </c>
      <c r="G46" s="636">
        <v>2033</v>
      </c>
      <c r="H46" s="637">
        <f>+G46*F46</f>
        <v>784738</v>
      </c>
      <c r="I46" s="708"/>
      <c r="J46" s="707"/>
      <c r="K46" s="707"/>
    </row>
    <row r="47" spans="1:12">
      <c r="A47" s="1046" t="s">
        <v>93</v>
      </c>
      <c r="B47" s="1047"/>
      <c r="C47" s="1047"/>
      <c r="D47" s="1047"/>
      <c r="E47" s="1047"/>
      <c r="F47" s="1047"/>
      <c r="G47" s="1047"/>
      <c r="H47" s="643">
        <f>SUM(H45:H46)</f>
        <v>3053780</v>
      </c>
      <c r="I47" s="708"/>
      <c r="J47" s="707"/>
      <c r="K47" s="707"/>
    </row>
    <row r="48" spans="1:12">
      <c r="A48" s="41">
        <v>3</v>
      </c>
      <c r="B48" s="42" t="s">
        <v>100</v>
      </c>
      <c r="C48" s="42"/>
      <c r="D48" s="42"/>
      <c r="E48" s="42"/>
      <c r="F48" s="43"/>
      <c r="G48" s="123"/>
      <c r="H48" s="44"/>
      <c r="I48" s="708"/>
      <c r="J48" s="707"/>
      <c r="K48" s="707"/>
    </row>
    <row r="49" spans="1:11" ht="41.25">
      <c r="A49" s="630" t="s">
        <v>320</v>
      </c>
      <c r="B49" s="631">
        <v>3.1</v>
      </c>
      <c r="C49" s="632" t="s">
        <v>101</v>
      </c>
      <c r="D49" s="633" t="s">
        <v>102</v>
      </c>
      <c r="E49" s="634" t="s">
        <v>87</v>
      </c>
      <c r="F49" s="635">
        <v>20</v>
      </c>
      <c r="G49" s="636">
        <v>44308</v>
      </c>
      <c r="H49" s="637">
        <f>+G49*F49</f>
        <v>886160</v>
      </c>
      <c r="I49" s="708"/>
      <c r="J49" s="707"/>
      <c r="K49" s="707"/>
    </row>
    <row r="50" spans="1:11" ht="33">
      <c r="A50" s="630" t="s">
        <v>321</v>
      </c>
      <c r="B50" s="631">
        <v>3.2</v>
      </c>
      <c r="C50" s="632" t="s">
        <v>103</v>
      </c>
      <c r="D50" s="633" t="s">
        <v>104</v>
      </c>
      <c r="E50" s="634" t="s">
        <v>87</v>
      </c>
      <c r="F50" s="635">
        <v>20</v>
      </c>
      <c r="G50" s="636">
        <v>108817</v>
      </c>
      <c r="H50" s="637">
        <f>+G50*F50</f>
        <v>2176340</v>
      </c>
      <c r="I50" s="708"/>
      <c r="J50" s="707"/>
      <c r="K50" s="707"/>
    </row>
    <row r="51" spans="1:11" ht="33">
      <c r="A51" s="630" t="s">
        <v>322</v>
      </c>
      <c r="B51" s="631">
        <v>3.3</v>
      </c>
      <c r="C51" s="632" t="s">
        <v>105</v>
      </c>
      <c r="D51" s="633" t="s">
        <v>106</v>
      </c>
      <c r="E51" s="634" t="s">
        <v>87</v>
      </c>
      <c r="F51" s="635">
        <v>198</v>
      </c>
      <c r="G51" s="636">
        <v>137730</v>
      </c>
      <c r="H51" s="637">
        <f>+G51*F51</f>
        <v>27270540</v>
      </c>
      <c r="I51" s="708"/>
      <c r="J51" s="707"/>
      <c r="K51" s="707"/>
    </row>
    <row r="52" spans="1:11" ht="33">
      <c r="A52" s="630" t="s">
        <v>323</v>
      </c>
      <c r="B52" s="631">
        <v>3.4</v>
      </c>
      <c r="C52" s="632" t="s">
        <v>105</v>
      </c>
      <c r="D52" s="633" t="s">
        <v>107</v>
      </c>
      <c r="E52" s="634" t="s">
        <v>108</v>
      </c>
      <c r="F52" s="635">
        <v>396</v>
      </c>
      <c r="G52" s="636">
        <v>30710</v>
      </c>
      <c r="H52" s="637">
        <f>+G52*F52</f>
        <v>12161160</v>
      </c>
      <c r="I52" s="708"/>
      <c r="J52" s="707"/>
      <c r="K52" s="707"/>
    </row>
    <row r="53" spans="1:11">
      <c r="A53" s="1046" t="s">
        <v>93</v>
      </c>
      <c r="B53" s="1047"/>
      <c r="C53" s="1047"/>
      <c r="D53" s="1047"/>
      <c r="E53" s="1047"/>
      <c r="F53" s="1047"/>
      <c r="G53" s="1047"/>
      <c r="H53" s="643">
        <f>SUM(H49:H52)</f>
        <v>42494200</v>
      </c>
      <c r="I53" s="708"/>
      <c r="J53" s="707"/>
      <c r="K53" s="707"/>
    </row>
    <row r="54" spans="1:11">
      <c r="A54" s="41">
        <v>4</v>
      </c>
      <c r="B54" s="42" t="s">
        <v>109</v>
      </c>
      <c r="C54" s="42"/>
      <c r="D54" s="42"/>
      <c r="E54" s="42"/>
      <c r="F54" s="43"/>
      <c r="G54" s="123"/>
      <c r="H54" s="44"/>
      <c r="I54" s="708"/>
      <c r="J54" s="707"/>
      <c r="K54" s="707"/>
    </row>
    <row r="55" spans="1:11" ht="41.25">
      <c r="A55" s="638" t="s">
        <v>324</v>
      </c>
      <c r="B55" s="639">
        <v>4.0999999999999996</v>
      </c>
      <c r="C55" s="640" t="s">
        <v>110</v>
      </c>
      <c r="D55" s="641" t="s">
        <v>141</v>
      </c>
      <c r="E55" s="642" t="s">
        <v>90</v>
      </c>
      <c r="F55" s="635">
        <v>3069</v>
      </c>
      <c r="G55" s="636">
        <v>5599</v>
      </c>
      <c r="H55" s="644">
        <f t="shared" ref="H55:H68" si="1">+G55*F55</f>
        <v>17183331</v>
      </c>
      <c r="I55" s="708"/>
      <c r="J55" s="707"/>
      <c r="K55" s="707"/>
    </row>
    <row r="56" spans="1:11" ht="41.25">
      <c r="A56" s="638" t="s">
        <v>339</v>
      </c>
      <c r="B56" s="639">
        <v>4.2</v>
      </c>
      <c r="C56" s="640" t="s">
        <v>110</v>
      </c>
      <c r="D56" s="641" t="s">
        <v>142</v>
      </c>
      <c r="E56" s="642" t="s">
        <v>90</v>
      </c>
      <c r="F56" s="635">
        <v>330</v>
      </c>
      <c r="G56" s="636">
        <v>5104</v>
      </c>
      <c r="H56" s="644">
        <f t="shared" si="1"/>
        <v>1684320</v>
      </c>
      <c r="I56" s="708"/>
      <c r="J56" s="707"/>
      <c r="K56" s="707"/>
    </row>
    <row r="57" spans="1:11" ht="41.25">
      <c r="A57" s="638" t="s">
        <v>340</v>
      </c>
      <c r="B57" s="639">
        <v>4.3</v>
      </c>
      <c r="C57" s="640" t="s">
        <v>110</v>
      </c>
      <c r="D57" s="641" t="s">
        <v>143</v>
      </c>
      <c r="E57" s="642" t="s">
        <v>90</v>
      </c>
      <c r="F57" s="635">
        <v>246</v>
      </c>
      <c r="G57" s="636">
        <v>6958</v>
      </c>
      <c r="H57" s="644">
        <f t="shared" si="1"/>
        <v>1711668</v>
      </c>
      <c r="I57" s="708"/>
      <c r="J57" s="707"/>
      <c r="K57" s="707"/>
    </row>
    <row r="58" spans="1:11" ht="41.25">
      <c r="A58" s="638" t="s">
        <v>342</v>
      </c>
      <c r="B58" s="639">
        <v>4.4000000000000004</v>
      </c>
      <c r="C58" s="640" t="s">
        <v>110</v>
      </c>
      <c r="D58" s="641" t="s">
        <v>144</v>
      </c>
      <c r="E58" s="642" t="s">
        <v>90</v>
      </c>
      <c r="F58" s="635">
        <v>198</v>
      </c>
      <c r="G58" s="636">
        <v>10610</v>
      </c>
      <c r="H58" s="644">
        <f t="shared" si="1"/>
        <v>2100780</v>
      </c>
      <c r="I58" s="708"/>
      <c r="J58" s="707"/>
      <c r="K58" s="707"/>
    </row>
    <row r="59" spans="1:11" ht="41.25">
      <c r="A59" s="638" t="s">
        <v>326</v>
      </c>
      <c r="B59" s="639">
        <v>4.5</v>
      </c>
      <c r="C59" s="640" t="s">
        <v>113</v>
      </c>
      <c r="D59" s="641" t="s">
        <v>114</v>
      </c>
      <c r="E59" s="642" t="s">
        <v>87</v>
      </c>
      <c r="F59" s="635">
        <v>33</v>
      </c>
      <c r="G59" s="636">
        <v>46345</v>
      </c>
      <c r="H59" s="644">
        <f t="shared" si="1"/>
        <v>1529385</v>
      </c>
      <c r="I59" s="708"/>
      <c r="J59" s="707"/>
      <c r="K59" s="707"/>
    </row>
    <row r="60" spans="1:11" ht="41.25">
      <c r="A60" s="638" t="s">
        <v>327</v>
      </c>
      <c r="B60" s="639">
        <v>4.5999999999999996</v>
      </c>
      <c r="C60" s="640" t="s">
        <v>115</v>
      </c>
      <c r="D60" s="641" t="s">
        <v>116</v>
      </c>
      <c r="E60" s="642" t="s">
        <v>87</v>
      </c>
      <c r="F60" s="635">
        <v>81</v>
      </c>
      <c r="G60" s="636">
        <v>46345</v>
      </c>
      <c r="H60" s="644">
        <f t="shared" si="1"/>
        <v>3753945</v>
      </c>
      <c r="I60" s="708"/>
      <c r="J60" s="707"/>
      <c r="K60" s="707"/>
    </row>
    <row r="61" spans="1:11" ht="33">
      <c r="A61" s="638" t="s">
        <v>344</v>
      </c>
      <c r="B61" s="639">
        <v>4.7</v>
      </c>
      <c r="C61" s="640" t="s">
        <v>145</v>
      </c>
      <c r="D61" s="641" t="s">
        <v>146</v>
      </c>
      <c r="E61" s="642" t="s">
        <v>87</v>
      </c>
      <c r="F61" s="635">
        <v>88</v>
      </c>
      <c r="G61" s="636">
        <v>46345</v>
      </c>
      <c r="H61" s="644">
        <f t="shared" si="1"/>
        <v>4078360</v>
      </c>
      <c r="I61" s="708"/>
      <c r="J61" s="707"/>
      <c r="K61" s="707"/>
    </row>
    <row r="62" spans="1:11" ht="41.25">
      <c r="A62" s="638" t="s">
        <v>329</v>
      </c>
      <c r="B62" s="639">
        <v>4.8</v>
      </c>
      <c r="C62" s="640" t="s">
        <v>117</v>
      </c>
      <c r="D62" s="641" t="s">
        <v>118</v>
      </c>
      <c r="E62" s="642" t="s">
        <v>87</v>
      </c>
      <c r="F62" s="635">
        <v>40</v>
      </c>
      <c r="G62" s="636">
        <v>46345</v>
      </c>
      <c r="H62" s="644">
        <f t="shared" si="1"/>
        <v>1853800</v>
      </c>
      <c r="I62" s="708"/>
      <c r="J62" s="707"/>
      <c r="K62" s="707"/>
    </row>
    <row r="63" spans="1:11" ht="41.25">
      <c r="A63" s="638" t="s">
        <v>345</v>
      </c>
      <c r="B63" s="639">
        <v>4.9000000000000004</v>
      </c>
      <c r="C63" s="640" t="s">
        <v>119</v>
      </c>
      <c r="D63" s="641" t="s">
        <v>147</v>
      </c>
      <c r="E63" s="642" t="s">
        <v>87</v>
      </c>
      <c r="F63" s="635">
        <v>90</v>
      </c>
      <c r="G63" s="636">
        <v>46345</v>
      </c>
      <c r="H63" s="644">
        <f t="shared" si="1"/>
        <v>4171050</v>
      </c>
      <c r="I63" s="708"/>
      <c r="J63" s="707"/>
      <c r="K63" s="707"/>
    </row>
    <row r="64" spans="1:11" ht="33">
      <c r="A64" s="638" t="s">
        <v>356</v>
      </c>
      <c r="B64" s="645">
        <v>4.0999999999999996</v>
      </c>
      <c r="C64" s="640" t="s">
        <v>148</v>
      </c>
      <c r="D64" s="641" t="s">
        <v>149</v>
      </c>
      <c r="E64" s="642" t="s">
        <v>87</v>
      </c>
      <c r="F64" s="635">
        <v>311</v>
      </c>
      <c r="G64" s="636">
        <v>43670</v>
      </c>
      <c r="H64" s="644">
        <f t="shared" si="1"/>
        <v>13581370</v>
      </c>
      <c r="I64" s="708"/>
      <c r="J64" s="707"/>
      <c r="K64" s="707"/>
    </row>
    <row r="65" spans="1:12" ht="33">
      <c r="A65" s="638" t="s">
        <v>332</v>
      </c>
      <c r="B65" s="639">
        <v>4.1100000000000003</v>
      </c>
      <c r="C65" s="640" t="s">
        <v>121</v>
      </c>
      <c r="D65" s="641" t="s">
        <v>122</v>
      </c>
      <c r="E65" s="642" t="s">
        <v>78</v>
      </c>
      <c r="F65" s="635">
        <v>2148</v>
      </c>
      <c r="G65" s="636">
        <v>8924</v>
      </c>
      <c r="H65" s="644">
        <f t="shared" si="1"/>
        <v>19168752</v>
      </c>
      <c r="I65" s="708"/>
      <c r="J65" s="707"/>
      <c r="K65" s="707"/>
    </row>
    <row r="66" spans="1:12" ht="41.25">
      <c r="A66" s="638" t="s">
        <v>333</v>
      </c>
      <c r="B66" s="639">
        <v>4.12</v>
      </c>
      <c r="C66" s="640" t="s">
        <v>123</v>
      </c>
      <c r="D66" s="641" t="s">
        <v>124</v>
      </c>
      <c r="E66" s="642" t="s">
        <v>78</v>
      </c>
      <c r="F66" s="635">
        <v>20</v>
      </c>
      <c r="G66" s="636">
        <v>56228</v>
      </c>
      <c r="H66" s="644">
        <f t="shared" si="1"/>
        <v>1124560</v>
      </c>
      <c r="I66" s="708"/>
      <c r="J66" s="707"/>
      <c r="K66" s="707"/>
    </row>
    <row r="67" spans="1:12" ht="41.25">
      <c r="A67" s="638" t="s">
        <v>334</v>
      </c>
      <c r="B67" s="645">
        <v>4.13</v>
      </c>
      <c r="C67" s="640" t="s">
        <v>125</v>
      </c>
      <c r="D67" s="641" t="s">
        <v>126</v>
      </c>
      <c r="E67" s="642" t="s">
        <v>78</v>
      </c>
      <c r="F67" s="635">
        <v>80</v>
      </c>
      <c r="G67" s="636">
        <v>79786</v>
      </c>
      <c r="H67" s="644">
        <f t="shared" si="1"/>
        <v>6382880</v>
      </c>
      <c r="I67" s="708"/>
      <c r="J67" s="707"/>
      <c r="K67" s="707"/>
    </row>
    <row r="68" spans="1:12" ht="41.25">
      <c r="A68" s="638" t="s">
        <v>335</v>
      </c>
      <c r="B68" s="639">
        <v>4.1399999999999997</v>
      </c>
      <c r="C68" s="640" t="s">
        <v>127</v>
      </c>
      <c r="D68" s="641" t="s">
        <v>128</v>
      </c>
      <c r="E68" s="642" t="s">
        <v>78</v>
      </c>
      <c r="F68" s="635">
        <v>20</v>
      </c>
      <c r="G68" s="636">
        <v>486675</v>
      </c>
      <c r="H68" s="644">
        <f t="shared" si="1"/>
        <v>9733500</v>
      </c>
      <c r="I68" s="708"/>
      <c r="J68" s="707"/>
      <c r="K68" s="707"/>
    </row>
    <row r="69" spans="1:12">
      <c r="A69" s="1046" t="s">
        <v>93</v>
      </c>
      <c r="B69" s="1047"/>
      <c r="C69" s="1047"/>
      <c r="D69" s="1047"/>
      <c r="E69" s="1047"/>
      <c r="F69" s="1047"/>
      <c r="G69" s="1047"/>
      <c r="H69" s="643">
        <f>SUM(H55:H68)</f>
        <v>88057701</v>
      </c>
      <c r="I69" s="708"/>
      <c r="J69" s="707"/>
      <c r="K69" s="707"/>
    </row>
    <row r="70" spans="1:12">
      <c r="A70" s="41">
        <v>3</v>
      </c>
      <c r="B70" s="42" t="s">
        <v>150</v>
      </c>
      <c r="C70" s="42"/>
      <c r="D70" s="42"/>
      <c r="E70" s="42"/>
      <c r="F70" s="43"/>
      <c r="G70" s="123"/>
      <c r="H70" s="44"/>
      <c r="I70" s="708"/>
      <c r="J70" s="707"/>
      <c r="K70" s="707"/>
    </row>
    <row r="71" spans="1:12" ht="33">
      <c r="A71" s="651" t="s">
        <v>347</v>
      </c>
      <c r="B71" s="647">
        <v>3.2</v>
      </c>
      <c r="C71" s="640" t="s">
        <v>151</v>
      </c>
      <c r="D71" s="641" t="s">
        <v>152</v>
      </c>
      <c r="E71" s="642" t="s">
        <v>97</v>
      </c>
      <c r="F71" s="635">
        <v>16</v>
      </c>
      <c r="G71" s="636">
        <v>71734</v>
      </c>
      <c r="H71" s="644">
        <f>+G71*F71</f>
        <v>1147744</v>
      </c>
      <c r="I71" s="708"/>
      <c r="J71" s="707"/>
      <c r="K71" s="707"/>
    </row>
    <row r="72" spans="1:12" ht="41.25">
      <c r="A72" s="651" t="s">
        <v>348</v>
      </c>
      <c r="B72" s="647">
        <v>3.3</v>
      </c>
      <c r="C72" s="640" t="s">
        <v>153</v>
      </c>
      <c r="D72" s="641" t="s">
        <v>154</v>
      </c>
      <c r="E72" s="642" t="s">
        <v>87</v>
      </c>
      <c r="F72" s="635">
        <v>104</v>
      </c>
      <c r="G72" s="636">
        <v>6105</v>
      </c>
      <c r="H72" s="644">
        <f>+G72*F72</f>
        <v>634920</v>
      </c>
      <c r="I72" s="708"/>
      <c r="J72" s="707"/>
      <c r="K72" s="707"/>
    </row>
    <row r="73" spans="1:12" ht="41.25">
      <c r="A73" s="651" t="s">
        <v>349</v>
      </c>
      <c r="B73" s="647">
        <v>3.4</v>
      </c>
      <c r="C73" s="640" t="s">
        <v>155</v>
      </c>
      <c r="D73" s="641" t="s">
        <v>156</v>
      </c>
      <c r="E73" s="642" t="s">
        <v>97</v>
      </c>
      <c r="F73" s="635">
        <v>12</v>
      </c>
      <c r="G73" s="636">
        <v>592025</v>
      </c>
      <c r="H73" s="644">
        <f>+G73*F73</f>
        <v>7104300</v>
      </c>
      <c r="I73" s="708"/>
      <c r="J73" s="707">
        <f>G73/1.3</f>
        <v>455403.85</v>
      </c>
      <c r="K73" s="707"/>
    </row>
    <row r="74" spans="1:12">
      <c r="A74" s="1046" t="s">
        <v>93</v>
      </c>
      <c r="B74" s="1047"/>
      <c r="C74" s="1047"/>
      <c r="D74" s="1047"/>
      <c r="E74" s="1047"/>
      <c r="F74" s="1047"/>
      <c r="G74" s="1047"/>
      <c r="H74" s="643">
        <f>SUM(H71:H73)</f>
        <v>8886964</v>
      </c>
      <c r="I74" s="708"/>
      <c r="J74" s="707"/>
      <c r="K74" s="707"/>
    </row>
    <row r="75" spans="1:12">
      <c r="A75" s="41">
        <v>4</v>
      </c>
      <c r="B75" s="42" t="s">
        <v>132</v>
      </c>
      <c r="C75" s="42"/>
      <c r="D75" s="42"/>
      <c r="E75" s="42"/>
      <c r="F75" s="43"/>
      <c r="G75" s="123"/>
      <c r="H75" s="44"/>
      <c r="I75" s="708"/>
      <c r="J75" s="707"/>
      <c r="K75" s="707"/>
    </row>
    <row r="76" spans="1:12" ht="33">
      <c r="A76" s="638" t="s">
        <v>338</v>
      </c>
      <c r="B76" s="639">
        <v>4.0999999999999996</v>
      </c>
      <c r="C76" s="640" t="s">
        <v>133</v>
      </c>
      <c r="D76" s="641" t="s">
        <v>134</v>
      </c>
      <c r="E76" s="642" t="s">
        <v>97</v>
      </c>
      <c r="F76" s="635">
        <v>81</v>
      </c>
      <c r="G76" s="636">
        <v>42172</v>
      </c>
      <c r="H76" s="644">
        <f>+G76*F76</f>
        <v>3415932</v>
      </c>
      <c r="I76" s="708"/>
      <c r="J76" s="707"/>
      <c r="K76" s="707"/>
    </row>
    <row r="77" spans="1:12" ht="13.5" thickBot="1">
      <c r="A77" s="1046" t="s">
        <v>93</v>
      </c>
      <c r="B77" s="1047"/>
      <c r="C77" s="1047"/>
      <c r="D77" s="1047"/>
      <c r="E77" s="1047"/>
      <c r="F77" s="1047"/>
      <c r="G77" s="1047"/>
      <c r="H77" s="643">
        <f>+H76</f>
        <v>3415932</v>
      </c>
      <c r="I77" s="708"/>
      <c r="J77" s="707"/>
      <c r="K77" s="707"/>
      <c r="L77" s="36">
        <f>+J77-K77</f>
        <v>0</v>
      </c>
    </row>
    <row r="78" spans="1:12" ht="28.5" customHeight="1" thickBot="1">
      <c r="A78" s="1059" t="s">
        <v>415</v>
      </c>
      <c r="B78" s="1060"/>
      <c r="C78" s="1060"/>
      <c r="D78" s="1060"/>
      <c r="E78" s="1060"/>
      <c r="F78" s="1060"/>
      <c r="G78" s="1060"/>
      <c r="H78" s="1061"/>
      <c r="I78" s="708"/>
      <c r="J78" s="707"/>
      <c r="K78" s="707"/>
    </row>
    <row r="79" spans="1:12">
      <c r="A79" s="41">
        <v>1</v>
      </c>
      <c r="B79" s="42" t="s">
        <v>84</v>
      </c>
      <c r="C79" s="42"/>
      <c r="D79" s="42"/>
      <c r="E79" s="42"/>
      <c r="F79" s="43"/>
      <c r="G79" s="123"/>
      <c r="H79" s="44"/>
      <c r="I79" s="708"/>
      <c r="J79" s="707"/>
      <c r="K79" s="707"/>
    </row>
    <row r="80" spans="1:12" ht="33">
      <c r="A80" s="630" t="s">
        <v>313</v>
      </c>
      <c r="B80" s="631">
        <v>1.1000000000000001</v>
      </c>
      <c r="C80" s="632" t="s">
        <v>157</v>
      </c>
      <c r="D80" s="633" t="s">
        <v>86</v>
      </c>
      <c r="E80" s="634" t="s">
        <v>87</v>
      </c>
      <c r="F80" s="635">
        <v>5796</v>
      </c>
      <c r="G80" s="636">
        <v>1438</v>
      </c>
      <c r="H80" s="637">
        <f>ROUND((G80*F80),0)</f>
        <v>8334648</v>
      </c>
      <c r="I80" s="708"/>
      <c r="J80" s="707"/>
      <c r="K80" s="707"/>
    </row>
    <row r="81" spans="1:12">
      <c r="A81" s="1046" t="s">
        <v>93</v>
      </c>
      <c r="B81" s="1047"/>
      <c r="C81" s="1047"/>
      <c r="D81" s="1047"/>
      <c r="E81" s="1047"/>
      <c r="F81" s="1047"/>
      <c r="G81" s="1047"/>
      <c r="H81" s="643">
        <f>SUM(H80:H80)</f>
        <v>8334648</v>
      </c>
      <c r="I81" s="708"/>
      <c r="J81" s="707"/>
      <c r="K81" s="707"/>
    </row>
    <row r="82" spans="1:12">
      <c r="A82" s="41">
        <v>2</v>
      </c>
      <c r="B82" s="42" t="s">
        <v>109</v>
      </c>
      <c r="C82" s="42"/>
      <c r="D82" s="42"/>
      <c r="E82" s="42"/>
      <c r="F82" s="43"/>
      <c r="G82" s="123"/>
      <c r="H82" s="44"/>
      <c r="I82" s="708"/>
      <c r="J82" s="707"/>
      <c r="K82" s="707"/>
    </row>
    <row r="83" spans="1:12" ht="41.25">
      <c r="A83" s="638" t="s">
        <v>324</v>
      </c>
      <c r="B83" s="639">
        <v>2.1</v>
      </c>
      <c r="C83" s="640" t="s">
        <v>110</v>
      </c>
      <c r="D83" s="641" t="s">
        <v>158</v>
      </c>
      <c r="E83" s="642" t="s">
        <v>90</v>
      </c>
      <c r="F83" s="635">
        <v>3234</v>
      </c>
      <c r="G83" s="636">
        <v>5599</v>
      </c>
      <c r="H83" s="637">
        <f t="shared" ref="H83:H88" si="2">ROUND((G83*F83),0)</f>
        <v>18107166</v>
      </c>
      <c r="I83" s="708"/>
      <c r="J83" s="707"/>
      <c r="K83" s="707"/>
    </row>
    <row r="84" spans="1:12" ht="41.25">
      <c r="A84" s="638" t="s">
        <v>346</v>
      </c>
      <c r="B84" s="639">
        <v>2.2000000000000002</v>
      </c>
      <c r="C84" s="640" t="s">
        <v>110</v>
      </c>
      <c r="D84" s="641" t="s">
        <v>159</v>
      </c>
      <c r="E84" s="642" t="s">
        <v>90</v>
      </c>
      <c r="F84" s="635">
        <v>1511</v>
      </c>
      <c r="G84" s="636">
        <v>2338</v>
      </c>
      <c r="H84" s="637">
        <f t="shared" si="2"/>
        <v>3532718</v>
      </c>
      <c r="I84" s="708"/>
      <c r="J84" s="707"/>
      <c r="K84" s="707"/>
    </row>
    <row r="85" spans="1:12" ht="41.25">
      <c r="A85" s="638" t="s">
        <v>326</v>
      </c>
      <c r="B85" s="639">
        <v>2.2999999999999998</v>
      </c>
      <c r="C85" s="640" t="s">
        <v>160</v>
      </c>
      <c r="D85" s="641" t="s">
        <v>114</v>
      </c>
      <c r="E85" s="642" t="s">
        <v>87</v>
      </c>
      <c r="F85" s="635">
        <v>35</v>
      </c>
      <c r="G85" s="636">
        <v>46345</v>
      </c>
      <c r="H85" s="637">
        <f t="shared" si="2"/>
        <v>1622075</v>
      </c>
      <c r="I85" s="708"/>
      <c r="J85" s="707"/>
      <c r="K85" s="707"/>
    </row>
    <row r="86" spans="1:12" ht="41.25">
      <c r="A86" s="638" t="s">
        <v>327</v>
      </c>
      <c r="B86" s="639">
        <v>2.4</v>
      </c>
      <c r="C86" s="640" t="s">
        <v>161</v>
      </c>
      <c r="D86" s="641" t="s">
        <v>116</v>
      </c>
      <c r="E86" s="642" t="s">
        <v>87</v>
      </c>
      <c r="F86" s="635">
        <v>16</v>
      </c>
      <c r="G86" s="636">
        <v>46345</v>
      </c>
      <c r="H86" s="637">
        <f t="shared" si="2"/>
        <v>741520</v>
      </c>
      <c r="I86" s="708"/>
      <c r="J86" s="707"/>
      <c r="K86" s="707"/>
    </row>
    <row r="87" spans="1:12" ht="41.25">
      <c r="A87" s="638" t="s">
        <v>350</v>
      </c>
      <c r="B87" s="639">
        <v>2.5</v>
      </c>
      <c r="C87" s="640" t="s">
        <v>162</v>
      </c>
      <c r="D87" s="641" t="s">
        <v>163</v>
      </c>
      <c r="E87" s="642" t="s">
        <v>87</v>
      </c>
      <c r="F87" s="635">
        <v>35</v>
      </c>
      <c r="G87" s="636">
        <v>67130</v>
      </c>
      <c r="H87" s="637">
        <f t="shared" si="2"/>
        <v>2349550</v>
      </c>
      <c r="I87" s="708"/>
      <c r="J87" s="707"/>
      <c r="K87" s="707"/>
    </row>
    <row r="88" spans="1:12" ht="49.5">
      <c r="A88" s="638" t="s">
        <v>351</v>
      </c>
      <c r="B88" s="639">
        <v>2.6</v>
      </c>
      <c r="C88" s="640" t="s">
        <v>164</v>
      </c>
      <c r="D88" s="641" t="s">
        <v>165</v>
      </c>
      <c r="E88" s="642" t="s">
        <v>90</v>
      </c>
      <c r="F88" s="635">
        <v>211</v>
      </c>
      <c r="G88" s="636">
        <v>39731</v>
      </c>
      <c r="H88" s="637">
        <f t="shared" si="2"/>
        <v>8383241</v>
      </c>
      <c r="I88" s="708"/>
      <c r="J88" s="707"/>
      <c r="K88" s="707"/>
    </row>
    <row r="89" spans="1:12" ht="33">
      <c r="A89" s="638" t="s">
        <v>335</v>
      </c>
      <c r="B89" s="639">
        <v>2.7</v>
      </c>
      <c r="C89" s="640" t="s">
        <v>166</v>
      </c>
      <c r="D89" s="641" t="s">
        <v>128</v>
      </c>
      <c r="E89" s="642" t="s">
        <v>78</v>
      </c>
      <c r="F89" s="635">
        <v>20</v>
      </c>
      <c r="G89" s="636">
        <v>486675</v>
      </c>
      <c r="H89" s="644">
        <f>+G89*F89</f>
        <v>9733500</v>
      </c>
      <c r="I89" s="708"/>
      <c r="J89" s="707"/>
      <c r="K89" s="707"/>
    </row>
    <row r="90" spans="1:12">
      <c r="A90" s="1046" t="s">
        <v>93</v>
      </c>
      <c r="B90" s="1047"/>
      <c r="C90" s="1047"/>
      <c r="D90" s="1047"/>
      <c r="E90" s="1047"/>
      <c r="F90" s="1047"/>
      <c r="G90" s="1047"/>
      <c r="H90" s="643">
        <f>SUM(H83:H89)</f>
        <v>44469770</v>
      </c>
      <c r="I90" s="708"/>
      <c r="J90" s="707"/>
      <c r="K90" s="707"/>
    </row>
    <row r="91" spans="1:12">
      <c r="A91" s="41">
        <v>3</v>
      </c>
      <c r="B91" s="42" t="s">
        <v>132</v>
      </c>
      <c r="C91" s="42"/>
      <c r="D91" s="42"/>
      <c r="E91" s="42"/>
      <c r="F91" s="43"/>
      <c r="G91" s="123"/>
      <c r="H91" s="44"/>
      <c r="I91" s="708"/>
      <c r="J91" s="707"/>
      <c r="K91" s="707"/>
    </row>
    <row r="92" spans="1:12" ht="33">
      <c r="A92" s="638" t="s">
        <v>338</v>
      </c>
      <c r="B92" s="639">
        <v>3.1</v>
      </c>
      <c r="C92" s="640" t="s">
        <v>167</v>
      </c>
      <c r="D92" s="641" t="s">
        <v>134</v>
      </c>
      <c r="E92" s="642" t="s">
        <v>97</v>
      </c>
      <c r="F92" s="652">
        <v>8.42</v>
      </c>
      <c r="G92" s="636">
        <v>42172</v>
      </c>
      <c r="H92" s="644">
        <f>ROUND((G92*F92),0)</f>
        <v>355088</v>
      </c>
      <c r="I92" s="708"/>
      <c r="J92" s="707"/>
      <c r="K92" s="707"/>
    </row>
    <row r="93" spans="1:12" ht="13.5" thickBot="1">
      <c r="A93" s="1062" t="s">
        <v>93</v>
      </c>
      <c r="B93" s="1063"/>
      <c r="C93" s="1063"/>
      <c r="D93" s="1063"/>
      <c r="E93" s="1063"/>
      <c r="F93" s="1063"/>
      <c r="G93" s="1063"/>
      <c r="H93" s="653">
        <f>SUM(H92)</f>
        <v>355088</v>
      </c>
      <c r="I93" s="708"/>
      <c r="J93" s="707"/>
      <c r="K93" s="707"/>
      <c r="L93" s="36">
        <f>+J93-K93</f>
        <v>0</v>
      </c>
    </row>
    <row r="94" spans="1:12" ht="25.5" customHeight="1" thickBot="1">
      <c r="A94" s="1048" t="s">
        <v>416</v>
      </c>
      <c r="B94" s="1049"/>
      <c r="C94" s="1049"/>
      <c r="D94" s="1049"/>
      <c r="E94" s="1049"/>
      <c r="F94" s="1049"/>
      <c r="G94" s="1049"/>
      <c r="H94" s="1050"/>
      <c r="I94" s="708"/>
      <c r="J94" s="707"/>
      <c r="K94" s="707"/>
    </row>
    <row r="95" spans="1:12">
      <c r="A95" s="41">
        <v>1</v>
      </c>
      <c r="B95" s="42" t="s">
        <v>84</v>
      </c>
      <c r="C95" s="42"/>
      <c r="D95" s="42"/>
      <c r="E95" s="42"/>
      <c r="F95" s="43"/>
      <c r="G95" s="123"/>
      <c r="H95" s="44"/>
      <c r="I95" s="708"/>
      <c r="J95" s="707"/>
      <c r="K95" s="707"/>
    </row>
    <row r="96" spans="1:12" ht="33">
      <c r="A96" s="630" t="s">
        <v>313</v>
      </c>
      <c r="B96" s="634">
        <v>1.1000000000000001</v>
      </c>
      <c r="C96" s="632" t="s">
        <v>157</v>
      </c>
      <c r="D96" s="633" t="s">
        <v>86</v>
      </c>
      <c r="E96" s="634" t="s">
        <v>87</v>
      </c>
      <c r="F96" s="635">
        <v>3177</v>
      </c>
      <c r="G96" s="636">
        <v>1438</v>
      </c>
      <c r="H96" s="637">
        <f>ROUND((G96*F96),0)</f>
        <v>4568526</v>
      </c>
      <c r="I96" s="708"/>
      <c r="J96" s="707"/>
      <c r="K96" s="707"/>
    </row>
    <row r="97" spans="1:11" ht="41.25">
      <c r="A97" s="630" t="s">
        <v>314</v>
      </c>
      <c r="B97" s="634">
        <v>1.2</v>
      </c>
      <c r="C97" s="632" t="s">
        <v>168</v>
      </c>
      <c r="D97" s="633" t="s">
        <v>92</v>
      </c>
      <c r="E97" s="634" t="s">
        <v>87</v>
      </c>
      <c r="F97" s="635">
        <v>99</v>
      </c>
      <c r="G97" s="636">
        <v>14935</v>
      </c>
      <c r="H97" s="637">
        <f>ROUND((G97*F97),0)</f>
        <v>1478565</v>
      </c>
      <c r="I97" s="708"/>
      <c r="J97" s="707"/>
      <c r="K97" s="707"/>
    </row>
    <row r="98" spans="1:11" ht="41.25">
      <c r="A98" s="630" t="s">
        <v>315</v>
      </c>
      <c r="B98" s="634">
        <v>1.3</v>
      </c>
      <c r="C98" s="632" t="s">
        <v>169</v>
      </c>
      <c r="D98" s="633" t="s">
        <v>170</v>
      </c>
      <c r="E98" s="634" t="s">
        <v>90</v>
      </c>
      <c r="F98" s="635">
        <v>79</v>
      </c>
      <c r="G98" s="636">
        <v>7660</v>
      </c>
      <c r="H98" s="637">
        <f>ROUND((G98*F98),0)</f>
        <v>605140</v>
      </c>
      <c r="I98" s="708"/>
      <c r="J98" s="707"/>
      <c r="K98" s="707"/>
    </row>
    <row r="99" spans="1:11" ht="33">
      <c r="A99" s="630" t="s">
        <v>352</v>
      </c>
      <c r="B99" s="634">
        <v>1.4</v>
      </c>
      <c r="C99" s="632" t="s">
        <v>171</v>
      </c>
      <c r="D99" s="633" t="s">
        <v>172</v>
      </c>
      <c r="E99" s="634" t="s">
        <v>90</v>
      </c>
      <c r="F99" s="635">
        <v>9</v>
      </c>
      <c r="G99" s="636">
        <v>4792</v>
      </c>
      <c r="H99" s="637">
        <f>ROUND((G99*F99),0)</f>
        <v>43128</v>
      </c>
      <c r="I99" s="708"/>
      <c r="J99" s="707"/>
      <c r="K99" s="707"/>
    </row>
    <row r="100" spans="1:11">
      <c r="A100" s="1046" t="s">
        <v>93</v>
      </c>
      <c r="B100" s="1047"/>
      <c r="C100" s="1047"/>
      <c r="D100" s="1047"/>
      <c r="E100" s="1047"/>
      <c r="F100" s="1047"/>
      <c r="G100" s="1047"/>
      <c r="H100" s="643">
        <f>SUM(H96:H99)</f>
        <v>6695359</v>
      </c>
      <c r="I100" s="708"/>
      <c r="J100" s="707"/>
      <c r="K100" s="707"/>
    </row>
    <row r="101" spans="1:11">
      <c r="A101" s="41">
        <v>2</v>
      </c>
      <c r="B101" s="42" t="s">
        <v>173</v>
      </c>
      <c r="C101" s="42"/>
      <c r="D101" s="42"/>
      <c r="E101" s="42"/>
      <c r="F101" s="43"/>
      <c r="G101" s="123"/>
      <c r="H101" s="44"/>
      <c r="I101" s="708"/>
      <c r="J101" s="707"/>
      <c r="K101" s="707"/>
    </row>
    <row r="102" spans="1:11" ht="33">
      <c r="A102" s="630" t="s">
        <v>318</v>
      </c>
      <c r="B102" s="634">
        <v>2.1</v>
      </c>
      <c r="C102" s="632" t="s">
        <v>174</v>
      </c>
      <c r="D102" s="633" t="s">
        <v>175</v>
      </c>
      <c r="E102" s="634" t="s">
        <v>97</v>
      </c>
      <c r="F102" s="635">
        <v>4</v>
      </c>
      <c r="G102" s="636">
        <v>49327</v>
      </c>
      <c r="H102" s="637">
        <f>ROUND((G102*F102),0)</f>
        <v>197308</v>
      </c>
      <c r="I102" s="708"/>
      <c r="J102" s="707"/>
      <c r="K102" s="707"/>
    </row>
    <row r="103" spans="1:11" ht="41.25">
      <c r="A103" s="630" t="s">
        <v>353</v>
      </c>
      <c r="B103" s="634">
        <v>2.2000000000000002</v>
      </c>
      <c r="C103" s="632" t="s">
        <v>176</v>
      </c>
      <c r="D103" s="633" t="s">
        <v>177</v>
      </c>
      <c r="E103" s="634" t="s">
        <v>97</v>
      </c>
      <c r="F103" s="635">
        <v>35</v>
      </c>
      <c r="G103" s="636">
        <v>109735</v>
      </c>
      <c r="H103" s="637">
        <f>ROUND((G103*F103),0)</f>
        <v>3840725</v>
      </c>
      <c r="I103" s="708"/>
      <c r="J103" s="707"/>
      <c r="K103" s="707"/>
    </row>
    <row r="104" spans="1:11">
      <c r="A104" s="1046" t="s">
        <v>93</v>
      </c>
      <c r="B104" s="1047"/>
      <c r="C104" s="1047"/>
      <c r="D104" s="1047"/>
      <c r="E104" s="1047"/>
      <c r="F104" s="1047"/>
      <c r="G104" s="1047"/>
      <c r="H104" s="643">
        <f>SUM(H102:H103)</f>
        <v>4038033</v>
      </c>
      <c r="I104" s="708"/>
      <c r="J104" s="707"/>
      <c r="K104" s="707"/>
    </row>
    <row r="105" spans="1:11">
      <c r="A105" s="41">
        <v>3</v>
      </c>
      <c r="B105" s="42" t="s">
        <v>109</v>
      </c>
      <c r="C105" s="42"/>
      <c r="D105" s="42"/>
      <c r="E105" s="42"/>
      <c r="F105" s="43"/>
      <c r="G105" s="123"/>
      <c r="H105" s="44"/>
      <c r="I105" s="708"/>
      <c r="J105" s="707"/>
      <c r="K105" s="707"/>
    </row>
    <row r="106" spans="1:11" ht="41.25">
      <c r="A106" s="638" t="s">
        <v>324</v>
      </c>
      <c r="B106" s="642">
        <v>3.1</v>
      </c>
      <c r="C106" s="640" t="s">
        <v>110</v>
      </c>
      <c r="D106" s="641" t="s">
        <v>158</v>
      </c>
      <c r="E106" s="642" t="s">
        <v>90</v>
      </c>
      <c r="F106" s="635">
        <v>3189</v>
      </c>
      <c r="G106" s="636">
        <v>5599</v>
      </c>
      <c r="H106" s="637">
        <f>ROUND((G106*F106),0)</f>
        <v>17855211</v>
      </c>
      <c r="I106" s="708"/>
      <c r="J106" s="707"/>
      <c r="K106" s="707"/>
    </row>
    <row r="107" spans="1:11" ht="41.25">
      <c r="A107" s="638" t="s">
        <v>326</v>
      </c>
      <c r="B107" s="642">
        <v>3.2</v>
      </c>
      <c r="C107" s="640" t="s">
        <v>160</v>
      </c>
      <c r="D107" s="641" t="s">
        <v>114</v>
      </c>
      <c r="E107" s="642" t="s">
        <v>87</v>
      </c>
      <c r="F107" s="635">
        <v>69</v>
      </c>
      <c r="G107" s="636">
        <v>46345</v>
      </c>
      <c r="H107" s="637">
        <f>ROUND((G107*F107),0)</f>
        <v>3197805</v>
      </c>
      <c r="I107" s="708"/>
      <c r="J107" s="707"/>
      <c r="K107" s="707"/>
    </row>
    <row r="108" spans="1:11" ht="41.25">
      <c r="A108" s="638" t="s">
        <v>327</v>
      </c>
      <c r="B108" s="642">
        <v>3.3</v>
      </c>
      <c r="C108" s="640" t="s">
        <v>161</v>
      </c>
      <c r="D108" s="641" t="s">
        <v>116</v>
      </c>
      <c r="E108" s="642" t="s">
        <v>87</v>
      </c>
      <c r="F108" s="635">
        <v>11</v>
      </c>
      <c r="G108" s="636">
        <v>46345</v>
      </c>
      <c r="H108" s="637">
        <f>ROUND((G108*F108),0)</f>
        <v>509795</v>
      </c>
      <c r="I108" s="708"/>
      <c r="J108" s="707"/>
      <c r="K108" s="707"/>
    </row>
    <row r="109" spans="1:11" ht="41.25">
      <c r="A109" s="638" t="s">
        <v>350</v>
      </c>
      <c r="B109" s="642">
        <v>3.4</v>
      </c>
      <c r="C109" s="640" t="s">
        <v>162</v>
      </c>
      <c r="D109" s="641" t="s">
        <v>163</v>
      </c>
      <c r="E109" s="642" t="s">
        <v>87</v>
      </c>
      <c r="F109" s="635">
        <v>129</v>
      </c>
      <c r="G109" s="636">
        <v>67130</v>
      </c>
      <c r="H109" s="637">
        <f>ROUND((G109*F109),0)</f>
        <v>8659770</v>
      </c>
      <c r="I109" s="708"/>
      <c r="J109" s="707"/>
      <c r="K109" s="707"/>
    </row>
    <row r="110" spans="1:11" ht="49.5">
      <c r="A110" s="638" t="s">
        <v>351</v>
      </c>
      <c r="B110" s="642">
        <v>3.5</v>
      </c>
      <c r="C110" s="640" t="s">
        <v>178</v>
      </c>
      <c r="D110" s="641" t="s">
        <v>165</v>
      </c>
      <c r="E110" s="642" t="s">
        <v>90</v>
      </c>
      <c r="F110" s="635">
        <v>297</v>
      </c>
      <c r="G110" s="636">
        <v>39731</v>
      </c>
      <c r="H110" s="637">
        <f>ROUND((G110*F110),0)</f>
        <v>11800107</v>
      </c>
      <c r="I110" s="708"/>
      <c r="J110" s="707"/>
      <c r="K110" s="707"/>
    </row>
    <row r="111" spans="1:11">
      <c r="A111" s="1046" t="s">
        <v>93</v>
      </c>
      <c r="B111" s="1047"/>
      <c r="C111" s="1047"/>
      <c r="D111" s="1047"/>
      <c r="E111" s="1047"/>
      <c r="F111" s="1047"/>
      <c r="G111" s="1047"/>
      <c r="H111" s="643">
        <f>SUM(H106:H110)</f>
        <v>42022688</v>
      </c>
      <c r="I111" s="708"/>
      <c r="J111" s="707"/>
      <c r="K111" s="707"/>
    </row>
    <row r="112" spans="1:11">
      <c r="A112" s="41">
        <v>4</v>
      </c>
      <c r="B112" s="42" t="s">
        <v>100</v>
      </c>
      <c r="C112" s="42"/>
      <c r="D112" s="42"/>
      <c r="E112" s="42"/>
      <c r="F112" s="43"/>
      <c r="G112" s="123"/>
      <c r="H112" s="44"/>
      <c r="I112" s="708"/>
      <c r="J112" s="707"/>
      <c r="K112" s="707"/>
    </row>
    <row r="113" spans="1:12" ht="24.75">
      <c r="A113" s="638" t="s">
        <v>354</v>
      </c>
      <c r="B113" s="642">
        <v>4.0999999999999996</v>
      </c>
      <c r="C113" s="640" t="s">
        <v>179</v>
      </c>
      <c r="D113" s="641" t="s">
        <v>180</v>
      </c>
      <c r="E113" s="642" t="s">
        <v>87</v>
      </c>
      <c r="F113" s="635">
        <v>29</v>
      </c>
      <c r="G113" s="636">
        <v>104428</v>
      </c>
      <c r="H113" s="637">
        <f>ROUND((G113*F113),0)</f>
        <v>3028412</v>
      </c>
      <c r="I113" s="708"/>
      <c r="J113" s="707"/>
      <c r="K113" s="707"/>
    </row>
    <row r="114" spans="1:12" ht="33">
      <c r="A114" s="638" t="s">
        <v>355</v>
      </c>
      <c r="B114" s="642">
        <v>4.2</v>
      </c>
      <c r="C114" s="640" t="s">
        <v>181</v>
      </c>
      <c r="D114" s="641" t="s">
        <v>182</v>
      </c>
      <c r="E114" s="642" t="s">
        <v>183</v>
      </c>
      <c r="F114" s="635">
        <v>105</v>
      </c>
      <c r="G114" s="636">
        <v>8438</v>
      </c>
      <c r="H114" s="637">
        <f>ROUND((G114*F114),0)</f>
        <v>885990</v>
      </c>
      <c r="I114" s="708"/>
      <c r="J114" s="707"/>
      <c r="K114" s="707"/>
    </row>
    <row r="115" spans="1:12">
      <c r="A115" s="1046" t="s">
        <v>93</v>
      </c>
      <c r="B115" s="1047"/>
      <c r="C115" s="1047"/>
      <c r="D115" s="1047"/>
      <c r="E115" s="1047"/>
      <c r="F115" s="1047"/>
      <c r="G115" s="1047"/>
      <c r="H115" s="643">
        <f>SUM(H113:H114)</f>
        <v>3914402</v>
      </c>
      <c r="I115" s="708"/>
      <c r="J115" s="707"/>
      <c r="K115" s="707"/>
    </row>
    <row r="116" spans="1:12">
      <c r="A116" s="41">
        <v>5</v>
      </c>
      <c r="B116" s="42" t="s">
        <v>132</v>
      </c>
      <c r="C116" s="42"/>
      <c r="D116" s="42"/>
      <c r="E116" s="42"/>
      <c r="F116" s="43"/>
      <c r="G116" s="123"/>
      <c r="H116" s="44"/>
      <c r="I116" s="708"/>
      <c r="J116" s="707"/>
      <c r="K116" s="707"/>
    </row>
    <row r="117" spans="1:12" ht="33">
      <c r="A117" s="638" t="s">
        <v>338</v>
      </c>
      <c r="B117" s="642">
        <v>5.0999999999999996</v>
      </c>
      <c r="C117" s="640" t="s">
        <v>167</v>
      </c>
      <c r="D117" s="641" t="s">
        <v>134</v>
      </c>
      <c r="E117" s="642" t="s">
        <v>97</v>
      </c>
      <c r="F117" s="652">
        <v>8.7799999999999994</v>
      </c>
      <c r="G117" s="636">
        <v>42172</v>
      </c>
      <c r="H117" s="637">
        <f>ROUND((G117*F117),0)</f>
        <v>370270</v>
      </c>
      <c r="I117" s="708"/>
      <c r="J117" s="707"/>
      <c r="K117" s="707"/>
    </row>
    <row r="118" spans="1:12" ht="13.5" thickBot="1">
      <c r="A118" s="1062" t="s">
        <v>93</v>
      </c>
      <c r="B118" s="1063"/>
      <c r="C118" s="1063"/>
      <c r="D118" s="1063"/>
      <c r="E118" s="1063"/>
      <c r="F118" s="1063"/>
      <c r="G118" s="1063"/>
      <c r="H118" s="643">
        <f>SUM(H117)</f>
        <v>370270</v>
      </c>
      <c r="I118" s="708"/>
      <c r="J118" s="707"/>
      <c r="K118" s="707"/>
      <c r="L118" s="36">
        <f>+J118-K118</f>
        <v>0</v>
      </c>
    </row>
    <row r="119" spans="1:12" ht="37.5" customHeight="1" thickBot="1">
      <c r="A119" s="1064" t="s">
        <v>417</v>
      </c>
      <c r="B119" s="1065"/>
      <c r="C119" s="1065"/>
      <c r="D119" s="1065"/>
      <c r="E119" s="1065"/>
      <c r="F119" s="1065"/>
      <c r="G119" s="1065"/>
      <c r="H119" s="1066"/>
      <c r="I119" s="708"/>
      <c r="J119" s="707"/>
      <c r="K119" s="707"/>
    </row>
    <row r="120" spans="1:12">
      <c r="A120" s="41">
        <v>1</v>
      </c>
      <c r="B120" s="42" t="s">
        <v>84</v>
      </c>
      <c r="C120" s="42"/>
      <c r="D120" s="42"/>
      <c r="E120" s="42"/>
      <c r="F120" s="43"/>
      <c r="G120" s="123"/>
      <c r="H120" s="44"/>
      <c r="I120" s="708"/>
      <c r="J120" s="707"/>
      <c r="K120" s="707"/>
    </row>
    <row r="121" spans="1:12" ht="24.75">
      <c r="A121" s="630" t="s">
        <v>313</v>
      </c>
      <c r="B121" s="634">
        <v>1.1000000000000001</v>
      </c>
      <c r="C121" s="632" t="s">
        <v>85</v>
      </c>
      <c r="D121" s="633" t="s">
        <v>86</v>
      </c>
      <c r="E121" s="634" t="s">
        <v>87</v>
      </c>
      <c r="F121" s="635">
        <v>3832</v>
      </c>
      <c r="G121" s="636">
        <v>1438</v>
      </c>
      <c r="H121" s="637">
        <f>+G121*F121</f>
        <v>5510416</v>
      </c>
      <c r="I121" s="708"/>
      <c r="J121" s="707"/>
      <c r="K121" s="707"/>
    </row>
    <row r="122" spans="1:12">
      <c r="A122" s="1046" t="s">
        <v>93</v>
      </c>
      <c r="B122" s="1047"/>
      <c r="C122" s="1047"/>
      <c r="D122" s="1047"/>
      <c r="E122" s="1047"/>
      <c r="F122" s="1047"/>
      <c r="G122" s="1047"/>
      <c r="H122" s="643">
        <f>SUM(H121:H121)</f>
        <v>5510416</v>
      </c>
      <c r="I122" s="708"/>
      <c r="J122" s="707"/>
      <c r="K122" s="707"/>
    </row>
    <row r="123" spans="1:12">
      <c r="A123" s="41">
        <v>2</v>
      </c>
      <c r="B123" s="42" t="s">
        <v>109</v>
      </c>
      <c r="C123" s="42"/>
      <c r="D123" s="42"/>
      <c r="E123" s="42"/>
      <c r="F123" s="43"/>
      <c r="G123" s="123"/>
      <c r="H123" s="44"/>
      <c r="I123" s="708"/>
      <c r="J123" s="707"/>
      <c r="K123" s="707"/>
    </row>
    <row r="124" spans="1:12" ht="41.25">
      <c r="A124" s="638" t="s">
        <v>324</v>
      </c>
      <c r="B124" s="642">
        <v>2.1</v>
      </c>
      <c r="C124" s="640" t="s">
        <v>110</v>
      </c>
      <c r="D124" s="641" t="s">
        <v>158</v>
      </c>
      <c r="E124" s="642" t="s">
        <v>90</v>
      </c>
      <c r="F124" s="635">
        <v>2556</v>
      </c>
      <c r="G124" s="636">
        <v>5599</v>
      </c>
      <c r="H124" s="644">
        <f t="shared" ref="H124:H133" si="3">+G124*F124</f>
        <v>14311044</v>
      </c>
      <c r="I124" s="708"/>
      <c r="J124" s="707"/>
      <c r="K124" s="707"/>
    </row>
    <row r="125" spans="1:12" ht="41.25">
      <c r="A125" s="638" t="s">
        <v>325</v>
      </c>
      <c r="B125" s="642">
        <v>2.2000000000000002</v>
      </c>
      <c r="C125" s="640" t="s">
        <v>110</v>
      </c>
      <c r="D125" s="641" t="s">
        <v>112</v>
      </c>
      <c r="E125" s="642" t="s">
        <v>87</v>
      </c>
      <c r="F125" s="635">
        <v>462</v>
      </c>
      <c r="G125" s="636">
        <v>43670</v>
      </c>
      <c r="H125" s="644">
        <f t="shared" si="3"/>
        <v>20175540</v>
      </c>
      <c r="I125" s="708"/>
      <c r="J125" s="707"/>
      <c r="K125" s="707"/>
    </row>
    <row r="126" spans="1:12" ht="41.25">
      <c r="A126" s="638" t="s">
        <v>326</v>
      </c>
      <c r="B126" s="642">
        <v>2.2999999999999998</v>
      </c>
      <c r="C126" s="640" t="s">
        <v>113</v>
      </c>
      <c r="D126" s="641" t="s">
        <v>114</v>
      </c>
      <c r="E126" s="642" t="s">
        <v>87</v>
      </c>
      <c r="F126" s="635">
        <v>31</v>
      </c>
      <c r="G126" s="636">
        <v>46345</v>
      </c>
      <c r="H126" s="644">
        <f t="shared" si="3"/>
        <v>1436695</v>
      </c>
      <c r="I126" s="708"/>
      <c r="J126" s="707"/>
      <c r="K126" s="707"/>
    </row>
    <row r="127" spans="1:12" ht="41.25">
      <c r="A127" s="638" t="s">
        <v>327</v>
      </c>
      <c r="B127" s="642">
        <v>2.4</v>
      </c>
      <c r="C127" s="640" t="s">
        <v>115</v>
      </c>
      <c r="D127" s="641" t="s">
        <v>116</v>
      </c>
      <c r="E127" s="642" t="s">
        <v>87</v>
      </c>
      <c r="F127" s="635">
        <v>79</v>
      </c>
      <c r="G127" s="636">
        <v>46345</v>
      </c>
      <c r="H127" s="644">
        <f t="shared" si="3"/>
        <v>3661255</v>
      </c>
      <c r="I127" s="708"/>
      <c r="J127" s="707"/>
      <c r="K127" s="707"/>
    </row>
    <row r="128" spans="1:12" ht="41.25">
      <c r="A128" s="638" t="s">
        <v>329</v>
      </c>
      <c r="B128" s="642">
        <v>2.5</v>
      </c>
      <c r="C128" s="640" t="s">
        <v>117</v>
      </c>
      <c r="D128" s="641" t="s">
        <v>118</v>
      </c>
      <c r="E128" s="642" t="s">
        <v>87</v>
      </c>
      <c r="F128" s="635">
        <v>35</v>
      </c>
      <c r="G128" s="636">
        <v>46345</v>
      </c>
      <c r="H128" s="644">
        <f t="shared" si="3"/>
        <v>1622075</v>
      </c>
      <c r="I128" s="708"/>
      <c r="J128" s="707"/>
      <c r="K128" s="707"/>
    </row>
    <row r="129" spans="1:12" ht="41.25">
      <c r="A129" s="638" t="s">
        <v>331</v>
      </c>
      <c r="B129" s="642">
        <v>2.6</v>
      </c>
      <c r="C129" s="640" t="s">
        <v>119</v>
      </c>
      <c r="D129" s="641" t="s">
        <v>184</v>
      </c>
      <c r="E129" s="642" t="s">
        <v>87</v>
      </c>
      <c r="F129" s="635">
        <v>160</v>
      </c>
      <c r="G129" s="636">
        <v>46345</v>
      </c>
      <c r="H129" s="644">
        <f t="shared" si="3"/>
        <v>7415200</v>
      </c>
      <c r="I129" s="708"/>
      <c r="J129" s="707"/>
      <c r="K129" s="707"/>
    </row>
    <row r="130" spans="1:12" ht="33">
      <c r="A130" s="638" t="s">
        <v>332</v>
      </c>
      <c r="B130" s="642">
        <v>2.7</v>
      </c>
      <c r="C130" s="640" t="s">
        <v>121</v>
      </c>
      <c r="D130" s="641" t="s">
        <v>122</v>
      </c>
      <c r="E130" s="642" t="s">
        <v>78</v>
      </c>
      <c r="F130" s="635">
        <v>1789</v>
      </c>
      <c r="G130" s="636">
        <v>8924</v>
      </c>
      <c r="H130" s="644">
        <f t="shared" si="3"/>
        <v>15965036</v>
      </c>
      <c r="I130" s="708"/>
      <c r="J130" s="707"/>
      <c r="K130" s="707"/>
    </row>
    <row r="131" spans="1:12" ht="41.25">
      <c r="A131" s="638" t="s">
        <v>333</v>
      </c>
      <c r="B131" s="654">
        <v>2.8</v>
      </c>
      <c r="C131" s="640" t="s">
        <v>123</v>
      </c>
      <c r="D131" s="641" t="s">
        <v>124</v>
      </c>
      <c r="E131" s="642" t="s">
        <v>78</v>
      </c>
      <c r="F131" s="635">
        <v>40</v>
      </c>
      <c r="G131" s="636">
        <v>56228</v>
      </c>
      <c r="H131" s="644">
        <f t="shared" si="3"/>
        <v>2249120</v>
      </c>
      <c r="I131" s="708"/>
      <c r="J131" s="707"/>
      <c r="K131" s="707"/>
    </row>
    <row r="132" spans="1:12" ht="41.25">
      <c r="A132" s="638" t="s">
        <v>334</v>
      </c>
      <c r="B132" s="654">
        <v>2.9</v>
      </c>
      <c r="C132" s="640" t="s">
        <v>125</v>
      </c>
      <c r="D132" s="641" t="s">
        <v>126</v>
      </c>
      <c r="E132" s="642" t="s">
        <v>78</v>
      </c>
      <c r="F132" s="635">
        <v>146</v>
      </c>
      <c r="G132" s="636">
        <v>79786</v>
      </c>
      <c r="H132" s="644">
        <f t="shared" si="3"/>
        <v>11648756</v>
      </c>
      <c r="I132" s="708"/>
      <c r="J132" s="707"/>
      <c r="K132" s="707"/>
    </row>
    <row r="133" spans="1:12" ht="41.25">
      <c r="A133" s="638" t="s">
        <v>335</v>
      </c>
      <c r="B133" s="655">
        <v>2.1</v>
      </c>
      <c r="C133" s="640" t="s">
        <v>127</v>
      </c>
      <c r="D133" s="641" t="s">
        <v>128</v>
      </c>
      <c r="E133" s="642" t="s">
        <v>78</v>
      </c>
      <c r="F133" s="635">
        <v>16</v>
      </c>
      <c r="G133" s="636">
        <v>486675</v>
      </c>
      <c r="H133" s="644">
        <f t="shared" si="3"/>
        <v>7786800</v>
      </c>
      <c r="I133" s="708"/>
      <c r="J133" s="707"/>
      <c r="K133" s="707"/>
    </row>
    <row r="134" spans="1:12">
      <c r="A134" s="1046" t="s">
        <v>93</v>
      </c>
      <c r="B134" s="1047"/>
      <c r="C134" s="1047"/>
      <c r="D134" s="1047"/>
      <c r="E134" s="1047"/>
      <c r="F134" s="1047"/>
      <c r="G134" s="1047"/>
      <c r="H134" s="643">
        <f>SUM(H124:H133)</f>
        <v>86271521</v>
      </c>
      <c r="I134" s="708"/>
      <c r="J134" s="707"/>
      <c r="K134" s="707"/>
    </row>
    <row r="135" spans="1:12">
      <c r="A135" s="41">
        <v>3</v>
      </c>
      <c r="B135" s="42" t="s">
        <v>132</v>
      </c>
      <c r="C135" s="42"/>
      <c r="D135" s="42"/>
      <c r="E135" s="42"/>
      <c r="F135" s="43"/>
      <c r="G135" s="123"/>
      <c r="H135" s="44"/>
      <c r="I135" s="708"/>
      <c r="J135" s="707"/>
      <c r="K135" s="707"/>
    </row>
    <row r="136" spans="1:12" ht="33">
      <c r="A136" s="638" t="s">
        <v>338</v>
      </c>
      <c r="B136" s="639">
        <v>3.1</v>
      </c>
      <c r="C136" s="640" t="s">
        <v>133</v>
      </c>
      <c r="D136" s="641" t="s">
        <v>134</v>
      </c>
      <c r="E136" s="642" t="s">
        <v>97</v>
      </c>
      <c r="F136" s="635">
        <v>35</v>
      </c>
      <c r="G136" s="636">
        <v>42172</v>
      </c>
      <c r="H136" s="644">
        <f>+G136*F136</f>
        <v>1476020</v>
      </c>
      <c r="I136" s="708"/>
      <c r="J136" s="707"/>
      <c r="K136" s="707"/>
    </row>
    <row r="137" spans="1:12" ht="13.5" thickBot="1">
      <c r="A137" s="1046" t="s">
        <v>93</v>
      </c>
      <c r="B137" s="1047"/>
      <c r="C137" s="1047"/>
      <c r="D137" s="1047"/>
      <c r="E137" s="1047"/>
      <c r="F137" s="1047"/>
      <c r="G137" s="1047"/>
      <c r="H137" s="643">
        <f>+H136</f>
        <v>1476020</v>
      </c>
      <c r="I137" s="708"/>
      <c r="J137" s="707"/>
      <c r="K137" s="707"/>
      <c r="L137" s="36">
        <f>+J137-K137</f>
        <v>0</v>
      </c>
    </row>
    <row r="138" spans="1:12" ht="25.5" customHeight="1" thickBot="1">
      <c r="A138" s="1064" t="s">
        <v>418</v>
      </c>
      <c r="B138" s="1065"/>
      <c r="C138" s="1065"/>
      <c r="D138" s="1065"/>
      <c r="E138" s="1065"/>
      <c r="F138" s="1065"/>
      <c r="G138" s="1065"/>
      <c r="H138" s="1066"/>
      <c r="I138" s="708"/>
      <c r="J138" s="707"/>
      <c r="K138" s="707"/>
    </row>
    <row r="139" spans="1:12">
      <c r="A139" s="41">
        <v>1</v>
      </c>
      <c r="B139" s="42" t="s">
        <v>84</v>
      </c>
      <c r="C139" s="42"/>
      <c r="D139" s="42"/>
      <c r="E139" s="42"/>
      <c r="F139" s="43"/>
      <c r="G139" s="123"/>
      <c r="H139" s="44"/>
      <c r="I139" s="708"/>
      <c r="J139" s="707"/>
      <c r="K139" s="707"/>
    </row>
    <row r="140" spans="1:12" ht="24.75">
      <c r="A140" s="630" t="s">
        <v>313</v>
      </c>
      <c r="B140" s="634">
        <v>1.1000000000000001</v>
      </c>
      <c r="C140" s="632" t="s">
        <v>85</v>
      </c>
      <c r="D140" s="633" t="s">
        <v>86</v>
      </c>
      <c r="E140" s="634" t="s">
        <v>87</v>
      </c>
      <c r="F140" s="635">
        <v>4882</v>
      </c>
      <c r="G140" s="636">
        <v>1438</v>
      </c>
      <c r="H140" s="637">
        <f>+G140*F140</f>
        <v>7020316</v>
      </c>
      <c r="I140" s="708"/>
      <c r="J140" s="707"/>
      <c r="K140" s="707"/>
    </row>
    <row r="141" spans="1:12" ht="41.25">
      <c r="A141" s="630" t="s">
        <v>314</v>
      </c>
      <c r="B141" s="634">
        <v>1.2</v>
      </c>
      <c r="C141" s="632" t="s">
        <v>135</v>
      </c>
      <c r="D141" s="633" t="s">
        <v>92</v>
      </c>
      <c r="E141" s="634" t="s">
        <v>87</v>
      </c>
      <c r="F141" s="635">
        <v>209</v>
      </c>
      <c r="G141" s="636">
        <v>14935</v>
      </c>
      <c r="H141" s="637">
        <f>+G141*F141</f>
        <v>3121415</v>
      </c>
      <c r="I141" s="708"/>
      <c r="J141" s="707"/>
      <c r="K141" s="707"/>
    </row>
    <row r="142" spans="1:12" ht="33">
      <c r="A142" s="630" t="s">
        <v>315</v>
      </c>
      <c r="B142" s="634">
        <v>1.3</v>
      </c>
      <c r="C142" s="632" t="s">
        <v>185</v>
      </c>
      <c r="D142" s="633" t="s">
        <v>186</v>
      </c>
      <c r="E142" s="634" t="s">
        <v>90</v>
      </c>
      <c r="F142" s="635">
        <v>330</v>
      </c>
      <c r="G142" s="636">
        <v>7660</v>
      </c>
      <c r="H142" s="637">
        <f>+G142*F142</f>
        <v>2527800</v>
      </c>
      <c r="I142" s="708"/>
      <c r="J142" s="707"/>
      <c r="K142" s="707"/>
    </row>
    <row r="143" spans="1:12">
      <c r="A143" s="1046" t="s">
        <v>93</v>
      </c>
      <c r="B143" s="1047"/>
      <c r="C143" s="1047"/>
      <c r="D143" s="1047"/>
      <c r="E143" s="1047"/>
      <c r="F143" s="1047"/>
      <c r="G143" s="1047"/>
      <c r="H143" s="643">
        <f>SUM(H140:H142)</f>
        <v>12669531</v>
      </c>
      <c r="I143" s="708"/>
      <c r="J143" s="707"/>
      <c r="K143" s="707"/>
    </row>
    <row r="144" spans="1:12">
      <c r="A144" s="41">
        <v>2</v>
      </c>
      <c r="B144" s="42" t="s">
        <v>187</v>
      </c>
      <c r="C144" s="42"/>
      <c r="D144" s="42"/>
      <c r="E144" s="42"/>
      <c r="F144" s="43"/>
      <c r="G144" s="123"/>
      <c r="H144" s="44"/>
      <c r="I144" s="708"/>
      <c r="J144" s="707"/>
      <c r="K144" s="707"/>
    </row>
    <row r="145" spans="1:11" ht="33">
      <c r="A145" s="630" t="s">
        <v>317</v>
      </c>
      <c r="B145" s="631">
        <v>2.1</v>
      </c>
      <c r="C145" s="632" t="s">
        <v>95</v>
      </c>
      <c r="D145" s="633" t="s">
        <v>96</v>
      </c>
      <c r="E145" s="634" t="s">
        <v>97</v>
      </c>
      <c r="F145" s="635">
        <v>47</v>
      </c>
      <c r="G145" s="636">
        <v>49327</v>
      </c>
      <c r="H145" s="637">
        <f>+G145*F145</f>
        <v>2318369</v>
      </c>
      <c r="I145" s="708"/>
      <c r="J145" s="707"/>
      <c r="K145" s="707"/>
    </row>
    <row r="146" spans="1:11" ht="33">
      <c r="A146" s="630" t="s">
        <v>319</v>
      </c>
      <c r="B146" s="631">
        <v>2.2000000000000002</v>
      </c>
      <c r="C146" s="632" t="s">
        <v>98</v>
      </c>
      <c r="D146" s="633" t="s">
        <v>99</v>
      </c>
      <c r="E146" s="634" t="s">
        <v>97</v>
      </c>
      <c r="F146" s="635">
        <v>209</v>
      </c>
      <c r="G146" s="636">
        <v>2033</v>
      </c>
      <c r="H146" s="637">
        <f>+G146*F146</f>
        <v>424897</v>
      </c>
      <c r="I146" s="708"/>
      <c r="J146" s="707"/>
      <c r="K146" s="707"/>
    </row>
    <row r="147" spans="1:11">
      <c r="A147" s="1046" t="s">
        <v>93</v>
      </c>
      <c r="B147" s="1047"/>
      <c r="C147" s="1047"/>
      <c r="D147" s="1047"/>
      <c r="E147" s="1047"/>
      <c r="F147" s="1047"/>
      <c r="G147" s="1047"/>
      <c r="H147" s="643">
        <f>SUM(H145:H146)</f>
        <v>2743266</v>
      </c>
      <c r="I147" s="708"/>
      <c r="J147" s="707"/>
      <c r="K147" s="707"/>
    </row>
    <row r="148" spans="1:11">
      <c r="A148" s="41">
        <v>3</v>
      </c>
      <c r="B148" s="42" t="s">
        <v>100</v>
      </c>
      <c r="C148" s="42"/>
      <c r="D148" s="42"/>
      <c r="E148" s="42"/>
      <c r="F148" s="43"/>
      <c r="G148" s="123"/>
      <c r="H148" s="44"/>
      <c r="I148" s="708"/>
      <c r="J148" s="707"/>
      <c r="K148" s="707"/>
    </row>
    <row r="149" spans="1:11" ht="41.25">
      <c r="A149" s="630" t="s">
        <v>320</v>
      </c>
      <c r="B149" s="631">
        <v>3.1</v>
      </c>
      <c r="C149" s="632" t="s">
        <v>101</v>
      </c>
      <c r="D149" s="633" t="s">
        <v>102</v>
      </c>
      <c r="E149" s="634" t="s">
        <v>87</v>
      </c>
      <c r="F149" s="635">
        <v>8</v>
      </c>
      <c r="G149" s="636">
        <v>44308</v>
      </c>
      <c r="H149" s="637">
        <f>+G149*F149</f>
        <v>354464</v>
      </c>
      <c r="I149" s="708"/>
      <c r="J149" s="707"/>
      <c r="K149" s="707"/>
    </row>
    <row r="150" spans="1:11" ht="33">
      <c r="A150" s="630" t="s">
        <v>321</v>
      </c>
      <c r="B150" s="631">
        <v>3.2</v>
      </c>
      <c r="C150" s="632" t="s">
        <v>103</v>
      </c>
      <c r="D150" s="633" t="s">
        <v>104</v>
      </c>
      <c r="E150" s="634" t="s">
        <v>87</v>
      </c>
      <c r="F150" s="635">
        <v>8</v>
      </c>
      <c r="G150" s="636">
        <v>108817</v>
      </c>
      <c r="H150" s="637">
        <f>+G150*F150</f>
        <v>870536</v>
      </c>
      <c r="I150" s="708"/>
      <c r="J150" s="707"/>
      <c r="K150" s="707"/>
    </row>
    <row r="151" spans="1:11" ht="33">
      <c r="A151" s="630" t="s">
        <v>322</v>
      </c>
      <c r="B151" s="631">
        <v>3.3</v>
      </c>
      <c r="C151" s="632" t="s">
        <v>105</v>
      </c>
      <c r="D151" s="633" t="s">
        <v>106</v>
      </c>
      <c r="E151" s="634" t="s">
        <v>87</v>
      </c>
      <c r="F151" s="635">
        <v>82</v>
      </c>
      <c r="G151" s="636">
        <v>137730</v>
      </c>
      <c r="H151" s="637">
        <f>+G151*F151</f>
        <v>11293860</v>
      </c>
      <c r="I151" s="708"/>
      <c r="J151" s="707"/>
      <c r="K151" s="707"/>
    </row>
    <row r="152" spans="1:11" ht="33">
      <c r="A152" s="630" t="s">
        <v>323</v>
      </c>
      <c r="B152" s="631">
        <v>3.4</v>
      </c>
      <c r="C152" s="632" t="s">
        <v>105</v>
      </c>
      <c r="D152" s="633" t="s">
        <v>107</v>
      </c>
      <c r="E152" s="634" t="s">
        <v>108</v>
      </c>
      <c r="F152" s="635">
        <v>55</v>
      </c>
      <c r="G152" s="636">
        <v>30710</v>
      </c>
      <c r="H152" s="637">
        <f>+G152*F152</f>
        <v>1689050</v>
      </c>
      <c r="I152" s="708"/>
      <c r="J152" s="707"/>
      <c r="K152" s="707"/>
    </row>
    <row r="153" spans="1:11">
      <c r="A153" s="1046" t="s">
        <v>93</v>
      </c>
      <c r="B153" s="1047"/>
      <c r="C153" s="1047"/>
      <c r="D153" s="1047"/>
      <c r="E153" s="1047"/>
      <c r="F153" s="1047"/>
      <c r="G153" s="1047"/>
      <c r="H153" s="643">
        <f>SUM(H149:H152)</f>
        <v>14207910</v>
      </c>
      <c r="I153" s="708"/>
      <c r="J153" s="707"/>
      <c r="K153" s="707"/>
    </row>
    <row r="154" spans="1:11">
      <c r="A154" s="41">
        <v>4</v>
      </c>
      <c r="B154" s="42" t="s">
        <v>109</v>
      </c>
      <c r="C154" s="42"/>
      <c r="D154" s="42"/>
      <c r="E154" s="42"/>
      <c r="F154" s="43"/>
      <c r="G154" s="123"/>
      <c r="H154" s="44"/>
      <c r="I154" s="708"/>
      <c r="J154" s="707"/>
      <c r="K154" s="707"/>
    </row>
    <row r="155" spans="1:11" ht="41.25">
      <c r="A155" s="638" t="s">
        <v>324</v>
      </c>
      <c r="B155" s="639">
        <v>4.0999999999999996</v>
      </c>
      <c r="C155" s="640" t="s">
        <v>110</v>
      </c>
      <c r="D155" s="641" t="s">
        <v>158</v>
      </c>
      <c r="E155" s="642" t="s">
        <v>90</v>
      </c>
      <c r="F155" s="635">
        <v>4234</v>
      </c>
      <c r="G155" s="636">
        <v>5599</v>
      </c>
      <c r="H155" s="644">
        <f t="shared" ref="H155:H166" si="4">+G155*F155</f>
        <v>23706166</v>
      </c>
      <c r="I155" s="708"/>
      <c r="J155" s="707"/>
      <c r="K155" s="707"/>
    </row>
    <row r="156" spans="1:11" ht="41.25">
      <c r="A156" s="638" t="s">
        <v>339</v>
      </c>
      <c r="B156" s="639">
        <v>4.2</v>
      </c>
      <c r="C156" s="640" t="s">
        <v>110</v>
      </c>
      <c r="D156" s="641" t="s">
        <v>142</v>
      </c>
      <c r="E156" s="642" t="s">
        <v>90</v>
      </c>
      <c r="F156" s="635">
        <v>165</v>
      </c>
      <c r="G156" s="636">
        <v>5104</v>
      </c>
      <c r="H156" s="644">
        <f t="shared" si="4"/>
        <v>842160</v>
      </c>
      <c r="I156" s="708"/>
      <c r="J156" s="707"/>
      <c r="K156" s="707"/>
    </row>
    <row r="157" spans="1:11" ht="41.25">
      <c r="A157" s="638" t="s">
        <v>326</v>
      </c>
      <c r="B157" s="639">
        <v>4.3</v>
      </c>
      <c r="C157" s="640" t="s">
        <v>113</v>
      </c>
      <c r="D157" s="641" t="s">
        <v>114</v>
      </c>
      <c r="E157" s="642" t="s">
        <v>87</v>
      </c>
      <c r="F157" s="635">
        <v>26</v>
      </c>
      <c r="G157" s="636">
        <v>46345</v>
      </c>
      <c r="H157" s="644">
        <f t="shared" si="4"/>
        <v>1204970</v>
      </c>
      <c r="I157" s="708"/>
      <c r="J157" s="707"/>
      <c r="K157" s="707"/>
    </row>
    <row r="158" spans="1:11" ht="41.25">
      <c r="A158" s="638" t="s">
        <v>327</v>
      </c>
      <c r="B158" s="639">
        <v>4.4000000000000004</v>
      </c>
      <c r="C158" s="640" t="s">
        <v>115</v>
      </c>
      <c r="D158" s="641" t="s">
        <v>116</v>
      </c>
      <c r="E158" s="642" t="s">
        <v>87</v>
      </c>
      <c r="F158" s="635">
        <v>143</v>
      </c>
      <c r="G158" s="636">
        <v>46345</v>
      </c>
      <c r="H158" s="644">
        <f t="shared" si="4"/>
        <v>6627335</v>
      </c>
      <c r="I158" s="708"/>
      <c r="J158" s="707"/>
      <c r="K158" s="707"/>
    </row>
    <row r="159" spans="1:11" ht="33">
      <c r="A159" s="638" t="s">
        <v>357</v>
      </c>
      <c r="B159" s="639">
        <v>4.5</v>
      </c>
      <c r="C159" s="640" t="s">
        <v>145</v>
      </c>
      <c r="D159" s="641" t="s">
        <v>146</v>
      </c>
      <c r="E159" s="642" t="s">
        <v>87</v>
      </c>
      <c r="F159" s="635">
        <v>53</v>
      </c>
      <c r="G159" s="636">
        <v>46345</v>
      </c>
      <c r="H159" s="644">
        <f t="shared" si="4"/>
        <v>2456285</v>
      </c>
      <c r="I159" s="708"/>
      <c r="J159" s="707"/>
      <c r="K159" s="707"/>
    </row>
    <row r="160" spans="1:11" ht="41.25">
      <c r="A160" s="638" t="s">
        <v>329</v>
      </c>
      <c r="B160" s="639">
        <v>4.5999999999999996</v>
      </c>
      <c r="C160" s="640" t="s">
        <v>117</v>
      </c>
      <c r="D160" s="641" t="s">
        <v>118</v>
      </c>
      <c r="E160" s="642" t="s">
        <v>87</v>
      </c>
      <c r="F160" s="635">
        <v>88</v>
      </c>
      <c r="G160" s="636">
        <v>46345</v>
      </c>
      <c r="H160" s="644">
        <f t="shared" si="4"/>
        <v>4078360</v>
      </c>
      <c r="I160" s="708"/>
      <c r="J160" s="707"/>
      <c r="K160" s="707"/>
    </row>
    <row r="161" spans="1:12" ht="41.25">
      <c r="A161" s="638" t="s">
        <v>345</v>
      </c>
      <c r="B161" s="639">
        <v>4.7</v>
      </c>
      <c r="C161" s="640" t="s">
        <v>119</v>
      </c>
      <c r="D161" s="641" t="s">
        <v>147</v>
      </c>
      <c r="E161" s="642" t="s">
        <v>87</v>
      </c>
      <c r="F161" s="635">
        <v>180</v>
      </c>
      <c r="G161" s="636">
        <v>46345</v>
      </c>
      <c r="H161" s="644">
        <f t="shared" si="4"/>
        <v>8342100</v>
      </c>
      <c r="I161" s="708"/>
      <c r="J161" s="707"/>
      <c r="K161" s="707"/>
    </row>
    <row r="162" spans="1:12" ht="33">
      <c r="A162" s="638" t="s">
        <v>356</v>
      </c>
      <c r="B162" s="639">
        <v>4.8</v>
      </c>
      <c r="C162" s="640" t="s">
        <v>148</v>
      </c>
      <c r="D162" s="641" t="s">
        <v>149</v>
      </c>
      <c r="E162" s="642" t="s">
        <v>87</v>
      </c>
      <c r="F162" s="635">
        <v>889</v>
      </c>
      <c r="G162" s="636">
        <v>43670</v>
      </c>
      <c r="H162" s="644">
        <f t="shared" si="4"/>
        <v>38822630</v>
      </c>
      <c r="I162" s="708"/>
      <c r="J162" s="707"/>
      <c r="K162" s="707"/>
    </row>
    <row r="163" spans="1:12" ht="33">
      <c r="A163" s="638" t="s">
        <v>332</v>
      </c>
      <c r="B163" s="639">
        <v>4.9000000000000004</v>
      </c>
      <c r="C163" s="640" t="s">
        <v>121</v>
      </c>
      <c r="D163" s="641" t="s">
        <v>122</v>
      </c>
      <c r="E163" s="642" t="s">
        <v>78</v>
      </c>
      <c r="F163" s="635">
        <v>450</v>
      </c>
      <c r="G163" s="636">
        <v>8924</v>
      </c>
      <c r="H163" s="644">
        <f t="shared" si="4"/>
        <v>4015800</v>
      </c>
      <c r="I163" s="708"/>
      <c r="J163" s="707"/>
      <c r="K163" s="707"/>
    </row>
    <row r="164" spans="1:12" ht="41.25">
      <c r="A164" s="638" t="s">
        <v>333</v>
      </c>
      <c r="B164" s="645">
        <v>4.0999999999999996</v>
      </c>
      <c r="C164" s="640" t="s">
        <v>123</v>
      </c>
      <c r="D164" s="641" t="s">
        <v>124</v>
      </c>
      <c r="E164" s="642" t="s">
        <v>78</v>
      </c>
      <c r="F164" s="635">
        <v>32</v>
      </c>
      <c r="G164" s="636">
        <v>56228</v>
      </c>
      <c r="H164" s="644">
        <f t="shared" si="4"/>
        <v>1799296</v>
      </c>
      <c r="I164" s="708"/>
      <c r="J164" s="707"/>
      <c r="K164" s="707"/>
    </row>
    <row r="165" spans="1:12" ht="41.25">
      <c r="A165" s="638" t="s">
        <v>334</v>
      </c>
      <c r="B165" s="645">
        <v>4.1100000000000003</v>
      </c>
      <c r="C165" s="640" t="s">
        <v>125</v>
      </c>
      <c r="D165" s="641" t="s">
        <v>126</v>
      </c>
      <c r="E165" s="642" t="s">
        <v>78</v>
      </c>
      <c r="F165" s="635">
        <v>128</v>
      </c>
      <c r="G165" s="636">
        <v>79786</v>
      </c>
      <c r="H165" s="644">
        <f t="shared" si="4"/>
        <v>10212608</v>
      </c>
      <c r="I165" s="708"/>
      <c r="J165" s="707"/>
      <c r="K165" s="707"/>
    </row>
    <row r="166" spans="1:12" ht="41.25">
      <c r="A166" s="638" t="s">
        <v>335</v>
      </c>
      <c r="B166" s="639">
        <v>4.12</v>
      </c>
      <c r="C166" s="640" t="s">
        <v>127</v>
      </c>
      <c r="D166" s="641" t="s">
        <v>128</v>
      </c>
      <c r="E166" s="642" t="s">
        <v>78</v>
      </c>
      <c r="F166" s="635">
        <v>26</v>
      </c>
      <c r="G166" s="636">
        <v>486675</v>
      </c>
      <c r="H166" s="644">
        <f t="shared" si="4"/>
        <v>12653550</v>
      </c>
      <c r="I166" s="708"/>
      <c r="J166" s="707"/>
      <c r="K166" s="707"/>
    </row>
    <row r="167" spans="1:12">
      <c r="A167" s="1046" t="s">
        <v>93</v>
      </c>
      <c r="B167" s="1047"/>
      <c r="C167" s="1047"/>
      <c r="D167" s="1047"/>
      <c r="E167" s="1047"/>
      <c r="F167" s="1047"/>
      <c r="G167" s="1047"/>
      <c r="H167" s="643">
        <f>SUM(H155:H166)</f>
        <v>114761260</v>
      </c>
      <c r="I167" s="708"/>
      <c r="J167" s="707"/>
      <c r="K167" s="707"/>
    </row>
    <row r="168" spans="1:12">
      <c r="A168" s="41">
        <v>5</v>
      </c>
      <c r="B168" s="42" t="s">
        <v>150</v>
      </c>
      <c r="C168" s="42"/>
      <c r="D168" s="42"/>
      <c r="E168" s="42"/>
      <c r="F168" s="43"/>
      <c r="G168" s="123"/>
      <c r="H168" s="44"/>
      <c r="I168" s="708"/>
      <c r="J168" s="707"/>
      <c r="K168" s="707"/>
    </row>
    <row r="169" spans="1:12" ht="33">
      <c r="A169" s="651" t="s">
        <v>347</v>
      </c>
      <c r="B169" s="647">
        <v>5.0999999999999996</v>
      </c>
      <c r="C169" s="640" t="s">
        <v>151</v>
      </c>
      <c r="D169" s="641" t="s">
        <v>152</v>
      </c>
      <c r="E169" s="642" t="s">
        <v>97</v>
      </c>
      <c r="F169" s="635">
        <v>22</v>
      </c>
      <c r="G169" s="636">
        <v>71734</v>
      </c>
      <c r="H169" s="644">
        <f>+G169*F169</f>
        <v>1578148</v>
      </c>
      <c r="I169" s="708"/>
      <c r="J169" s="707"/>
      <c r="K169" s="707"/>
    </row>
    <row r="170" spans="1:12" ht="41.25">
      <c r="A170" s="651" t="s">
        <v>348</v>
      </c>
      <c r="B170" s="647">
        <v>5.2</v>
      </c>
      <c r="C170" s="640" t="s">
        <v>153</v>
      </c>
      <c r="D170" s="641" t="s">
        <v>154</v>
      </c>
      <c r="E170" s="642" t="s">
        <v>87</v>
      </c>
      <c r="F170" s="635">
        <v>146</v>
      </c>
      <c r="G170" s="636">
        <v>6105</v>
      </c>
      <c r="H170" s="644">
        <f>+G170*F170</f>
        <v>891330</v>
      </c>
      <c r="I170" s="708"/>
      <c r="J170" s="707"/>
      <c r="K170" s="707"/>
    </row>
    <row r="171" spans="1:12" ht="41.25">
      <c r="A171" s="651" t="s">
        <v>349</v>
      </c>
      <c r="B171" s="647">
        <v>5.3</v>
      </c>
      <c r="C171" s="640" t="s">
        <v>155</v>
      </c>
      <c r="D171" s="641" t="s">
        <v>156</v>
      </c>
      <c r="E171" s="642" t="s">
        <v>97</v>
      </c>
      <c r="F171" s="635">
        <v>17</v>
      </c>
      <c r="G171" s="636">
        <v>592025</v>
      </c>
      <c r="H171" s="644">
        <f>+G171*F171</f>
        <v>10064425</v>
      </c>
      <c r="I171" s="708"/>
      <c r="J171" s="707"/>
      <c r="K171" s="707"/>
    </row>
    <row r="172" spans="1:12">
      <c r="A172" s="1046" t="s">
        <v>93</v>
      </c>
      <c r="B172" s="1047"/>
      <c r="C172" s="1047"/>
      <c r="D172" s="1047"/>
      <c r="E172" s="1047"/>
      <c r="F172" s="1047"/>
      <c r="G172" s="1047"/>
      <c r="H172" s="643">
        <f>SUM(H169:H171)</f>
        <v>12533903</v>
      </c>
      <c r="I172" s="708"/>
      <c r="J172" s="707"/>
      <c r="K172" s="707"/>
    </row>
    <row r="173" spans="1:12">
      <c r="A173" s="41">
        <v>6</v>
      </c>
      <c r="B173" s="42" t="s">
        <v>132</v>
      </c>
      <c r="C173" s="42"/>
      <c r="D173" s="42"/>
      <c r="E173" s="42"/>
      <c r="F173" s="43"/>
      <c r="G173" s="123"/>
      <c r="H173" s="44"/>
      <c r="I173" s="708"/>
      <c r="J173" s="707"/>
      <c r="K173" s="707"/>
    </row>
    <row r="174" spans="1:12" ht="33">
      <c r="A174" s="638" t="s">
        <v>338</v>
      </c>
      <c r="B174" s="639">
        <v>6.1</v>
      </c>
      <c r="C174" s="640" t="s">
        <v>133</v>
      </c>
      <c r="D174" s="641" t="s">
        <v>134</v>
      </c>
      <c r="E174" s="642" t="s">
        <v>97</v>
      </c>
      <c r="F174" s="635">
        <v>42</v>
      </c>
      <c r="G174" s="636">
        <v>42172</v>
      </c>
      <c r="H174" s="644">
        <f>+G174*F174</f>
        <v>1771224</v>
      </c>
      <c r="I174" s="708"/>
      <c r="J174" s="707"/>
      <c r="K174" s="707"/>
    </row>
    <row r="175" spans="1:12" ht="13.5" thickBot="1">
      <c r="A175" s="1046" t="s">
        <v>93</v>
      </c>
      <c r="B175" s="1047"/>
      <c r="C175" s="1047"/>
      <c r="D175" s="1047"/>
      <c r="E175" s="1047"/>
      <c r="F175" s="1047"/>
      <c r="G175" s="1047"/>
      <c r="H175" s="643">
        <f>+H174</f>
        <v>1771224</v>
      </c>
      <c r="I175" s="708"/>
      <c r="J175" s="707"/>
      <c r="K175" s="707"/>
      <c r="L175" s="36">
        <f>+J175-K175</f>
        <v>0</v>
      </c>
    </row>
    <row r="176" spans="1:12" ht="24.75" customHeight="1" thickBot="1">
      <c r="A176" s="1064" t="s">
        <v>419</v>
      </c>
      <c r="B176" s="1065"/>
      <c r="C176" s="1065"/>
      <c r="D176" s="1065"/>
      <c r="E176" s="1065"/>
      <c r="F176" s="1065"/>
      <c r="G176" s="1065"/>
      <c r="H176" s="1066"/>
      <c r="I176" s="708"/>
      <c r="J176" s="707"/>
      <c r="K176" s="707"/>
    </row>
    <row r="177" spans="1:11">
      <c r="A177" s="41">
        <v>1</v>
      </c>
      <c r="B177" s="42" t="s">
        <v>84</v>
      </c>
      <c r="C177" s="42"/>
      <c r="D177" s="42"/>
      <c r="E177" s="42"/>
      <c r="F177" s="43"/>
      <c r="G177" s="123"/>
      <c r="H177" s="44"/>
      <c r="I177" s="708"/>
      <c r="J177" s="707"/>
      <c r="K177" s="707"/>
    </row>
    <row r="178" spans="1:11" ht="24.75">
      <c r="A178" s="630" t="s">
        <v>313</v>
      </c>
      <c r="B178" s="634">
        <v>1.1000000000000001</v>
      </c>
      <c r="C178" s="632" t="s">
        <v>85</v>
      </c>
      <c r="D178" s="633" t="s">
        <v>86</v>
      </c>
      <c r="E178" s="634" t="s">
        <v>87</v>
      </c>
      <c r="F178" s="635">
        <v>4134</v>
      </c>
      <c r="G178" s="636">
        <v>1438</v>
      </c>
      <c r="H178" s="637">
        <f>+G178*F178</f>
        <v>5944692</v>
      </c>
      <c r="I178" s="708"/>
      <c r="J178" s="707"/>
      <c r="K178" s="707"/>
    </row>
    <row r="179" spans="1:11" ht="41.25">
      <c r="A179" s="630" t="s">
        <v>314</v>
      </c>
      <c r="B179" s="634">
        <v>1.2</v>
      </c>
      <c r="C179" s="632" t="s">
        <v>135</v>
      </c>
      <c r="D179" s="633" t="s">
        <v>188</v>
      </c>
      <c r="E179" s="634" t="s">
        <v>87</v>
      </c>
      <c r="F179" s="635">
        <v>482</v>
      </c>
      <c r="G179" s="636">
        <v>14935</v>
      </c>
      <c r="H179" s="637">
        <f>+G179*F179</f>
        <v>7198670</v>
      </c>
      <c r="I179" s="708"/>
      <c r="J179" s="707"/>
      <c r="K179" s="707"/>
    </row>
    <row r="180" spans="1:11" ht="33">
      <c r="A180" s="630" t="s">
        <v>315</v>
      </c>
      <c r="B180" s="634">
        <v>1.3</v>
      </c>
      <c r="C180" s="632" t="s">
        <v>185</v>
      </c>
      <c r="D180" s="633" t="s">
        <v>189</v>
      </c>
      <c r="E180" s="634" t="s">
        <v>90</v>
      </c>
      <c r="F180" s="635">
        <v>512</v>
      </c>
      <c r="G180" s="636">
        <v>7660</v>
      </c>
      <c r="H180" s="637">
        <f>+G180*F180</f>
        <v>3921920</v>
      </c>
      <c r="I180" s="708"/>
      <c r="J180" s="707"/>
      <c r="K180" s="707"/>
    </row>
    <row r="181" spans="1:11">
      <c r="A181" s="1046" t="s">
        <v>93</v>
      </c>
      <c r="B181" s="1047"/>
      <c r="C181" s="1047"/>
      <c r="D181" s="1047"/>
      <c r="E181" s="1047"/>
      <c r="F181" s="1047"/>
      <c r="G181" s="1047"/>
      <c r="H181" s="643">
        <f>SUM(H178:H180)</f>
        <v>17065282</v>
      </c>
      <c r="I181" s="708"/>
      <c r="J181" s="707"/>
      <c r="K181" s="707"/>
    </row>
    <row r="182" spans="1:11">
      <c r="A182" s="41">
        <v>2</v>
      </c>
      <c r="B182" s="42" t="s">
        <v>138</v>
      </c>
      <c r="C182" s="42"/>
      <c r="D182" s="42"/>
      <c r="E182" s="42"/>
      <c r="F182" s="43"/>
      <c r="G182" s="123"/>
      <c r="H182" s="44"/>
      <c r="I182" s="708"/>
      <c r="J182" s="707"/>
      <c r="K182" s="707"/>
    </row>
    <row r="183" spans="1:11" ht="33">
      <c r="A183" s="630" t="s">
        <v>317</v>
      </c>
      <c r="B183" s="631">
        <v>2.1</v>
      </c>
      <c r="C183" s="632" t="s">
        <v>95</v>
      </c>
      <c r="D183" s="633" t="s">
        <v>96</v>
      </c>
      <c r="E183" s="634" t="s">
        <v>97</v>
      </c>
      <c r="F183" s="635">
        <v>59</v>
      </c>
      <c r="G183" s="636">
        <v>49327</v>
      </c>
      <c r="H183" s="637">
        <f>+G183*F183</f>
        <v>2910293</v>
      </c>
      <c r="I183" s="708"/>
      <c r="J183" s="707"/>
      <c r="K183" s="707"/>
    </row>
    <row r="184" spans="1:11" ht="33">
      <c r="A184" s="630" t="s">
        <v>319</v>
      </c>
      <c r="B184" s="631">
        <v>2.2000000000000002</v>
      </c>
      <c r="C184" s="632" t="s">
        <v>98</v>
      </c>
      <c r="D184" s="633" t="s">
        <v>99</v>
      </c>
      <c r="E184" s="634" t="s">
        <v>97</v>
      </c>
      <c r="F184" s="635">
        <v>482</v>
      </c>
      <c r="G184" s="636">
        <v>2033</v>
      </c>
      <c r="H184" s="637">
        <f>+G184*F184</f>
        <v>979906</v>
      </c>
      <c r="I184" s="708"/>
      <c r="J184" s="707"/>
      <c r="K184" s="707"/>
    </row>
    <row r="185" spans="1:11">
      <c r="A185" s="1046" t="s">
        <v>93</v>
      </c>
      <c r="B185" s="1047"/>
      <c r="C185" s="1047"/>
      <c r="D185" s="1047"/>
      <c r="E185" s="1047"/>
      <c r="F185" s="1047"/>
      <c r="G185" s="1047"/>
      <c r="H185" s="643">
        <f>SUM(H183:H184)</f>
        <v>3890199</v>
      </c>
      <c r="I185" s="708"/>
      <c r="J185" s="707"/>
      <c r="K185" s="707"/>
    </row>
    <row r="186" spans="1:11">
      <c r="A186" s="41">
        <v>3</v>
      </c>
      <c r="B186" s="42" t="s">
        <v>100</v>
      </c>
      <c r="C186" s="42"/>
      <c r="D186" s="42"/>
      <c r="E186" s="42"/>
      <c r="F186" s="43"/>
      <c r="G186" s="123"/>
      <c r="H186" s="44"/>
      <c r="I186" s="708"/>
      <c r="J186" s="707"/>
      <c r="K186" s="707"/>
    </row>
    <row r="187" spans="1:11" ht="41.25">
      <c r="A187" s="630" t="s">
        <v>320</v>
      </c>
      <c r="B187" s="631">
        <v>3.1</v>
      </c>
      <c r="C187" s="632" t="s">
        <v>101</v>
      </c>
      <c r="D187" s="633" t="s">
        <v>102</v>
      </c>
      <c r="E187" s="634" t="s">
        <v>87</v>
      </c>
      <c r="F187" s="635">
        <v>8</v>
      </c>
      <c r="G187" s="636">
        <v>44308</v>
      </c>
      <c r="H187" s="637">
        <f>+G187*F187</f>
        <v>354464</v>
      </c>
      <c r="I187" s="708"/>
      <c r="J187" s="707"/>
      <c r="K187" s="707"/>
    </row>
    <row r="188" spans="1:11" ht="33">
      <c r="A188" s="630" t="s">
        <v>321</v>
      </c>
      <c r="B188" s="631">
        <v>3.2</v>
      </c>
      <c r="C188" s="632" t="s">
        <v>103</v>
      </c>
      <c r="D188" s="633" t="s">
        <v>104</v>
      </c>
      <c r="E188" s="634" t="s">
        <v>87</v>
      </c>
      <c r="F188" s="635">
        <v>8</v>
      </c>
      <c r="G188" s="636">
        <v>108817</v>
      </c>
      <c r="H188" s="637">
        <f>+G188*F188</f>
        <v>870536</v>
      </c>
      <c r="I188" s="708"/>
      <c r="J188" s="707"/>
      <c r="K188" s="707"/>
    </row>
    <row r="189" spans="1:11" ht="33">
      <c r="A189" s="630" t="s">
        <v>322</v>
      </c>
      <c r="B189" s="631">
        <v>3.3</v>
      </c>
      <c r="C189" s="632" t="s">
        <v>105</v>
      </c>
      <c r="D189" s="633" t="s">
        <v>106</v>
      </c>
      <c r="E189" s="634" t="s">
        <v>87</v>
      </c>
      <c r="F189" s="635">
        <v>82</v>
      </c>
      <c r="G189" s="636">
        <v>137730</v>
      </c>
      <c r="H189" s="637">
        <f>+G189*F189</f>
        <v>11293860</v>
      </c>
      <c r="I189" s="708"/>
      <c r="J189" s="707"/>
      <c r="K189" s="707"/>
    </row>
    <row r="190" spans="1:11" ht="33">
      <c r="A190" s="630" t="s">
        <v>323</v>
      </c>
      <c r="B190" s="631">
        <v>3.4</v>
      </c>
      <c r="C190" s="632" t="s">
        <v>105</v>
      </c>
      <c r="D190" s="633" t="s">
        <v>107</v>
      </c>
      <c r="E190" s="634" t="s">
        <v>108</v>
      </c>
      <c r="F190" s="635">
        <v>55</v>
      </c>
      <c r="G190" s="636">
        <v>30710</v>
      </c>
      <c r="H190" s="637">
        <f>+G190*F190</f>
        <v>1689050</v>
      </c>
      <c r="I190" s="708"/>
      <c r="J190" s="707"/>
      <c r="K190" s="707"/>
    </row>
    <row r="191" spans="1:11">
      <c r="A191" s="1046" t="s">
        <v>93</v>
      </c>
      <c r="B191" s="1047"/>
      <c r="C191" s="1047"/>
      <c r="D191" s="1047"/>
      <c r="E191" s="1047"/>
      <c r="F191" s="1047"/>
      <c r="G191" s="1047"/>
      <c r="H191" s="643">
        <f>SUM(H187:H190)</f>
        <v>14207910</v>
      </c>
      <c r="I191" s="708"/>
      <c r="J191" s="707"/>
      <c r="K191" s="707"/>
    </row>
    <row r="192" spans="1:11">
      <c r="A192" s="41">
        <v>4</v>
      </c>
      <c r="B192" s="42" t="s">
        <v>109</v>
      </c>
      <c r="C192" s="42"/>
      <c r="D192" s="42"/>
      <c r="E192" s="42"/>
      <c r="F192" s="43"/>
      <c r="G192" s="123"/>
      <c r="H192" s="44"/>
      <c r="I192" s="708"/>
      <c r="J192" s="707"/>
      <c r="K192" s="707"/>
    </row>
    <row r="193" spans="1:11" ht="41.25">
      <c r="A193" s="638">
        <v>4.0999999999999996</v>
      </c>
      <c r="B193" s="642">
        <v>4.0999999999999996</v>
      </c>
      <c r="C193" s="640" t="s">
        <v>110</v>
      </c>
      <c r="D193" s="641" t="s">
        <v>158</v>
      </c>
      <c r="E193" s="642" t="s">
        <v>90</v>
      </c>
      <c r="F193" s="635">
        <v>5434</v>
      </c>
      <c r="G193" s="636">
        <v>5599</v>
      </c>
      <c r="H193" s="644">
        <f t="shared" ref="H193:H205" si="5">+G193*F193</f>
        <v>30424966</v>
      </c>
      <c r="I193" s="708"/>
      <c r="J193" s="707"/>
      <c r="K193" s="707"/>
    </row>
    <row r="194" spans="1:11" ht="41.25">
      <c r="A194" s="638" t="s">
        <v>339</v>
      </c>
      <c r="B194" s="642">
        <v>4.2</v>
      </c>
      <c r="C194" s="640" t="s">
        <v>110</v>
      </c>
      <c r="D194" s="641" t="s">
        <v>142</v>
      </c>
      <c r="E194" s="642" t="s">
        <v>90</v>
      </c>
      <c r="F194" s="635">
        <v>231</v>
      </c>
      <c r="G194" s="636">
        <v>5104</v>
      </c>
      <c r="H194" s="644">
        <f t="shared" si="5"/>
        <v>1179024</v>
      </c>
      <c r="I194" s="708"/>
      <c r="J194" s="707"/>
      <c r="K194" s="707"/>
    </row>
    <row r="195" spans="1:11" ht="41.25">
      <c r="A195" s="638" t="s">
        <v>340</v>
      </c>
      <c r="B195" s="642">
        <v>4.3</v>
      </c>
      <c r="C195" s="640" t="s">
        <v>110</v>
      </c>
      <c r="D195" s="641" t="s">
        <v>143</v>
      </c>
      <c r="E195" s="642" t="s">
        <v>90</v>
      </c>
      <c r="F195" s="635">
        <v>64</v>
      </c>
      <c r="G195" s="636">
        <v>6958</v>
      </c>
      <c r="H195" s="644">
        <f t="shared" si="5"/>
        <v>445312</v>
      </c>
      <c r="I195" s="708"/>
      <c r="J195" s="707"/>
      <c r="K195" s="707"/>
    </row>
    <row r="196" spans="1:11" ht="41.25">
      <c r="A196" s="638" t="s">
        <v>326</v>
      </c>
      <c r="B196" s="642">
        <v>4.4000000000000004</v>
      </c>
      <c r="C196" s="640" t="s">
        <v>113</v>
      </c>
      <c r="D196" s="641" t="s">
        <v>114</v>
      </c>
      <c r="E196" s="642" t="s">
        <v>87</v>
      </c>
      <c r="F196" s="635">
        <v>99</v>
      </c>
      <c r="G196" s="636">
        <v>46345</v>
      </c>
      <c r="H196" s="644">
        <f t="shared" si="5"/>
        <v>4588155</v>
      </c>
      <c r="I196" s="708"/>
      <c r="J196" s="707"/>
      <c r="K196" s="707"/>
    </row>
    <row r="197" spans="1:11" ht="41.25">
      <c r="A197" s="638" t="s">
        <v>327</v>
      </c>
      <c r="B197" s="642">
        <v>4.5</v>
      </c>
      <c r="C197" s="640" t="s">
        <v>115</v>
      </c>
      <c r="D197" s="641" t="s">
        <v>116</v>
      </c>
      <c r="E197" s="642" t="s">
        <v>87</v>
      </c>
      <c r="F197" s="635">
        <v>132</v>
      </c>
      <c r="G197" s="636">
        <v>46345</v>
      </c>
      <c r="H197" s="644">
        <f t="shared" si="5"/>
        <v>6117540</v>
      </c>
      <c r="I197" s="708"/>
      <c r="J197" s="707"/>
      <c r="K197" s="707"/>
    </row>
    <row r="198" spans="1:11" ht="33">
      <c r="A198" s="638" t="s">
        <v>357</v>
      </c>
      <c r="B198" s="642">
        <v>4.5999999999999996</v>
      </c>
      <c r="C198" s="640" t="s">
        <v>145</v>
      </c>
      <c r="D198" s="641" t="s">
        <v>146</v>
      </c>
      <c r="E198" s="642" t="s">
        <v>87</v>
      </c>
      <c r="F198" s="635">
        <v>88</v>
      </c>
      <c r="G198" s="636">
        <v>46345</v>
      </c>
      <c r="H198" s="644">
        <f t="shared" si="5"/>
        <v>4078360</v>
      </c>
      <c r="I198" s="708"/>
      <c r="J198" s="707"/>
      <c r="K198" s="707"/>
    </row>
    <row r="199" spans="1:11" ht="41.25">
      <c r="A199" s="638" t="s">
        <v>329</v>
      </c>
      <c r="B199" s="642">
        <v>4.7</v>
      </c>
      <c r="C199" s="640" t="s">
        <v>117</v>
      </c>
      <c r="D199" s="641" t="s">
        <v>118</v>
      </c>
      <c r="E199" s="642" t="s">
        <v>87</v>
      </c>
      <c r="F199" s="635">
        <v>80</v>
      </c>
      <c r="G199" s="636">
        <v>46345</v>
      </c>
      <c r="H199" s="644">
        <f t="shared" si="5"/>
        <v>3707600</v>
      </c>
      <c r="I199" s="708"/>
      <c r="J199" s="707"/>
      <c r="K199" s="707"/>
    </row>
    <row r="200" spans="1:11" ht="41.25">
      <c r="A200" s="638" t="s">
        <v>345</v>
      </c>
      <c r="B200" s="642">
        <v>4.8</v>
      </c>
      <c r="C200" s="640" t="s">
        <v>119</v>
      </c>
      <c r="D200" s="641" t="s">
        <v>147</v>
      </c>
      <c r="E200" s="642" t="s">
        <v>87</v>
      </c>
      <c r="F200" s="635">
        <v>90</v>
      </c>
      <c r="G200" s="636">
        <v>46345</v>
      </c>
      <c r="H200" s="644">
        <f t="shared" si="5"/>
        <v>4171050</v>
      </c>
      <c r="I200" s="708"/>
      <c r="J200" s="707"/>
      <c r="K200" s="707"/>
    </row>
    <row r="201" spans="1:11" ht="33">
      <c r="A201" s="638" t="s">
        <v>356</v>
      </c>
      <c r="B201" s="642">
        <v>4.9000000000000004</v>
      </c>
      <c r="C201" s="640" t="s">
        <v>148</v>
      </c>
      <c r="D201" s="641" t="s">
        <v>149</v>
      </c>
      <c r="E201" s="642" t="s">
        <v>87</v>
      </c>
      <c r="F201" s="635">
        <v>180</v>
      </c>
      <c r="G201" s="636">
        <v>43670</v>
      </c>
      <c r="H201" s="644">
        <f t="shared" si="5"/>
        <v>7860600</v>
      </c>
      <c r="I201" s="708"/>
      <c r="J201" s="707"/>
      <c r="K201" s="707"/>
    </row>
    <row r="202" spans="1:11" ht="33">
      <c r="A202" s="638" t="s">
        <v>332</v>
      </c>
      <c r="B202" s="655">
        <v>4.0999999999999996</v>
      </c>
      <c r="C202" s="640" t="s">
        <v>121</v>
      </c>
      <c r="D202" s="641" t="s">
        <v>122</v>
      </c>
      <c r="E202" s="642" t="s">
        <v>78</v>
      </c>
      <c r="F202" s="635">
        <v>761</v>
      </c>
      <c r="G202" s="636">
        <v>8924</v>
      </c>
      <c r="H202" s="644">
        <f t="shared" si="5"/>
        <v>6791164</v>
      </c>
      <c r="I202" s="708"/>
      <c r="J202" s="707"/>
      <c r="K202" s="707"/>
    </row>
    <row r="203" spans="1:11" ht="41.25">
      <c r="A203" s="638" t="s">
        <v>333</v>
      </c>
      <c r="B203" s="642">
        <v>4.1100000000000003</v>
      </c>
      <c r="C203" s="640" t="s">
        <v>123</v>
      </c>
      <c r="D203" s="641" t="s">
        <v>124</v>
      </c>
      <c r="E203" s="642" t="s">
        <v>78</v>
      </c>
      <c r="F203" s="635">
        <v>40</v>
      </c>
      <c r="G203" s="636">
        <v>56228</v>
      </c>
      <c r="H203" s="644">
        <f t="shared" si="5"/>
        <v>2249120</v>
      </c>
      <c r="I203" s="708"/>
      <c r="J203" s="707"/>
      <c r="K203" s="707"/>
    </row>
    <row r="204" spans="1:11" ht="41.25">
      <c r="A204" s="638" t="s">
        <v>334</v>
      </c>
      <c r="B204" s="655">
        <v>4.12</v>
      </c>
      <c r="C204" s="640" t="s">
        <v>125</v>
      </c>
      <c r="D204" s="641" t="s">
        <v>126</v>
      </c>
      <c r="E204" s="642" t="s">
        <v>78</v>
      </c>
      <c r="F204" s="635">
        <v>60</v>
      </c>
      <c r="G204" s="636">
        <v>79786</v>
      </c>
      <c r="H204" s="644">
        <f t="shared" si="5"/>
        <v>4787160</v>
      </c>
      <c r="I204" s="708"/>
      <c r="J204" s="707"/>
      <c r="K204" s="707"/>
    </row>
    <row r="205" spans="1:11" ht="41.25">
      <c r="A205" s="638" t="s">
        <v>335</v>
      </c>
      <c r="B205" s="642">
        <v>4.13</v>
      </c>
      <c r="C205" s="640" t="s">
        <v>127</v>
      </c>
      <c r="D205" s="641" t="s">
        <v>128</v>
      </c>
      <c r="E205" s="642" t="s">
        <v>78</v>
      </c>
      <c r="F205" s="635">
        <v>25</v>
      </c>
      <c r="G205" s="636">
        <v>486675</v>
      </c>
      <c r="H205" s="644">
        <f t="shared" si="5"/>
        <v>12166875</v>
      </c>
      <c r="I205" s="708"/>
      <c r="J205" s="707"/>
      <c r="K205" s="707"/>
    </row>
    <row r="206" spans="1:11">
      <c r="A206" s="1067" t="s">
        <v>93</v>
      </c>
      <c r="B206" s="1068"/>
      <c r="C206" s="1068"/>
      <c r="D206" s="1068"/>
      <c r="E206" s="1068"/>
      <c r="F206" s="1068"/>
      <c r="G206" s="1069"/>
      <c r="H206" s="643">
        <f>SUM(H193:H205)</f>
        <v>88566926</v>
      </c>
      <c r="I206" s="708"/>
      <c r="J206" s="707"/>
      <c r="K206" s="707"/>
    </row>
    <row r="207" spans="1:11">
      <c r="A207" s="41">
        <v>5</v>
      </c>
      <c r="B207" s="42" t="s">
        <v>150</v>
      </c>
      <c r="C207" s="42"/>
      <c r="D207" s="42"/>
      <c r="E207" s="42"/>
      <c r="F207" s="43"/>
      <c r="G207" s="123"/>
      <c r="H207" s="44"/>
      <c r="I207" s="708"/>
      <c r="J207" s="707"/>
      <c r="K207" s="707"/>
    </row>
    <row r="208" spans="1:11" ht="33">
      <c r="A208" s="651" t="s">
        <v>347</v>
      </c>
      <c r="B208" s="647">
        <v>5.0999999999999996</v>
      </c>
      <c r="C208" s="640" t="s">
        <v>151</v>
      </c>
      <c r="D208" s="641" t="s">
        <v>152</v>
      </c>
      <c r="E208" s="642" t="s">
        <v>97</v>
      </c>
      <c r="F208" s="635">
        <v>31</v>
      </c>
      <c r="G208" s="636">
        <v>71734</v>
      </c>
      <c r="H208" s="644">
        <f>+G208*F208</f>
        <v>2223754</v>
      </c>
      <c r="I208" s="708"/>
      <c r="J208" s="707"/>
      <c r="K208" s="707"/>
    </row>
    <row r="209" spans="1:12" ht="41.25">
      <c r="A209" s="651" t="s">
        <v>348</v>
      </c>
      <c r="B209" s="647">
        <v>5.2</v>
      </c>
      <c r="C209" s="640" t="s">
        <v>153</v>
      </c>
      <c r="D209" s="641" t="s">
        <v>154</v>
      </c>
      <c r="E209" s="642" t="s">
        <v>87</v>
      </c>
      <c r="F209" s="635">
        <v>208</v>
      </c>
      <c r="G209" s="636">
        <v>6105</v>
      </c>
      <c r="H209" s="644">
        <f>+G209*F209</f>
        <v>1269840</v>
      </c>
      <c r="I209" s="708"/>
      <c r="J209" s="707"/>
      <c r="K209" s="707"/>
    </row>
    <row r="210" spans="1:12" ht="41.25">
      <c r="A210" s="651" t="s">
        <v>349</v>
      </c>
      <c r="B210" s="647">
        <v>5.3</v>
      </c>
      <c r="C210" s="640" t="s">
        <v>155</v>
      </c>
      <c r="D210" s="641" t="s">
        <v>156</v>
      </c>
      <c r="E210" s="642" t="s">
        <v>97</v>
      </c>
      <c r="F210" s="635">
        <v>25</v>
      </c>
      <c r="G210" s="636">
        <v>592025</v>
      </c>
      <c r="H210" s="644">
        <f>+G210*F210</f>
        <v>14800625</v>
      </c>
      <c r="I210" s="708"/>
      <c r="J210" s="707"/>
      <c r="K210" s="707"/>
    </row>
    <row r="211" spans="1:12">
      <c r="A211" s="1046" t="s">
        <v>93</v>
      </c>
      <c r="B211" s="1047"/>
      <c r="C211" s="1047"/>
      <c r="D211" s="1047"/>
      <c r="E211" s="1047"/>
      <c r="F211" s="1047"/>
      <c r="G211" s="1047"/>
      <c r="H211" s="643">
        <f>SUM(H208:H210)</f>
        <v>18294219</v>
      </c>
      <c r="I211" s="708"/>
      <c r="J211" s="707"/>
      <c r="K211" s="707"/>
    </row>
    <row r="212" spans="1:12">
      <c r="A212" s="41">
        <v>6</v>
      </c>
      <c r="B212" s="42" t="s">
        <v>132</v>
      </c>
      <c r="C212" s="42"/>
      <c r="D212" s="42"/>
      <c r="E212" s="42"/>
      <c r="F212" s="43"/>
      <c r="G212" s="123"/>
      <c r="H212" s="44"/>
      <c r="I212" s="708"/>
      <c r="J212" s="707"/>
      <c r="K212" s="707"/>
    </row>
    <row r="213" spans="1:12" ht="33">
      <c r="A213" s="638" t="s">
        <v>338</v>
      </c>
      <c r="B213" s="639">
        <v>6.1</v>
      </c>
      <c r="C213" s="640" t="s">
        <v>133</v>
      </c>
      <c r="D213" s="641" t="s">
        <v>134</v>
      </c>
      <c r="E213" s="642" t="s">
        <v>97</v>
      </c>
      <c r="F213" s="635">
        <v>60</v>
      </c>
      <c r="G213" s="636">
        <v>42172</v>
      </c>
      <c r="H213" s="644">
        <f>+G213*F213</f>
        <v>2530320</v>
      </c>
      <c r="I213" s="708"/>
      <c r="J213" s="707"/>
      <c r="K213" s="707"/>
    </row>
    <row r="214" spans="1:12" ht="13.5" thickBot="1">
      <c r="A214" s="1046" t="s">
        <v>93</v>
      </c>
      <c r="B214" s="1047"/>
      <c r="C214" s="1047"/>
      <c r="D214" s="1047"/>
      <c r="E214" s="1047"/>
      <c r="F214" s="1047"/>
      <c r="G214" s="1047"/>
      <c r="H214" s="643">
        <f>+H213</f>
        <v>2530320</v>
      </c>
      <c r="I214" s="708"/>
      <c r="J214" s="707"/>
      <c r="K214" s="707"/>
      <c r="L214" s="36">
        <f>+J214-K214</f>
        <v>0</v>
      </c>
    </row>
    <row r="215" spans="1:12" ht="27" customHeight="1" thickBot="1">
      <c r="A215" s="1064" t="s">
        <v>420</v>
      </c>
      <c r="B215" s="1065"/>
      <c r="C215" s="1065"/>
      <c r="D215" s="1065"/>
      <c r="E215" s="1065"/>
      <c r="F215" s="1065"/>
      <c r="G215" s="1065"/>
      <c r="H215" s="1066"/>
      <c r="I215" s="708"/>
      <c r="J215" s="707"/>
      <c r="K215" s="707"/>
    </row>
    <row r="216" spans="1:12">
      <c r="A216" s="41">
        <v>1</v>
      </c>
      <c r="B216" s="42" t="s">
        <v>84</v>
      </c>
      <c r="C216" s="42"/>
      <c r="D216" s="42"/>
      <c r="E216" s="42"/>
      <c r="F216" s="43"/>
      <c r="G216" s="123"/>
      <c r="H216" s="44"/>
      <c r="I216" s="708"/>
      <c r="J216" s="707"/>
      <c r="K216" s="707"/>
    </row>
    <row r="217" spans="1:12" ht="24.75">
      <c r="A217" s="630" t="s">
        <v>313</v>
      </c>
      <c r="B217" s="634">
        <v>1.1000000000000001</v>
      </c>
      <c r="C217" s="632" t="s">
        <v>85</v>
      </c>
      <c r="D217" s="633" t="s">
        <v>86</v>
      </c>
      <c r="E217" s="634" t="s">
        <v>87</v>
      </c>
      <c r="F217" s="635">
        <v>5775</v>
      </c>
      <c r="G217" s="636">
        <v>1438</v>
      </c>
      <c r="H217" s="637">
        <f>+G217*F217</f>
        <v>8304450</v>
      </c>
      <c r="I217" s="708"/>
      <c r="J217" s="707"/>
      <c r="K217" s="707"/>
    </row>
    <row r="218" spans="1:12" ht="41.25">
      <c r="A218" s="630" t="s">
        <v>314</v>
      </c>
      <c r="B218" s="634">
        <v>1.2</v>
      </c>
      <c r="C218" s="632" t="s">
        <v>135</v>
      </c>
      <c r="D218" s="633" t="s">
        <v>188</v>
      </c>
      <c r="E218" s="634" t="s">
        <v>87</v>
      </c>
      <c r="F218" s="635">
        <v>110</v>
      </c>
      <c r="G218" s="636">
        <v>14935</v>
      </c>
      <c r="H218" s="637">
        <f>+G218*F218</f>
        <v>1642850</v>
      </c>
      <c r="I218" s="708"/>
      <c r="J218" s="707"/>
      <c r="K218" s="707"/>
    </row>
    <row r="219" spans="1:12" ht="33">
      <c r="A219" s="630" t="s">
        <v>315</v>
      </c>
      <c r="B219" s="634">
        <v>1.3</v>
      </c>
      <c r="C219" s="632" t="s">
        <v>185</v>
      </c>
      <c r="D219" s="633" t="s">
        <v>189</v>
      </c>
      <c r="E219" s="634" t="s">
        <v>90</v>
      </c>
      <c r="F219" s="635">
        <v>220</v>
      </c>
      <c r="G219" s="636">
        <v>7660</v>
      </c>
      <c r="H219" s="637">
        <f>+G219*F219</f>
        <v>1685200</v>
      </c>
      <c r="I219" s="708"/>
      <c r="J219" s="707"/>
      <c r="K219" s="707"/>
    </row>
    <row r="220" spans="1:12">
      <c r="A220" s="1046" t="s">
        <v>93</v>
      </c>
      <c r="B220" s="1047"/>
      <c r="C220" s="1047"/>
      <c r="D220" s="1047"/>
      <c r="E220" s="1047"/>
      <c r="F220" s="1047"/>
      <c r="G220" s="1047"/>
      <c r="H220" s="643">
        <f>SUM(H217:H219)</f>
        <v>11632500</v>
      </c>
      <c r="I220" s="708"/>
      <c r="J220" s="707"/>
      <c r="K220" s="707"/>
    </row>
    <row r="221" spans="1:12">
      <c r="A221" s="41">
        <v>2</v>
      </c>
      <c r="B221" s="42" t="s">
        <v>109</v>
      </c>
      <c r="C221" s="42"/>
      <c r="D221" s="42"/>
      <c r="E221" s="42"/>
      <c r="F221" s="43"/>
      <c r="G221" s="123"/>
      <c r="H221" s="44"/>
      <c r="I221" s="708"/>
      <c r="J221" s="707"/>
      <c r="K221" s="707"/>
    </row>
    <row r="222" spans="1:12" ht="41.25">
      <c r="A222" s="638" t="s">
        <v>324</v>
      </c>
      <c r="B222" s="642">
        <v>2.1</v>
      </c>
      <c r="C222" s="640" t="s">
        <v>110</v>
      </c>
      <c r="D222" s="641" t="s">
        <v>158</v>
      </c>
      <c r="E222" s="642" t="s">
        <v>90</v>
      </c>
      <c r="F222" s="635">
        <v>2253</v>
      </c>
      <c r="G222" s="636">
        <v>5599</v>
      </c>
      <c r="H222" s="644">
        <f t="shared" ref="H222:H235" si="6">+G222*F222</f>
        <v>12614547</v>
      </c>
      <c r="I222" s="708"/>
      <c r="J222" s="707"/>
      <c r="K222" s="707"/>
    </row>
    <row r="223" spans="1:12" ht="41.25">
      <c r="A223" s="638" t="s">
        <v>339</v>
      </c>
      <c r="B223" s="642">
        <v>2.2000000000000002</v>
      </c>
      <c r="C223" s="640" t="s">
        <v>110</v>
      </c>
      <c r="D223" s="641" t="s">
        <v>142</v>
      </c>
      <c r="E223" s="642" t="s">
        <v>90</v>
      </c>
      <c r="F223" s="635">
        <v>77</v>
      </c>
      <c r="G223" s="636">
        <v>5104</v>
      </c>
      <c r="H223" s="644">
        <f t="shared" si="6"/>
        <v>393008</v>
      </c>
      <c r="I223" s="708"/>
      <c r="J223" s="707"/>
      <c r="K223" s="707"/>
    </row>
    <row r="224" spans="1:12" ht="41.25">
      <c r="A224" s="638" t="s">
        <v>340</v>
      </c>
      <c r="B224" s="642">
        <v>2.2999999999999998</v>
      </c>
      <c r="C224" s="640" t="s">
        <v>110</v>
      </c>
      <c r="D224" s="641" t="s">
        <v>143</v>
      </c>
      <c r="E224" s="642" t="s">
        <v>90</v>
      </c>
      <c r="F224" s="635">
        <v>64</v>
      </c>
      <c r="G224" s="636">
        <v>6958</v>
      </c>
      <c r="H224" s="644">
        <f t="shared" si="6"/>
        <v>445312</v>
      </c>
      <c r="I224" s="708"/>
      <c r="J224" s="707"/>
      <c r="K224" s="707"/>
    </row>
    <row r="225" spans="1:11" ht="41.25">
      <c r="A225" s="638" t="s">
        <v>326</v>
      </c>
      <c r="B225" s="642">
        <v>2.4</v>
      </c>
      <c r="C225" s="640" t="s">
        <v>113</v>
      </c>
      <c r="D225" s="641" t="s">
        <v>114</v>
      </c>
      <c r="E225" s="642" t="s">
        <v>87</v>
      </c>
      <c r="F225" s="635">
        <v>198</v>
      </c>
      <c r="G225" s="636">
        <v>46345</v>
      </c>
      <c r="H225" s="644">
        <f t="shared" si="6"/>
        <v>9176310</v>
      </c>
      <c r="I225" s="708"/>
      <c r="J225" s="707"/>
      <c r="K225" s="707"/>
    </row>
    <row r="226" spans="1:11" ht="41.25">
      <c r="A226" s="638" t="s">
        <v>328</v>
      </c>
      <c r="B226" s="642">
        <v>2.5</v>
      </c>
      <c r="C226" s="640" t="s">
        <v>115</v>
      </c>
      <c r="D226" s="641" t="s">
        <v>116</v>
      </c>
      <c r="E226" s="642" t="s">
        <v>87</v>
      </c>
      <c r="F226" s="635">
        <v>40</v>
      </c>
      <c r="G226" s="636">
        <v>46345</v>
      </c>
      <c r="H226" s="644">
        <f t="shared" si="6"/>
        <v>1853800</v>
      </c>
      <c r="I226" s="708"/>
      <c r="J226" s="707"/>
      <c r="K226" s="707"/>
    </row>
    <row r="227" spans="1:11" ht="33">
      <c r="A227" s="638" t="s">
        <v>357</v>
      </c>
      <c r="B227" s="642">
        <v>2.6</v>
      </c>
      <c r="C227" s="640" t="s">
        <v>145</v>
      </c>
      <c r="D227" s="641" t="s">
        <v>146</v>
      </c>
      <c r="E227" s="642" t="s">
        <v>87</v>
      </c>
      <c r="F227" s="635">
        <v>50</v>
      </c>
      <c r="G227" s="636">
        <v>46345</v>
      </c>
      <c r="H227" s="644">
        <f t="shared" si="6"/>
        <v>2317250</v>
      </c>
      <c r="I227" s="708"/>
      <c r="J227" s="707"/>
      <c r="K227" s="707"/>
    </row>
    <row r="228" spans="1:11" ht="41.25">
      <c r="A228" s="638" t="s">
        <v>329</v>
      </c>
      <c r="B228" s="642">
        <v>2.7</v>
      </c>
      <c r="C228" s="640" t="s">
        <v>117</v>
      </c>
      <c r="D228" s="641" t="s">
        <v>118</v>
      </c>
      <c r="E228" s="642" t="s">
        <v>87</v>
      </c>
      <c r="F228" s="635">
        <v>18</v>
      </c>
      <c r="G228" s="636">
        <v>46345</v>
      </c>
      <c r="H228" s="644">
        <f t="shared" si="6"/>
        <v>834210</v>
      </c>
      <c r="I228" s="708"/>
      <c r="J228" s="707"/>
      <c r="K228" s="707"/>
    </row>
    <row r="229" spans="1:11" ht="41.25">
      <c r="A229" s="638" t="s">
        <v>345</v>
      </c>
      <c r="B229" s="642">
        <v>2.8</v>
      </c>
      <c r="C229" s="640" t="s">
        <v>119</v>
      </c>
      <c r="D229" s="641" t="s">
        <v>147</v>
      </c>
      <c r="E229" s="642" t="s">
        <v>87</v>
      </c>
      <c r="F229" s="635">
        <v>32</v>
      </c>
      <c r="G229" s="636">
        <v>46345</v>
      </c>
      <c r="H229" s="644">
        <f t="shared" si="6"/>
        <v>1483040</v>
      </c>
      <c r="I229" s="708"/>
      <c r="J229" s="707"/>
      <c r="K229" s="707"/>
    </row>
    <row r="230" spans="1:11" ht="33">
      <c r="A230" s="638" t="s">
        <v>356</v>
      </c>
      <c r="B230" s="654">
        <v>2.9</v>
      </c>
      <c r="C230" s="640" t="s">
        <v>148</v>
      </c>
      <c r="D230" s="641" t="s">
        <v>149</v>
      </c>
      <c r="E230" s="642" t="s">
        <v>87</v>
      </c>
      <c r="F230" s="635">
        <v>180</v>
      </c>
      <c r="G230" s="636">
        <v>43670</v>
      </c>
      <c r="H230" s="644">
        <f t="shared" si="6"/>
        <v>7860600</v>
      </c>
      <c r="I230" s="708"/>
      <c r="J230" s="707"/>
      <c r="K230" s="707"/>
    </row>
    <row r="231" spans="1:11" ht="33">
      <c r="A231" s="638" t="s">
        <v>332</v>
      </c>
      <c r="B231" s="655">
        <v>2.1</v>
      </c>
      <c r="C231" s="640" t="s">
        <v>121</v>
      </c>
      <c r="D231" s="641" t="s">
        <v>122</v>
      </c>
      <c r="E231" s="642" t="s">
        <v>78</v>
      </c>
      <c r="F231" s="635">
        <v>201</v>
      </c>
      <c r="G231" s="636">
        <v>8924</v>
      </c>
      <c r="H231" s="644">
        <f t="shared" si="6"/>
        <v>1793724</v>
      </c>
      <c r="I231" s="708"/>
      <c r="J231" s="707"/>
      <c r="K231" s="707"/>
    </row>
    <row r="232" spans="1:11" ht="41.25">
      <c r="A232" s="638" t="s">
        <v>333</v>
      </c>
      <c r="B232" s="642">
        <v>2.11</v>
      </c>
      <c r="C232" s="640" t="s">
        <v>123</v>
      </c>
      <c r="D232" s="641" t="s">
        <v>124</v>
      </c>
      <c r="E232" s="642" t="s">
        <v>78</v>
      </c>
      <c r="F232" s="635">
        <v>20</v>
      </c>
      <c r="G232" s="636">
        <v>56228</v>
      </c>
      <c r="H232" s="644">
        <f t="shared" si="6"/>
        <v>1124560</v>
      </c>
      <c r="I232" s="708"/>
      <c r="J232" s="707"/>
      <c r="K232" s="707"/>
    </row>
    <row r="233" spans="1:11" ht="41.25">
      <c r="A233" s="638" t="s">
        <v>334</v>
      </c>
      <c r="B233" s="655">
        <v>2.12</v>
      </c>
      <c r="C233" s="640" t="s">
        <v>125</v>
      </c>
      <c r="D233" s="641" t="s">
        <v>126</v>
      </c>
      <c r="E233" s="642" t="s">
        <v>78</v>
      </c>
      <c r="F233" s="635">
        <v>56</v>
      </c>
      <c r="G233" s="636">
        <v>79786</v>
      </c>
      <c r="H233" s="644">
        <f t="shared" si="6"/>
        <v>4468016</v>
      </c>
      <c r="I233" s="708"/>
      <c r="J233" s="707"/>
      <c r="K233" s="707"/>
    </row>
    <row r="234" spans="1:11" ht="41.25">
      <c r="A234" s="638" t="s">
        <v>335</v>
      </c>
      <c r="B234" s="642">
        <v>2.13</v>
      </c>
      <c r="C234" s="640" t="s">
        <v>127</v>
      </c>
      <c r="D234" s="641" t="s">
        <v>128</v>
      </c>
      <c r="E234" s="642" t="s">
        <v>78</v>
      </c>
      <c r="F234" s="635">
        <v>10</v>
      </c>
      <c r="G234" s="636">
        <v>486675</v>
      </c>
      <c r="H234" s="644">
        <f t="shared" si="6"/>
        <v>4866750</v>
      </c>
      <c r="I234" s="708"/>
      <c r="J234" s="707"/>
      <c r="K234" s="707"/>
    </row>
    <row r="235" spans="1:11" ht="33">
      <c r="A235" s="638" t="s">
        <v>429</v>
      </c>
      <c r="B235" s="642">
        <v>2.14</v>
      </c>
      <c r="C235" s="640" t="s">
        <v>121</v>
      </c>
      <c r="D235" s="641" t="s">
        <v>190</v>
      </c>
      <c r="E235" s="642" t="s">
        <v>78</v>
      </c>
      <c r="F235" s="635">
        <v>315</v>
      </c>
      <c r="G235" s="636">
        <v>8924</v>
      </c>
      <c r="H235" s="644">
        <f t="shared" si="6"/>
        <v>2811060</v>
      </c>
      <c r="I235" s="708"/>
      <c r="J235" s="707"/>
      <c r="K235" s="707"/>
    </row>
    <row r="236" spans="1:11">
      <c r="A236" s="1046" t="s">
        <v>93</v>
      </c>
      <c r="B236" s="1047"/>
      <c r="C236" s="1047"/>
      <c r="D236" s="1047"/>
      <c r="E236" s="1047"/>
      <c r="F236" s="1047"/>
      <c r="G236" s="1047"/>
      <c r="H236" s="643">
        <f>SUM(H222:H235)</f>
        <v>52042187</v>
      </c>
      <c r="I236" s="708"/>
      <c r="J236" s="707"/>
      <c r="K236" s="707"/>
    </row>
    <row r="237" spans="1:11">
      <c r="A237" s="41">
        <v>3</v>
      </c>
      <c r="B237" s="42" t="s">
        <v>150</v>
      </c>
      <c r="C237" s="42"/>
      <c r="D237" s="42"/>
      <c r="E237" s="42"/>
      <c r="F237" s="43"/>
      <c r="G237" s="123"/>
      <c r="H237" s="44"/>
      <c r="I237" s="708"/>
      <c r="J237" s="707"/>
      <c r="K237" s="707"/>
    </row>
    <row r="238" spans="1:11" ht="41.25">
      <c r="A238" s="651" t="s">
        <v>317</v>
      </c>
      <c r="B238" s="649">
        <v>3.1</v>
      </c>
      <c r="C238" s="640" t="s">
        <v>191</v>
      </c>
      <c r="D238" s="648" t="s">
        <v>140</v>
      </c>
      <c r="E238" s="649" t="s">
        <v>97</v>
      </c>
      <c r="F238" s="635">
        <v>34</v>
      </c>
      <c r="G238" s="636">
        <v>49327</v>
      </c>
      <c r="H238" s="650">
        <f>+G238*F238</f>
        <v>1677118</v>
      </c>
      <c r="I238" s="708"/>
      <c r="J238" s="707"/>
      <c r="K238" s="707"/>
    </row>
    <row r="239" spans="1:11" ht="33">
      <c r="A239" s="651" t="s">
        <v>347</v>
      </c>
      <c r="B239" s="649">
        <v>3.2</v>
      </c>
      <c r="C239" s="640" t="s">
        <v>151</v>
      </c>
      <c r="D239" s="641" t="s">
        <v>152</v>
      </c>
      <c r="E239" s="642" t="s">
        <v>97</v>
      </c>
      <c r="F239" s="635">
        <v>23</v>
      </c>
      <c r="G239" s="636">
        <v>71734</v>
      </c>
      <c r="H239" s="644">
        <f>+G239*F239</f>
        <v>1649882</v>
      </c>
      <c r="I239" s="708"/>
      <c r="J239" s="707"/>
      <c r="K239" s="707"/>
    </row>
    <row r="240" spans="1:11" ht="41.25">
      <c r="A240" s="651" t="s">
        <v>348</v>
      </c>
      <c r="B240" s="647">
        <v>3.3</v>
      </c>
      <c r="C240" s="640" t="s">
        <v>153</v>
      </c>
      <c r="D240" s="641" t="s">
        <v>154</v>
      </c>
      <c r="E240" s="642" t="s">
        <v>87</v>
      </c>
      <c r="F240" s="635">
        <v>156</v>
      </c>
      <c r="G240" s="636">
        <v>6105</v>
      </c>
      <c r="H240" s="644">
        <f>+G240*F240</f>
        <v>952380</v>
      </c>
      <c r="I240" s="708"/>
      <c r="J240" s="707"/>
      <c r="K240" s="707"/>
    </row>
    <row r="241" spans="1:12" ht="41.25">
      <c r="A241" s="651" t="s">
        <v>349</v>
      </c>
      <c r="B241" s="647">
        <v>3.4</v>
      </c>
      <c r="C241" s="640" t="s">
        <v>155</v>
      </c>
      <c r="D241" s="641" t="s">
        <v>156</v>
      </c>
      <c r="E241" s="642" t="s">
        <v>97</v>
      </c>
      <c r="F241" s="635">
        <v>19</v>
      </c>
      <c r="G241" s="636">
        <v>592025</v>
      </c>
      <c r="H241" s="644">
        <f>+G241*F241</f>
        <v>11248475</v>
      </c>
      <c r="I241" s="708"/>
      <c r="J241" s="707"/>
      <c r="K241" s="707"/>
    </row>
    <row r="242" spans="1:12">
      <c r="A242" s="1046" t="s">
        <v>93</v>
      </c>
      <c r="B242" s="1047"/>
      <c r="C242" s="1047"/>
      <c r="D242" s="1047"/>
      <c r="E242" s="1047"/>
      <c r="F242" s="1047"/>
      <c r="G242" s="1047"/>
      <c r="H242" s="643">
        <f>SUM(H238:H241)</f>
        <v>15527855</v>
      </c>
      <c r="I242" s="708"/>
      <c r="J242" s="707"/>
      <c r="K242" s="707"/>
    </row>
    <row r="243" spans="1:12">
      <c r="A243" s="41">
        <v>4</v>
      </c>
      <c r="B243" s="42" t="s">
        <v>132</v>
      </c>
      <c r="C243" s="42"/>
      <c r="D243" s="42"/>
      <c r="E243" s="42"/>
      <c r="F243" s="43"/>
      <c r="G243" s="123"/>
      <c r="H243" s="44"/>
      <c r="I243" s="708"/>
      <c r="J243" s="707"/>
      <c r="K243" s="707"/>
    </row>
    <row r="244" spans="1:12" ht="33">
      <c r="A244" s="638" t="s">
        <v>338</v>
      </c>
      <c r="B244" s="639">
        <v>4.0999999999999996</v>
      </c>
      <c r="C244" s="640" t="s">
        <v>133</v>
      </c>
      <c r="D244" s="641" t="s">
        <v>134</v>
      </c>
      <c r="E244" s="642" t="s">
        <v>97</v>
      </c>
      <c r="F244" s="635">
        <v>38</v>
      </c>
      <c r="G244" s="636">
        <v>42172</v>
      </c>
      <c r="H244" s="644">
        <f>ROUND((G244*F244),0)</f>
        <v>1602536</v>
      </c>
      <c r="I244" s="708"/>
      <c r="J244" s="707"/>
      <c r="K244" s="707"/>
    </row>
    <row r="245" spans="1:12" ht="13.5" thickBot="1">
      <c r="A245" s="1046" t="s">
        <v>93</v>
      </c>
      <c r="B245" s="1047"/>
      <c r="C245" s="1047"/>
      <c r="D245" s="1047"/>
      <c r="E245" s="1047"/>
      <c r="F245" s="1047"/>
      <c r="G245" s="1047"/>
      <c r="H245" s="643">
        <f>+H244</f>
        <v>1602536</v>
      </c>
      <c r="I245" s="708"/>
      <c r="J245" s="707"/>
      <c r="K245" s="707"/>
      <c r="L245" s="36">
        <f>+J245-K245</f>
        <v>0</v>
      </c>
    </row>
    <row r="246" spans="1:12" ht="24" customHeight="1" thickBot="1">
      <c r="A246" s="1064" t="s">
        <v>421</v>
      </c>
      <c r="B246" s="1065"/>
      <c r="C246" s="1065"/>
      <c r="D246" s="1065"/>
      <c r="E246" s="1065"/>
      <c r="F246" s="1065"/>
      <c r="G246" s="1065"/>
      <c r="H246" s="1066"/>
      <c r="I246" s="708"/>
      <c r="J246" s="707"/>
      <c r="K246" s="707"/>
    </row>
    <row r="247" spans="1:12">
      <c r="A247" s="41">
        <v>1</v>
      </c>
      <c r="B247" s="42" t="s">
        <v>84</v>
      </c>
      <c r="C247" s="42"/>
      <c r="D247" s="42"/>
      <c r="E247" s="42"/>
      <c r="F247" s="43"/>
      <c r="G247" s="123"/>
      <c r="H247" s="44"/>
      <c r="I247" s="708"/>
      <c r="J247" s="707"/>
      <c r="K247" s="707"/>
    </row>
    <row r="248" spans="1:12" ht="24.75">
      <c r="A248" s="630" t="s">
        <v>313</v>
      </c>
      <c r="B248" s="634">
        <v>1.1000000000000001</v>
      </c>
      <c r="C248" s="632" t="s">
        <v>85</v>
      </c>
      <c r="D248" s="633" t="s">
        <v>86</v>
      </c>
      <c r="E248" s="634" t="s">
        <v>87</v>
      </c>
      <c r="F248" s="635">
        <v>2400</v>
      </c>
      <c r="G248" s="636">
        <v>1438</v>
      </c>
      <c r="H248" s="637">
        <f>+G248*F248</f>
        <v>3451200</v>
      </c>
      <c r="I248" s="708"/>
      <c r="J248" s="707"/>
      <c r="K248" s="707"/>
    </row>
    <row r="249" spans="1:12" ht="41.25">
      <c r="A249" s="630" t="s">
        <v>314</v>
      </c>
      <c r="B249" s="634">
        <v>1.2</v>
      </c>
      <c r="C249" s="632" t="s">
        <v>135</v>
      </c>
      <c r="D249" s="633" t="s">
        <v>188</v>
      </c>
      <c r="E249" s="634" t="s">
        <v>87</v>
      </c>
      <c r="F249" s="635">
        <v>88</v>
      </c>
      <c r="G249" s="636">
        <v>14935</v>
      </c>
      <c r="H249" s="637">
        <f>+G249*F249</f>
        <v>1314280</v>
      </c>
      <c r="I249" s="708"/>
      <c r="J249" s="707"/>
      <c r="K249" s="707"/>
    </row>
    <row r="250" spans="1:12" ht="33">
      <c r="A250" s="630" t="s">
        <v>315</v>
      </c>
      <c r="B250" s="634">
        <v>1.3</v>
      </c>
      <c r="C250" s="632" t="s">
        <v>185</v>
      </c>
      <c r="D250" s="633" t="s">
        <v>189</v>
      </c>
      <c r="E250" s="634" t="s">
        <v>90</v>
      </c>
      <c r="F250" s="635">
        <v>176</v>
      </c>
      <c r="G250" s="636">
        <v>7660</v>
      </c>
      <c r="H250" s="637">
        <f>+G250*F250</f>
        <v>1348160</v>
      </c>
      <c r="I250" s="708"/>
      <c r="J250" s="707"/>
      <c r="K250" s="707"/>
    </row>
    <row r="251" spans="1:12">
      <c r="A251" s="1046" t="s">
        <v>93</v>
      </c>
      <c r="B251" s="1047"/>
      <c r="C251" s="1047"/>
      <c r="D251" s="1047"/>
      <c r="E251" s="1047"/>
      <c r="F251" s="1047"/>
      <c r="G251" s="1047"/>
      <c r="H251" s="643">
        <f>SUM(H248:H250)</f>
        <v>6113640</v>
      </c>
      <c r="I251" s="708"/>
      <c r="J251" s="707"/>
      <c r="K251" s="707"/>
    </row>
    <row r="252" spans="1:12">
      <c r="A252" s="41">
        <v>2</v>
      </c>
      <c r="B252" s="42" t="s">
        <v>109</v>
      </c>
      <c r="C252" s="42"/>
      <c r="D252" s="42"/>
      <c r="E252" s="42"/>
      <c r="F252" s="43"/>
      <c r="G252" s="123"/>
      <c r="H252" s="44"/>
      <c r="I252" s="708"/>
      <c r="J252" s="707"/>
      <c r="K252" s="707"/>
    </row>
    <row r="253" spans="1:12" ht="41.25">
      <c r="A253" s="638" t="s">
        <v>324</v>
      </c>
      <c r="B253" s="642">
        <v>2.1</v>
      </c>
      <c r="C253" s="640" t="s">
        <v>110</v>
      </c>
      <c r="D253" s="641" t="s">
        <v>158</v>
      </c>
      <c r="E253" s="642" t="s">
        <v>90</v>
      </c>
      <c r="F253" s="635">
        <v>2464</v>
      </c>
      <c r="G253" s="636">
        <v>5599</v>
      </c>
      <c r="H253" s="644">
        <f t="shared" ref="H253:H266" si="7">+G253*F253</f>
        <v>13795936</v>
      </c>
      <c r="I253" s="708"/>
      <c r="J253" s="707"/>
      <c r="K253" s="707"/>
    </row>
    <row r="254" spans="1:12" ht="41.25">
      <c r="A254" s="638" t="s">
        <v>339</v>
      </c>
      <c r="B254" s="642">
        <v>2.2000000000000002</v>
      </c>
      <c r="C254" s="640" t="s">
        <v>110</v>
      </c>
      <c r="D254" s="641" t="s">
        <v>142</v>
      </c>
      <c r="E254" s="642" t="s">
        <v>90</v>
      </c>
      <c r="F254" s="635">
        <v>79</v>
      </c>
      <c r="G254" s="636">
        <v>5104</v>
      </c>
      <c r="H254" s="644">
        <f t="shared" si="7"/>
        <v>403216</v>
      </c>
      <c r="I254" s="708"/>
      <c r="J254" s="707"/>
      <c r="K254" s="707"/>
    </row>
    <row r="255" spans="1:12" ht="41.25">
      <c r="A255" s="638" t="s">
        <v>340</v>
      </c>
      <c r="B255" s="642">
        <v>2.2999999999999998</v>
      </c>
      <c r="C255" s="640" t="s">
        <v>110</v>
      </c>
      <c r="D255" s="641" t="s">
        <v>143</v>
      </c>
      <c r="E255" s="642" t="s">
        <v>90</v>
      </c>
      <c r="F255" s="635">
        <v>97</v>
      </c>
      <c r="G255" s="636">
        <v>6958</v>
      </c>
      <c r="H255" s="644">
        <f t="shared" si="7"/>
        <v>674926</v>
      </c>
      <c r="I255" s="708"/>
      <c r="J255" s="707"/>
      <c r="K255" s="707"/>
    </row>
    <row r="256" spans="1:12" ht="41.25">
      <c r="A256" s="638" t="s">
        <v>343</v>
      </c>
      <c r="B256" s="642">
        <v>2.4</v>
      </c>
      <c r="C256" s="640" t="s">
        <v>110</v>
      </c>
      <c r="D256" s="641" t="s">
        <v>144</v>
      </c>
      <c r="E256" s="642" t="s">
        <v>90</v>
      </c>
      <c r="F256" s="635">
        <v>132</v>
      </c>
      <c r="G256" s="636">
        <v>10610</v>
      </c>
      <c r="H256" s="644">
        <f t="shared" si="7"/>
        <v>1400520</v>
      </c>
      <c r="I256" s="708"/>
      <c r="J256" s="707"/>
      <c r="K256" s="707"/>
    </row>
    <row r="257" spans="1:11" ht="41.25">
      <c r="A257" s="638" t="s">
        <v>326</v>
      </c>
      <c r="B257" s="642">
        <v>2.5</v>
      </c>
      <c r="C257" s="640" t="s">
        <v>113</v>
      </c>
      <c r="D257" s="641" t="s">
        <v>114</v>
      </c>
      <c r="E257" s="642" t="s">
        <v>87</v>
      </c>
      <c r="F257" s="635">
        <v>13</v>
      </c>
      <c r="G257" s="636">
        <v>46345</v>
      </c>
      <c r="H257" s="644">
        <f t="shared" si="7"/>
        <v>602485</v>
      </c>
      <c r="I257" s="708"/>
      <c r="J257" s="707"/>
      <c r="K257" s="707"/>
    </row>
    <row r="258" spans="1:11" ht="41.25">
      <c r="A258" s="638" t="s">
        <v>327</v>
      </c>
      <c r="B258" s="642">
        <v>2.6</v>
      </c>
      <c r="C258" s="640" t="s">
        <v>115</v>
      </c>
      <c r="D258" s="641" t="s">
        <v>116</v>
      </c>
      <c r="E258" s="642" t="s">
        <v>87</v>
      </c>
      <c r="F258" s="635">
        <v>13</v>
      </c>
      <c r="G258" s="636">
        <v>46345</v>
      </c>
      <c r="H258" s="644">
        <f t="shared" si="7"/>
        <v>602485</v>
      </c>
      <c r="I258" s="708"/>
      <c r="J258" s="707"/>
      <c r="K258" s="707"/>
    </row>
    <row r="259" spans="1:11" ht="33">
      <c r="A259" s="638" t="s">
        <v>357</v>
      </c>
      <c r="B259" s="642">
        <v>2.7</v>
      </c>
      <c r="C259" s="640" t="s">
        <v>145</v>
      </c>
      <c r="D259" s="641" t="s">
        <v>146</v>
      </c>
      <c r="E259" s="642" t="s">
        <v>87</v>
      </c>
      <c r="F259" s="635">
        <v>26</v>
      </c>
      <c r="G259" s="636">
        <v>46345</v>
      </c>
      <c r="H259" s="644">
        <f t="shared" si="7"/>
        <v>1204970</v>
      </c>
      <c r="I259" s="708"/>
      <c r="J259" s="707"/>
      <c r="K259" s="707"/>
    </row>
    <row r="260" spans="1:11" ht="41.25">
      <c r="A260" s="638">
        <v>4.5</v>
      </c>
      <c r="B260" s="642">
        <v>2.8</v>
      </c>
      <c r="C260" s="640" t="s">
        <v>117</v>
      </c>
      <c r="D260" s="641" t="s">
        <v>118</v>
      </c>
      <c r="E260" s="642" t="s">
        <v>87</v>
      </c>
      <c r="F260" s="635">
        <v>20</v>
      </c>
      <c r="G260" s="636">
        <v>46345</v>
      </c>
      <c r="H260" s="644">
        <f t="shared" si="7"/>
        <v>926900</v>
      </c>
      <c r="I260" s="708"/>
      <c r="J260" s="707"/>
      <c r="K260" s="707"/>
    </row>
    <row r="261" spans="1:11" ht="41.25">
      <c r="A261" s="638" t="s">
        <v>358</v>
      </c>
      <c r="B261" s="642">
        <v>2.9</v>
      </c>
      <c r="C261" s="640" t="s">
        <v>119</v>
      </c>
      <c r="D261" s="641" t="s">
        <v>192</v>
      </c>
      <c r="E261" s="642" t="s">
        <v>87</v>
      </c>
      <c r="F261" s="635">
        <v>156</v>
      </c>
      <c r="G261" s="636">
        <v>46345</v>
      </c>
      <c r="H261" s="644">
        <f t="shared" si="7"/>
        <v>7229820</v>
      </c>
      <c r="I261" s="708"/>
      <c r="J261" s="707"/>
      <c r="K261" s="707"/>
    </row>
    <row r="262" spans="1:11" ht="33">
      <c r="A262" s="638" t="s">
        <v>356</v>
      </c>
      <c r="B262" s="655">
        <v>2.1</v>
      </c>
      <c r="C262" s="640" t="s">
        <v>148</v>
      </c>
      <c r="D262" s="641" t="s">
        <v>193</v>
      </c>
      <c r="E262" s="642" t="s">
        <v>87</v>
      </c>
      <c r="F262" s="635">
        <v>80</v>
      </c>
      <c r="G262" s="636">
        <v>46345</v>
      </c>
      <c r="H262" s="644">
        <f t="shared" si="7"/>
        <v>3707600</v>
      </c>
      <c r="I262" s="708"/>
      <c r="J262" s="707"/>
      <c r="K262" s="707"/>
    </row>
    <row r="263" spans="1:11" ht="33">
      <c r="A263" s="638" t="s">
        <v>332</v>
      </c>
      <c r="B263" s="642">
        <v>2.11</v>
      </c>
      <c r="C263" s="640" t="s">
        <v>121</v>
      </c>
      <c r="D263" s="641" t="s">
        <v>122</v>
      </c>
      <c r="E263" s="642" t="s">
        <v>78</v>
      </c>
      <c r="F263" s="635">
        <v>350</v>
      </c>
      <c r="G263" s="636">
        <v>8924</v>
      </c>
      <c r="H263" s="644">
        <f t="shared" si="7"/>
        <v>3123400</v>
      </c>
      <c r="I263" s="708"/>
      <c r="J263" s="707"/>
      <c r="K263" s="707"/>
    </row>
    <row r="264" spans="1:11" ht="41.25">
      <c r="A264" s="638" t="s">
        <v>333</v>
      </c>
      <c r="B264" s="642">
        <v>2.12</v>
      </c>
      <c r="C264" s="640" t="s">
        <v>123</v>
      </c>
      <c r="D264" s="641" t="s">
        <v>124</v>
      </c>
      <c r="E264" s="642" t="s">
        <v>78</v>
      </c>
      <c r="F264" s="635">
        <v>18</v>
      </c>
      <c r="G264" s="636">
        <v>56228</v>
      </c>
      <c r="H264" s="644">
        <f t="shared" si="7"/>
        <v>1012104</v>
      </c>
      <c r="I264" s="708"/>
      <c r="J264" s="707"/>
      <c r="K264" s="707"/>
    </row>
    <row r="265" spans="1:11" ht="41.25">
      <c r="A265" s="638" t="s">
        <v>334</v>
      </c>
      <c r="B265" s="655">
        <v>2.13</v>
      </c>
      <c r="C265" s="640" t="s">
        <v>125</v>
      </c>
      <c r="D265" s="641" t="s">
        <v>126</v>
      </c>
      <c r="E265" s="642" t="s">
        <v>78</v>
      </c>
      <c r="F265" s="635">
        <v>32</v>
      </c>
      <c r="G265" s="636">
        <v>79786</v>
      </c>
      <c r="H265" s="644">
        <f t="shared" si="7"/>
        <v>2553152</v>
      </c>
      <c r="I265" s="708"/>
      <c r="J265" s="707"/>
      <c r="K265" s="707"/>
    </row>
    <row r="266" spans="1:11" ht="41.25">
      <c r="A266" s="638" t="s">
        <v>335</v>
      </c>
      <c r="B266" s="642">
        <v>2.14</v>
      </c>
      <c r="C266" s="640" t="s">
        <v>127</v>
      </c>
      <c r="D266" s="641" t="s">
        <v>128</v>
      </c>
      <c r="E266" s="642" t="s">
        <v>78</v>
      </c>
      <c r="F266" s="635">
        <v>40</v>
      </c>
      <c r="G266" s="636">
        <v>486675</v>
      </c>
      <c r="H266" s="644">
        <f t="shared" si="7"/>
        <v>19467000</v>
      </c>
      <c r="I266" s="708"/>
      <c r="J266" s="707"/>
      <c r="K266" s="707"/>
    </row>
    <row r="267" spans="1:11">
      <c r="A267" s="1046" t="s">
        <v>93</v>
      </c>
      <c r="B267" s="1047"/>
      <c r="C267" s="1047"/>
      <c r="D267" s="1047"/>
      <c r="E267" s="1047"/>
      <c r="F267" s="1047"/>
      <c r="G267" s="1047"/>
      <c r="H267" s="643">
        <f>SUM(H253:H266)</f>
        <v>56704514</v>
      </c>
      <c r="I267" s="708">
        <v>247457837</v>
      </c>
      <c r="J267" s="707"/>
      <c r="K267" s="707"/>
    </row>
    <row r="268" spans="1:11">
      <c r="A268" s="41">
        <v>3</v>
      </c>
      <c r="B268" s="42" t="s">
        <v>150</v>
      </c>
      <c r="C268" s="42"/>
      <c r="D268" s="42"/>
      <c r="E268" s="42"/>
      <c r="F268" s="43"/>
      <c r="G268" s="123"/>
      <c r="H268" s="44"/>
      <c r="I268" s="708">
        <v>94657385</v>
      </c>
      <c r="J268" s="707"/>
      <c r="K268" s="707"/>
    </row>
    <row r="269" spans="1:11" ht="41.25">
      <c r="A269" s="651" t="s">
        <v>317</v>
      </c>
      <c r="B269" s="649">
        <v>3.1</v>
      </c>
      <c r="C269" s="640" t="s">
        <v>191</v>
      </c>
      <c r="D269" s="648" t="s">
        <v>140</v>
      </c>
      <c r="E269" s="649" t="s">
        <v>97</v>
      </c>
      <c r="F269" s="635">
        <v>23</v>
      </c>
      <c r="G269" s="636">
        <v>49327</v>
      </c>
      <c r="H269" s="650">
        <f>+G269*F269</f>
        <v>1134521</v>
      </c>
      <c r="I269" s="708">
        <v>47802969</v>
      </c>
      <c r="J269" s="707"/>
      <c r="K269" s="707"/>
    </row>
    <row r="270" spans="1:11" ht="33">
      <c r="A270" s="651" t="s">
        <v>347</v>
      </c>
      <c r="B270" s="649">
        <v>3.2</v>
      </c>
      <c r="C270" s="640" t="s">
        <v>151</v>
      </c>
      <c r="D270" s="641" t="s">
        <v>152</v>
      </c>
      <c r="E270" s="642" t="s">
        <v>97</v>
      </c>
      <c r="F270" s="635">
        <v>16</v>
      </c>
      <c r="G270" s="636">
        <v>71734</v>
      </c>
      <c r="H270" s="644">
        <f>+G270*F270</f>
        <v>1147744</v>
      </c>
      <c r="I270" s="708">
        <v>45172738</v>
      </c>
      <c r="J270" s="707"/>
      <c r="K270" s="707"/>
    </row>
    <row r="271" spans="1:11" ht="41.25">
      <c r="A271" s="651" t="s">
        <v>348</v>
      </c>
      <c r="B271" s="647">
        <v>3.3</v>
      </c>
      <c r="C271" s="640" t="s">
        <v>153</v>
      </c>
      <c r="D271" s="641" t="s">
        <v>154</v>
      </c>
      <c r="E271" s="642" t="s">
        <v>87</v>
      </c>
      <c r="F271" s="635">
        <v>104</v>
      </c>
      <c r="G271" s="636">
        <v>6105</v>
      </c>
      <c r="H271" s="644">
        <f>+G271*F271</f>
        <v>634920</v>
      </c>
      <c r="I271" s="708">
        <v>92737222</v>
      </c>
      <c r="J271" s="707"/>
      <c r="K271" s="707"/>
    </row>
    <row r="272" spans="1:11" ht="41.25">
      <c r="A272" s="651" t="s">
        <v>349</v>
      </c>
      <c r="B272" s="647">
        <v>3.4</v>
      </c>
      <c r="C272" s="640" t="s">
        <v>155</v>
      </c>
      <c r="D272" s="641" t="s">
        <v>156</v>
      </c>
      <c r="E272" s="642" t="s">
        <v>97</v>
      </c>
      <c r="F272" s="635">
        <v>12</v>
      </c>
      <c r="G272" s="636">
        <v>592025</v>
      </c>
      <c r="H272" s="644">
        <f>+G272*F272</f>
        <v>7104300</v>
      </c>
      <c r="I272" s="708">
        <v>123361746</v>
      </c>
      <c r="J272" s="707"/>
      <c r="K272" s="707"/>
    </row>
    <row r="273" spans="1:12">
      <c r="A273" s="1046" t="s">
        <v>93</v>
      </c>
      <c r="B273" s="1047"/>
      <c r="C273" s="1047"/>
      <c r="D273" s="1047"/>
      <c r="E273" s="1047"/>
      <c r="F273" s="1047"/>
      <c r="G273" s="1047"/>
      <c r="H273" s="643">
        <f>SUM(H269:H272)</f>
        <v>10021485</v>
      </c>
      <c r="I273" s="708">
        <v>95205444</v>
      </c>
      <c r="J273" s="707"/>
      <c r="K273" s="707"/>
    </row>
    <row r="274" spans="1:12">
      <c r="A274" s="41">
        <v>4</v>
      </c>
      <c r="B274" s="42" t="s">
        <v>132</v>
      </c>
      <c r="C274" s="42"/>
      <c r="D274" s="42"/>
      <c r="E274" s="42"/>
      <c r="F274" s="43"/>
      <c r="G274" s="123"/>
      <c r="H274" s="44"/>
      <c r="I274" s="708">
        <v>55942563</v>
      </c>
      <c r="J274" s="707"/>
      <c r="K274" s="707"/>
    </row>
    <row r="275" spans="1:12" ht="33">
      <c r="A275" s="638" t="s">
        <v>338</v>
      </c>
      <c r="B275" s="639">
        <v>4.0999999999999996</v>
      </c>
      <c r="C275" s="640" t="s">
        <v>133</v>
      </c>
      <c r="D275" s="641" t="s">
        <v>134</v>
      </c>
      <c r="E275" s="642" t="s">
        <v>97</v>
      </c>
      <c r="F275" s="635">
        <v>30</v>
      </c>
      <c r="G275" s="636">
        <v>42172</v>
      </c>
      <c r="H275" s="644">
        <f>+G275*F275</f>
        <v>1265160</v>
      </c>
      <c r="I275" s="708">
        <v>60954225</v>
      </c>
      <c r="J275" s="707"/>
      <c r="K275" s="707"/>
    </row>
    <row r="276" spans="1:12">
      <c r="A276" s="1067" t="s">
        <v>93</v>
      </c>
      <c r="B276" s="1068"/>
      <c r="C276" s="1068"/>
      <c r="D276" s="1068"/>
      <c r="E276" s="1068"/>
      <c r="F276" s="1068"/>
      <c r="G276" s="1069"/>
      <c r="H276" s="643">
        <f>+H275</f>
        <v>1265160</v>
      </c>
      <c r="I276" s="708">
        <f>SUM(I267:I275)</f>
        <v>863292129</v>
      </c>
      <c r="J276" s="709"/>
      <c r="K276" s="707"/>
    </row>
    <row r="277" spans="1:12">
      <c r="A277" s="629"/>
      <c r="B277" s="656"/>
      <c r="C277" s="656"/>
      <c r="D277" s="656"/>
      <c r="E277" s="656"/>
      <c r="F277" s="656"/>
      <c r="G277" s="657"/>
      <c r="H277" s="658"/>
      <c r="I277" s="708"/>
      <c r="K277" s="710"/>
    </row>
    <row r="278" spans="1:12">
      <c r="A278" s="1073" t="s">
        <v>194</v>
      </c>
      <c r="B278" s="1074"/>
      <c r="C278" s="1074"/>
      <c r="D278" s="1074"/>
      <c r="E278" s="1074"/>
      <c r="F278" s="1074"/>
      <c r="G278" s="1074"/>
      <c r="H278" s="659">
        <f>H37+H34+H20+H14+H10+H77+H74+H69+H53+H47+H43+H81+H90+H93+H100+H104+H111+H115+H118+H122+H134+H137+H143+H147+H153+H167+H172+H175+H181+H185+H191+H206+H211+H214+H245+H242+H236+H220+H276+H273+H267+H251</f>
        <v>1163656266</v>
      </c>
      <c r="I278" s="708"/>
      <c r="K278" s="711"/>
    </row>
    <row r="279" spans="1:12">
      <c r="A279" s="660"/>
      <c r="B279" s="661"/>
      <c r="C279" s="661"/>
      <c r="D279" s="661"/>
      <c r="E279" s="661"/>
      <c r="F279" s="662"/>
      <c r="G279" s="663"/>
      <c r="H279" s="664"/>
      <c r="I279" s="708"/>
    </row>
    <row r="280" spans="1:12">
      <c r="A280" s="1070" t="s">
        <v>195</v>
      </c>
      <c r="B280" s="1071"/>
      <c r="C280" s="1071"/>
      <c r="D280" s="1071"/>
      <c r="E280" s="1071"/>
      <c r="F280" s="1071"/>
      <c r="G280" s="1072"/>
      <c r="H280" s="659">
        <v>53018865</v>
      </c>
      <c r="I280" s="708"/>
      <c r="J280" s="712"/>
      <c r="K280" s="713"/>
      <c r="L280" s="58"/>
    </row>
    <row r="281" spans="1:12">
      <c r="A281" s="1070" t="s">
        <v>196</v>
      </c>
      <c r="B281" s="1071"/>
      <c r="C281" s="1071"/>
      <c r="D281" s="1071"/>
      <c r="E281" s="1071"/>
      <c r="F281" s="1071"/>
      <c r="G281" s="1072"/>
      <c r="H281" s="659">
        <v>24915824</v>
      </c>
      <c r="I281" s="708"/>
      <c r="J281" s="712"/>
      <c r="K281" s="713"/>
      <c r="L281" s="58"/>
    </row>
    <row r="282" spans="1:12">
      <c r="A282" s="646"/>
      <c r="B282" s="665"/>
      <c r="C282" s="665"/>
      <c r="D282" s="665"/>
      <c r="E282" s="665"/>
      <c r="F282" s="665"/>
      <c r="G282" s="666"/>
      <c r="H282" s="667"/>
      <c r="I282" s="708"/>
      <c r="J282" s="712"/>
      <c r="K282" s="713"/>
      <c r="L282" s="58"/>
    </row>
    <row r="283" spans="1:12">
      <c r="A283" s="1070" t="s">
        <v>197</v>
      </c>
      <c r="B283" s="1071"/>
      <c r="C283" s="1071"/>
      <c r="D283" s="1071"/>
      <c r="E283" s="1071"/>
      <c r="F283" s="1071"/>
      <c r="G283" s="1072"/>
      <c r="H283" s="659">
        <v>25000000</v>
      </c>
      <c r="I283" s="708"/>
      <c r="J283" s="712"/>
      <c r="K283" s="713"/>
      <c r="L283" s="58"/>
    </row>
    <row r="284" spans="1:12">
      <c r="A284" s="668"/>
      <c r="B284" s="669"/>
      <c r="C284" s="669"/>
      <c r="D284" s="669"/>
      <c r="E284" s="669"/>
      <c r="F284" s="669"/>
      <c r="G284" s="670"/>
      <c r="H284" s="671"/>
      <c r="I284" s="708"/>
      <c r="J284" s="712"/>
      <c r="K284" s="713"/>
      <c r="L284" s="58"/>
    </row>
    <row r="285" spans="1:12">
      <c r="A285" s="1070" t="s">
        <v>198</v>
      </c>
      <c r="B285" s="1071"/>
      <c r="C285" s="1071"/>
      <c r="D285" s="1071"/>
      <c r="E285" s="1071"/>
      <c r="F285" s="1071"/>
      <c r="G285" s="1072"/>
      <c r="H285" s="659">
        <f>ROUND(((H283+(H278/(1+H294)*H293))*0.19),0)</f>
        <v>13253642</v>
      </c>
      <c r="I285" s="708"/>
      <c r="J285" s="712"/>
      <c r="K285" s="713"/>
      <c r="L285" s="58"/>
    </row>
    <row r="286" spans="1:12">
      <c r="A286" s="672"/>
      <c r="B286" s="673"/>
      <c r="C286" s="674"/>
      <c r="D286" s="674"/>
      <c r="E286" s="674"/>
      <c r="F286" s="674"/>
      <c r="G286" s="675"/>
      <c r="H286" s="676"/>
      <c r="I286" s="708"/>
      <c r="K286" s="713"/>
      <c r="L286" s="58"/>
    </row>
    <row r="287" spans="1:12">
      <c r="A287" s="672"/>
      <c r="B287" s="673"/>
      <c r="C287" s="674"/>
      <c r="D287" s="1077" t="s">
        <v>199</v>
      </c>
      <c r="E287" s="1077"/>
      <c r="F287" s="1077"/>
      <c r="G287" s="1077"/>
      <c r="H287" s="677">
        <f>+H285+H283+H281+H280+H278</f>
        <v>1279844597</v>
      </c>
      <c r="I287" s="714">
        <v>0.9357622191703</v>
      </c>
      <c r="J287" s="715">
        <v>0.9357622191703</v>
      </c>
    </row>
    <row r="288" spans="1:12" ht="13.5" thickBot="1">
      <c r="A288" s="678"/>
      <c r="B288" s="673"/>
      <c r="C288" s="674"/>
      <c r="D288" s="679"/>
      <c r="E288" s="679"/>
      <c r="F288" s="679"/>
      <c r="G288" s="680"/>
      <c r="H288" s="681"/>
      <c r="I288" s="716"/>
    </row>
    <row r="289" spans="1:9" ht="15.75">
      <c r="A289" s="678"/>
      <c r="B289" s="682"/>
      <c r="C289" s="683"/>
      <c r="D289" s="1078"/>
      <c r="E289" s="1078"/>
      <c r="F289" s="1078"/>
      <c r="G289" s="1078"/>
      <c r="H289" s="1079"/>
      <c r="I289" s="716"/>
    </row>
    <row r="290" spans="1:9" ht="26.1" customHeight="1">
      <c r="A290" s="678"/>
      <c r="B290" s="682"/>
      <c r="C290" s="1080" t="s">
        <v>200</v>
      </c>
      <c r="D290" s="1081"/>
      <c r="E290" s="1082" t="s">
        <v>201</v>
      </c>
      <c r="F290" s="1083"/>
      <c r="G290" s="1084"/>
      <c r="H290" s="684" t="s">
        <v>202</v>
      </c>
      <c r="I290" s="716"/>
    </row>
    <row r="291" spans="1:9" ht="72.599999999999994" customHeight="1">
      <c r="A291" s="678"/>
      <c r="B291" s="682"/>
      <c r="C291" s="1080" t="s">
        <v>203</v>
      </c>
      <c r="D291" s="1081"/>
      <c r="E291" s="1085" t="s">
        <v>204</v>
      </c>
      <c r="F291" s="1086"/>
      <c r="G291" s="685" t="s">
        <v>205</v>
      </c>
      <c r="H291" s="686">
        <v>0.25</v>
      </c>
      <c r="I291" s="716"/>
    </row>
    <row r="292" spans="1:9" ht="30.6" customHeight="1">
      <c r="A292" s="678"/>
      <c r="B292" s="682"/>
      <c r="C292" s="1080" t="s">
        <v>206</v>
      </c>
      <c r="D292" s="1081"/>
      <c r="E292" s="1087" t="s">
        <v>207</v>
      </c>
      <c r="F292" s="1088"/>
      <c r="G292" s="685" t="s">
        <v>208</v>
      </c>
      <c r="H292" s="686">
        <v>0</v>
      </c>
      <c r="I292" s="716"/>
    </row>
    <row r="293" spans="1:9" ht="15.75">
      <c r="A293" s="678"/>
      <c r="B293" s="682"/>
      <c r="C293" s="687"/>
      <c r="D293" s="688"/>
      <c r="E293" s="1089" t="s">
        <v>209</v>
      </c>
      <c r="F293" s="1090"/>
      <c r="G293" s="685" t="s">
        <v>210</v>
      </c>
      <c r="H293" s="686">
        <v>0.05</v>
      </c>
      <c r="I293" s="716"/>
    </row>
    <row r="294" spans="1:9" ht="16.5" thickBot="1">
      <c r="A294" s="678"/>
      <c r="B294" s="689"/>
      <c r="C294" s="721"/>
      <c r="D294" s="722"/>
      <c r="E294" s="1075" t="s">
        <v>211</v>
      </c>
      <c r="F294" s="1076"/>
      <c r="G294" s="723" t="s">
        <v>212</v>
      </c>
      <c r="H294" s="724">
        <v>0.3</v>
      </c>
      <c r="I294" s="716"/>
    </row>
    <row r="295" spans="1:9">
      <c r="A295" s="678"/>
      <c r="B295" s="673"/>
      <c r="C295" s="674"/>
      <c r="D295" s="679"/>
      <c r="E295" s="679"/>
      <c r="F295" s="679"/>
      <c r="G295" s="680"/>
      <c r="H295" s="681"/>
      <c r="I295" s="716"/>
    </row>
    <row r="296" spans="1:9" ht="15">
      <c r="A296" s="678"/>
      <c r="B296" s="673"/>
      <c r="C296" s="625"/>
      <c r="D296" s="97"/>
      <c r="E296" s="97"/>
      <c r="F296" s="679"/>
      <c r="G296" s="680"/>
      <c r="H296" s="681"/>
      <c r="I296" s="716"/>
    </row>
    <row r="297" spans="1:9">
      <c r="A297" s="678"/>
      <c r="B297" s="673"/>
      <c r="C297"/>
      <c r="D297" s="97"/>
      <c r="E297" s="97"/>
      <c r="F297" s="679"/>
      <c r="G297" s="680"/>
      <c r="H297" s="681"/>
      <c r="I297" s="716"/>
    </row>
    <row r="298" spans="1:9">
      <c r="A298" s="678"/>
      <c r="B298" s="673"/>
      <c r="C298" s="626"/>
      <c r="D298" s="97"/>
      <c r="E298" s="97"/>
      <c r="F298" s="679"/>
      <c r="G298" s="680"/>
      <c r="H298" s="681"/>
      <c r="I298" s="716"/>
    </row>
    <row r="299" spans="1:9">
      <c r="C299" s="775" t="s">
        <v>409</v>
      </c>
      <c r="D299" s="775"/>
      <c r="E299" s="775"/>
      <c r="H299" s="694"/>
      <c r="I299" s="717"/>
    </row>
    <row r="300" spans="1:9">
      <c r="C300" s="774" t="s">
        <v>410</v>
      </c>
      <c r="D300" s="774"/>
      <c r="E300" s="774"/>
      <c r="H300" s="695"/>
      <c r="I300" s="700"/>
    </row>
    <row r="301" spans="1:9">
      <c r="C301" s="774" t="s">
        <v>411</v>
      </c>
      <c r="D301" s="774"/>
      <c r="E301" s="774"/>
      <c r="F301" s="1092"/>
      <c r="G301" s="1093"/>
      <c r="H301" s="696"/>
      <c r="I301" s="718"/>
    </row>
    <row r="302" spans="1:9" ht="13.5">
      <c r="C302" s="774" t="s">
        <v>412</v>
      </c>
      <c r="D302" s="774"/>
      <c r="E302" s="774"/>
      <c r="F302" s="1092"/>
      <c r="G302" s="1093"/>
      <c r="H302" s="697"/>
      <c r="I302" s="719"/>
    </row>
    <row r="304" spans="1:9" ht="13.5">
      <c r="F304" s="1092"/>
      <c r="G304" s="1093"/>
      <c r="H304" s="697"/>
    </row>
    <row r="306" spans="6:8" ht="13.5">
      <c r="F306" s="1092"/>
      <c r="G306" s="1093"/>
      <c r="H306" s="698"/>
    </row>
    <row r="308" spans="6:8" ht="13.5">
      <c r="F308" s="1092"/>
      <c r="G308" s="1093"/>
      <c r="H308" s="698"/>
    </row>
    <row r="310" spans="6:8">
      <c r="F310" s="1091"/>
      <c r="G310" s="1091"/>
      <c r="H310" s="694"/>
    </row>
  </sheetData>
  <mergeCells count="85">
    <mergeCell ref="C299:E299"/>
    <mergeCell ref="C300:E300"/>
    <mergeCell ref="C301:E301"/>
    <mergeCell ref="C302:E302"/>
    <mergeCell ref="F310:G310"/>
    <mergeCell ref="F301:G301"/>
    <mergeCell ref="F302:G302"/>
    <mergeCell ref="F304:G304"/>
    <mergeCell ref="F306:G306"/>
    <mergeCell ref="F308:G308"/>
    <mergeCell ref="E294:F294"/>
    <mergeCell ref="A283:G283"/>
    <mergeCell ref="A285:G285"/>
    <mergeCell ref="D287:G287"/>
    <mergeCell ref="D289:H289"/>
    <mergeCell ref="C290:D290"/>
    <mergeCell ref="E290:G290"/>
    <mergeCell ref="C291:D291"/>
    <mergeCell ref="E291:F291"/>
    <mergeCell ref="C292:D292"/>
    <mergeCell ref="E292:F292"/>
    <mergeCell ref="E293:F293"/>
    <mergeCell ref="A281:G281"/>
    <mergeCell ref="A220:G220"/>
    <mergeCell ref="A236:G236"/>
    <mergeCell ref="A242:G242"/>
    <mergeCell ref="A245:G245"/>
    <mergeCell ref="A246:H246"/>
    <mergeCell ref="A251:G251"/>
    <mergeCell ref="A267:G267"/>
    <mergeCell ref="A273:G273"/>
    <mergeCell ref="A276:G276"/>
    <mergeCell ref="A278:G278"/>
    <mergeCell ref="A280:G280"/>
    <mergeCell ref="A215:H215"/>
    <mergeCell ref="A153:G153"/>
    <mergeCell ref="A167:G167"/>
    <mergeCell ref="A172:G172"/>
    <mergeCell ref="A175:G175"/>
    <mergeCell ref="A176:H176"/>
    <mergeCell ref="A181:G181"/>
    <mergeCell ref="A185:G185"/>
    <mergeCell ref="A191:G191"/>
    <mergeCell ref="A206:G206"/>
    <mergeCell ref="A211:G211"/>
    <mergeCell ref="A214:G214"/>
    <mergeCell ref="A147:G147"/>
    <mergeCell ref="A100:G100"/>
    <mergeCell ref="A104:G104"/>
    <mergeCell ref="A111:G111"/>
    <mergeCell ref="A115:G115"/>
    <mergeCell ref="A118:G118"/>
    <mergeCell ref="A119:H119"/>
    <mergeCell ref="A122:G122"/>
    <mergeCell ref="A134:G134"/>
    <mergeCell ref="A137:G137"/>
    <mergeCell ref="A138:H138"/>
    <mergeCell ref="A143:G143"/>
    <mergeCell ref="A94:H94"/>
    <mergeCell ref="A38:H38"/>
    <mergeCell ref="A43:G43"/>
    <mergeCell ref="A47:G47"/>
    <mergeCell ref="A53:G53"/>
    <mergeCell ref="A69:G69"/>
    <mergeCell ref="A74:G74"/>
    <mergeCell ref="A77:G77"/>
    <mergeCell ref="A78:H78"/>
    <mergeCell ref="A81:G81"/>
    <mergeCell ref="A90:G90"/>
    <mergeCell ref="A93:G93"/>
    <mergeCell ref="A37:G37"/>
    <mergeCell ref="A1:H1"/>
    <mergeCell ref="A2:H2"/>
    <mergeCell ref="A3:A4"/>
    <mergeCell ref="B3:B4"/>
    <mergeCell ref="D3:D4"/>
    <mergeCell ref="E3:E4"/>
    <mergeCell ref="F3:F4"/>
    <mergeCell ref="G3:G4"/>
    <mergeCell ref="H3:H4"/>
    <mergeCell ref="A5:H5"/>
    <mergeCell ref="A10:G10"/>
    <mergeCell ref="A14:G14"/>
    <mergeCell ref="A20:G20"/>
    <mergeCell ref="A34:G34"/>
  </mergeCells>
  <pageMargins left="0.70866141732283461" right="0.70866141732283461" top="0.74803149606299213" bottom="0.74803149606299213" header="0.31496062992125984" footer="0.31496062992125984"/>
  <pageSetup scale="91" fitToHeight="0" orientation="portrait" horizontalDpi="300" verticalDpi="300" r:id="rId1"/>
  <rowBreaks count="11" manualBreakCount="11">
    <brk id="28" max="7" man="1"/>
    <brk id="55" max="7" man="1"/>
    <brk id="77" max="7" man="1"/>
    <brk id="103" max="7" man="1"/>
    <brk id="128" max="7" man="1"/>
    <brk id="153" max="7" man="1"/>
    <brk id="175" max="7" man="1"/>
    <brk id="200" max="7" man="1"/>
    <brk id="225" max="7" man="1"/>
    <brk id="245" max="7" man="1"/>
    <brk id="26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45</vt:i4>
      </vt:variant>
      <vt:variant>
        <vt:lpstr>Rangos con nombre</vt:lpstr>
      </vt:variant>
      <vt:variant>
        <vt:i4>44</vt:i4>
      </vt:variant>
    </vt:vector>
  </HeadingPairs>
  <TitlesOfParts>
    <vt:vector size="89" baseType="lpstr">
      <vt:lpstr>PROPUESTA APUS ORDENADOS</vt:lpstr>
      <vt:lpstr>APU 1,1</vt:lpstr>
      <vt:lpstr>APU 1,2</vt:lpstr>
      <vt:lpstr>APU 1,3</vt:lpstr>
      <vt:lpstr>APU 1,4</vt:lpstr>
      <vt:lpstr>APU 2,1</vt:lpstr>
      <vt:lpstr>APU 2,2</vt:lpstr>
      <vt:lpstr>APU 3,1</vt:lpstr>
      <vt:lpstr>APU 3,2</vt:lpstr>
      <vt:lpstr>APU 3,3</vt:lpstr>
      <vt:lpstr>APU 3,4</vt:lpstr>
      <vt:lpstr>APU 3,5</vt:lpstr>
      <vt:lpstr>APU 3,6</vt:lpstr>
      <vt:lpstr>APU 3,7</vt:lpstr>
      <vt:lpstr>APU 3,8</vt:lpstr>
      <vt:lpstr>APU 3,9</vt:lpstr>
      <vt:lpstr>APU 3,10</vt:lpstr>
      <vt:lpstr>APU 4,1 </vt:lpstr>
      <vt:lpstr>APU 4,2</vt:lpstr>
      <vt:lpstr>APU 4.3</vt:lpstr>
      <vt:lpstr>APU 4.4</vt:lpstr>
      <vt:lpstr>APU 4.5</vt:lpstr>
      <vt:lpstr>APU 4.6</vt:lpstr>
      <vt:lpstr>APU 4.7</vt:lpstr>
      <vt:lpstr>APU  4.8</vt:lpstr>
      <vt:lpstr>APU 4.9</vt:lpstr>
      <vt:lpstr>APU 4.10</vt:lpstr>
      <vt:lpstr>APU 4.11</vt:lpstr>
      <vt:lpstr>APU 4.12</vt:lpstr>
      <vt:lpstr>APU 4,13</vt:lpstr>
      <vt:lpstr>APU 4,14</vt:lpstr>
      <vt:lpstr>APU 4,15</vt:lpstr>
      <vt:lpstr>APU 4,16</vt:lpstr>
      <vt:lpstr>APU 4,17</vt:lpstr>
      <vt:lpstr>APU 4,18</vt:lpstr>
      <vt:lpstr>APU 4,19</vt:lpstr>
      <vt:lpstr>APU 4,20</vt:lpstr>
      <vt:lpstr>APU 4,21</vt:lpstr>
      <vt:lpstr>APU 4,22</vt:lpstr>
      <vt:lpstr>APU 4,23</vt:lpstr>
      <vt:lpstr>APU 4,24</vt:lpstr>
      <vt:lpstr>APU 4.25</vt:lpstr>
      <vt:lpstr>APU 5.1</vt:lpstr>
      <vt:lpstr>MATERIALES</vt:lpstr>
      <vt:lpstr>PROPUESTA CONSORCIO</vt:lpstr>
      <vt:lpstr>'APU  4.8'!Área_de_impresión</vt:lpstr>
      <vt:lpstr>'APU 1,1'!Área_de_impresión</vt:lpstr>
      <vt:lpstr>'APU 1,2'!Área_de_impresión</vt:lpstr>
      <vt:lpstr>'APU 1,3'!Área_de_impresión</vt:lpstr>
      <vt:lpstr>'APU 1,4'!Área_de_impresión</vt:lpstr>
      <vt:lpstr>'APU 2,1'!Área_de_impresión</vt:lpstr>
      <vt:lpstr>'APU 2,2'!Área_de_impresión</vt:lpstr>
      <vt:lpstr>'APU 3,1'!Área_de_impresión</vt:lpstr>
      <vt:lpstr>'APU 3,10'!Área_de_impresión</vt:lpstr>
      <vt:lpstr>'APU 3,2'!Área_de_impresión</vt:lpstr>
      <vt:lpstr>'APU 3,3'!Área_de_impresión</vt:lpstr>
      <vt:lpstr>'APU 3,4'!Área_de_impresión</vt:lpstr>
      <vt:lpstr>'APU 3,5'!Área_de_impresión</vt:lpstr>
      <vt:lpstr>'APU 3,6'!Área_de_impresión</vt:lpstr>
      <vt:lpstr>'APU 3,7'!Área_de_impresión</vt:lpstr>
      <vt:lpstr>'APU 3,8'!Área_de_impresión</vt:lpstr>
      <vt:lpstr>'APU 3,9'!Área_de_impresión</vt:lpstr>
      <vt:lpstr>'APU 4,1 '!Área_de_impresión</vt:lpstr>
      <vt:lpstr>'APU 4,13'!Área_de_impresión</vt:lpstr>
      <vt:lpstr>'APU 4,14'!Área_de_impresión</vt:lpstr>
      <vt:lpstr>'APU 4,15'!Área_de_impresión</vt:lpstr>
      <vt:lpstr>'APU 4,16'!Área_de_impresión</vt:lpstr>
      <vt:lpstr>'APU 4,17'!Área_de_impresión</vt:lpstr>
      <vt:lpstr>'APU 4,18'!Área_de_impresión</vt:lpstr>
      <vt:lpstr>'APU 4,19'!Área_de_impresión</vt:lpstr>
      <vt:lpstr>'APU 4,2'!Área_de_impresión</vt:lpstr>
      <vt:lpstr>'APU 4,20'!Área_de_impresión</vt:lpstr>
      <vt:lpstr>'APU 4,21'!Área_de_impresión</vt:lpstr>
      <vt:lpstr>'APU 4,22'!Área_de_impresión</vt:lpstr>
      <vt:lpstr>'APU 4,23'!Área_de_impresión</vt:lpstr>
      <vt:lpstr>'APU 4,24'!Área_de_impresión</vt:lpstr>
      <vt:lpstr>'APU 4.10'!Área_de_impresión</vt:lpstr>
      <vt:lpstr>'APU 4.11'!Área_de_impresión</vt:lpstr>
      <vt:lpstr>'APU 4.12'!Área_de_impresión</vt:lpstr>
      <vt:lpstr>'APU 4.25'!Área_de_impresión</vt:lpstr>
      <vt:lpstr>'APU 4.3'!Área_de_impresión</vt:lpstr>
      <vt:lpstr>'APU 4.4'!Área_de_impresión</vt:lpstr>
      <vt:lpstr>'APU 4.5'!Área_de_impresión</vt:lpstr>
      <vt:lpstr>'APU 4.6'!Área_de_impresión</vt:lpstr>
      <vt:lpstr>'APU 4.7'!Área_de_impresión</vt:lpstr>
      <vt:lpstr>'APU 4.9'!Área_de_impresión</vt:lpstr>
      <vt:lpstr>'APU 5.1'!Área_de_impresión</vt:lpstr>
      <vt:lpstr>'PROPUESTA APUS ORDENADOS'!Área_de_impresión</vt:lpstr>
      <vt:lpstr>'PROPUESTA CONSORCIO'!Área_de_impresión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2021-12-02T14:45:20Z</cp:lastPrinted>
  <dcterms:created xsi:type="dcterms:W3CDTF">2021-09-24T14:09:12Z</dcterms:created>
  <dcterms:modified xsi:type="dcterms:W3CDTF">2021-12-25T00:13:39Z</dcterms:modified>
</cp:coreProperties>
</file>