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magda.davila\Desktop\interventoría SALONES COMUNALES PA\EVALUACION TECNICA FINAL  FDLPA-CMA-029-2021\"/>
    </mc:Choice>
  </mc:AlternateContent>
  <bookViews>
    <workbookView xWindow="-120" yWindow="-120" windowWidth="20730" windowHeight="11160" activeTab="2"/>
  </bookViews>
  <sheets>
    <sheet name="Historico SMMLV" sheetId="20" r:id="rId1"/>
    <sheet name="HABILITANTE " sheetId="13" r:id="rId2"/>
    <sheet name="PONDERABLE" sheetId="22" r:id="rId3"/>
  </sheets>
  <definedNames>
    <definedName name="_xlnm.Print_Titles" localSheetId="1">'HABILITANTE '!$1:$11</definedName>
    <definedName name="_xlnm.Print_Titles" localSheetId="2">PONDERABLE!$1:$10</definedName>
  </definedNames>
  <calcPr calcId="162913"/>
</workbook>
</file>

<file path=xl/calcChain.xml><?xml version="1.0" encoding="utf-8"?>
<calcChain xmlns="http://schemas.openxmlformats.org/spreadsheetml/2006/main">
  <c r="I43" i="13" l="1"/>
  <c r="I40" i="13"/>
  <c r="I35" i="13"/>
  <c r="C35" i="13" l="1"/>
  <c r="A25" i="13" l="1"/>
  <c r="D13" i="13"/>
  <c r="I17" i="13" l="1"/>
  <c r="D59" i="22" l="1"/>
  <c r="D58" i="22"/>
  <c r="D57" i="22"/>
  <c r="D56" i="22"/>
  <c r="D54" i="22"/>
  <c r="A6" i="22"/>
  <c r="H8" i="13"/>
  <c r="D60" i="22" l="1"/>
  <c r="A4" i="22"/>
  <c r="J77" i="13" l="1"/>
  <c r="H9" i="13"/>
  <c r="K45" i="13" l="1" a="1"/>
  <c r="K45" i="13" s="1"/>
  <c r="K37" i="13"/>
  <c r="K40" i="13" l="1" a="1"/>
  <c r="K40" i="13" s="1"/>
  <c r="K38" i="13" l="1"/>
  <c r="K39" i="13"/>
  <c r="K12" i="22" l="1"/>
  <c r="L13" i="13"/>
  <c r="J16" i="22"/>
  <c r="J17" i="22"/>
  <c r="J18" i="22"/>
  <c r="J15" i="22"/>
  <c r="I16" i="22"/>
  <c r="I17" i="22"/>
  <c r="I18" i="22"/>
  <c r="I15" i="22"/>
  <c r="G16" i="22"/>
  <c r="G17" i="22"/>
  <c r="G18" i="22"/>
  <c r="G15" i="22"/>
  <c r="F16" i="22"/>
  <c r="F17" i="22"/>
  <c r="F18" i="22"/>
  <c r="F15" i="22"/>
  <c r="D16" i="22"/>
  <c r="D17" i="22"/>
  <c r="D18" i="22"/>
  <c r="D15" i="22"/>
  <c r="D13" i="22"/>
  <c r="G7" i="22"/>
  <c r="G8" i="22" l="1"/>
  <c r="E60" i="22" l="1"/>
  <c r="K42" i="13"/>
  <c r="K41" i="13"/>
  <c r="D12" i="2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<sst xmlns="http://schemas.openxmlformats.org/spreadsheetml/2006/main" count="205" uniqueCount="144">
  <si>
    <t>CONTRATISTA</t>
  </si>
  <si>
    <t>OBJETO</t>
  </si>
  <si>
    <t>OBSERVACIONES</t>
  </si>
  <si>
    <t xml:space="preserve">PROPONENTE:  </t>
  </si>
  <si>
    <t xml:space="preserve">EVALUACION TECNICA </t>
  </si>
  <si>
    <t>REPRESENTANTE LEGAL:</t>
  </si>
  <si>
    <t>INTEGRANTES:</t>
  </si>
  <si>
    <t>NOMBRE  /  RAZON SOCIAL</t>
  </si>
  <si>
    <t>C.C.  /  NIT</t>
  </si>
  <si>
    <t>% PARTICIPACION</t>
  </si>
  <si>
    <t>INFORMACION PROPONENTE</t>
  </si>
  <si>
    <t xml:space="preserve">VALOR EN S.M.M.L.V. </t>
  </si>
  <si>
    <t>Cumple</t>
  </si>
  <si>
    <t>Requerimiento</t>
  </si>
  <si>
    <t xml:space="preserve">  No Cumple</t>
  </si>
  <si>
    <t>EXPERIENCIA DEL PROPONENTE</t>
  </si>
  <si>
    <t>PROPUESTA N°</t>
  </si>
  <si>
    <t>CLASIFICADOR RUP</t>
  </si>
  <si>
    <t>INTEGRANTE</t>
  </si>
  <si>
    <t>SEGMENTO</t>
  </si>
  <si>
    <t>FAMILIA</t>
  </si>
  <si>
    <t>CLASE</t>
  </si>
  <si>
    <t>CUMPLE</t>
  </si>
  <si>
    <t>N° ANOTACIÓN RUP</t>
  </si>
  <si>
    <t>RUP</t>
  </si>
  <si>
    <t>RESUMEN EVALUACION TECNICA - HABILITANTES</t>
  </si>
  <si>
    <t>REPRESENTANTE LEGAL</t>
  </si>
  <si>
    <t xml:space="preserve">PRESUPUESTO OFICIAL: </t>
  </si>
  <si>
    <t>SMMLV:</t>
  </si>
  <si>
    <t>SMMLV</t>
  </si>
  <si>
    <t>Año</t>
  </si>
  <si>
    <t>EVALUACION PONDERABLE</t>
  </si>
  <si>
    <t>VINCULACION DE PERSONAS CON DISCAPACIDAD</t>
  </si>
  <si>
    <t>RESUMEN EVALUACION PONDERABLE</t>
  </si>
  <si>
    <t>FACTORES DE PONDERACIÓN</t>
  </si>
  <si>
    <t>TOTAL</t>
  </si>
  <si>
    <t>3.5 EXPERIENCIA  PROPONENTE (Formato 3 – Experiencia para todos los Proponentes)</t>
  </si>
  <si>
    <t>PROPONENTE:</t>
  </si>
  <si>
    <t>IDONEIDAD (2.1)</t>
  </si>
  <si>
    <t>IDONEIDAD</t>
  </si>
  <si>
    <t>"Original Firmado"</t>
  </si>
  <si>
    <t>VALOR MINIMO A CERTIFICAR (150%)</t>
  </si>
  <si>
    <t xml:space="preserve"> CLASIFICACIÓN UNSPSC (811015, 811022, 801016)</t>
  </si>
  <si>
    <t>VALOR</t>
  </si>
  <si>
    <t>TÍTULO</t>
  </si>
  <si>
    <t>NOMBRE</t>
  </si>
  <si>
    <t>CARGO OCUPADO</t>
  </si>
  <si>
    <t>EVALUACION DEL PERSONAL CLAVE</t>
  </si>
  <si>
    <t xml:space="preserve">OBSERVACIONES: </t>
  </si>
  <si>
    <t>PERSONAL CLAVE (DIRECTOR DE INTERVENTORIA)</t>
  </si>
  <si>
    <t>Observaciones:</t>
  </si>
  <si>
    <t>Documentos cédula, Vigencia Copnia, Diplomas</t>
  </si>
  <si>
    <t>FACTOR 1</t>
  </si>
  <si>
    <t xml:space="preserve">PONDERACIÓN DE LA EXPERIENCIA DEL PROPONENTE </t>
  </si>
  <si>
    <t xml:space="preserve">VINCULACIÓN DE PERSONAS CON DISCAPACIDAD </t>
  </si>
  <si>
    <t xml:space="preserve">APOYO A LA INDUSTRIA NACIONAL </t>
  </si>
  <si>
    <t>CAPACITACION</t>
  </si>
  <si>
    <t>CAPACITACION - FORMATO 5</t>
  </si>
  <si>
    <t>Observacion</t>
  </si>
  <si>
    <t>Presenta diligenciado el Formato 5 - Capacitación</t>
  </si>
  <si>
    <t>VALOR CONVERTIDO A SALARIOS MÍNIMOS DE ACUERDO A FECHA DE TERMINACIÓN</t>
  </si>
  <si>
    <t>FECHA DE TERMINACIÓN</t>
  </si>
  <si>
    <t>SI</t>
  </si>
  <si>
    <t>X</t>
  </si>
  <si>
    <t>Proyectó: MAGDA LORENA DAVILA VELANDIA</t>
  </si>
  <si>
    <t>ALCALDIA LOCAL DE CIUDAD BOLIVAR</t>
  </si>
  <si>
    <t>INFRAESTRUCTURA FDLCB</t>
  </si>
  <si>
    <t>PERSONAL CLAVE (RESIDENTE DE INTERVENTORÍA)</t>
  </si>
  <si>
    <t>DIRECTOR DE OBRA</t>
  </si>
  <si>
    <t>No. DE CONTRATO Y ENTIDAD  CONTRATANTE</t>
  </si>
  <si>
    <t>RESIDENTE DE OBRA</t>
  </si>
  <si>
    <t>PROFESIONAL</t>
  </si>
  <si>
    <t>REQUERIMIENTO ADICIONAL</t>
  </si>
  <si>
    <t>PUNTOS</t>
  </si>
  <si>
    <t>UN (1) DIRECTOR DE INTERVENTORIA</t>
  </si>
  <si>
    <t xml:space="preserve">PROFESIONAL </t>
  </si>
  <si>
    <t xml:space="preserve">UN (1) RESIDENTE DE INTERVENTORIA </t>
  </si>
  <si>
    <t>NIT</t>
  </si>
  <si>
    <t xml:space="preserve">CUMPLE </t>
  </si>
  <si>
    <t>ALCALDIA LOCAL DE PUENTE ARANDA</t>
  </si>
  <si>
    <t>INFRAESTRUCTURA FDLPA</t>
  </si>
  <si>
    <t>CONCURSO DE MERITOS CMA FDLPA 029-2021</t>
  </si>
  <si>
    <t xml:space="preserve">REALIZAR LA INTERVENTORÍA TÉCNICA, ADMINISTRATIVA, FINANCIERA, JURÍDICA, SOCIAL, AMBIENTAL Y SST AL CONTRATO DE OBRA PUBLICA QUE TENDRÁ POR OBJETO “EJECUTAR A PRECIOS
UNITARIOS FIJOS SIN FORMULA DE REAJUSTE Y A MONTO AGOTABLE LAS OBRAS DE MANTENIMIENTO Y/O REPARACIONES LOCATIVAS DE LOS SALONES COMUNALES DE LA LOCALIDAD DE PUENTE ARANDA A EN LA
CIUDAD DE BOGOTÁ D.C.”
</t>
  </si>
  <si>
    <t>&gt;=127,06</t>
  </si>
  <si>
    <t>NO CUMPLE</t>
  </si>
  <si>
    <t xml:space="preserve">	REALIZAR LA INTERVENTORÍA INTEGRAL A CONTRATOS QUE HAYAN EJECUTADO OBRAS DE CONSTRUCCIÓN y/o ADECUACIONES y/o MEJORAMIENTO y/o REMODELACIÓN y/o MANTENIMIENTO y/o REPARACIONES LOCATIVAS DE
EDIFICACIONES CON USO INSTITUCIONAL Y/O DOTACIONALES</t>
  </si>
  <si>
    <t>NO</t>
  </si>
  <si>
    <t>&gt;=  6 AÑOS</t>
  </si>
  <si>
    <t>EXPERIENCIA GENERAL (AÑOS)</t>
  </si>
  <si>
    <t>EXPERIENCIA ESPECIFICA 
( NUMERO DE PROYECTOS)</t>
  </si>
  <si>
    <t>ADJUNTA FORMATO  8 - CARTA DE COMPROMISO DEL PERSONAL MINIMO REQUERIDO ( DIRECTOR DE INTERVENTORÍA  y RESIDENTE DE INTERVENTORÍA)</t>
  </si>
  <si>
    <t>FACTOR 1 - Ponderación por porcentajes que representan las Σ de los valores en SMMLV de los contratos de experiencia validos</t>
  </si>
  <si>
    <t xml:space="preserve">FACTOR 2 - Factor de ponderación adicional de la experiencia del proponente.
</t>
  </si>
  <si>
    <t xml:space="preserve">FACTOR 3 - Experiencia adicional del equipo de trabajo.
</t>
  </si>
  <si>
    <t xml:space="preserve">PROTECCIÓN A LA INDUSTRIA NACIONAL </t>
  </si>
  <si>
    <t>TRABAJADORES CON DISCAPACIDAD</t>
  </si>
  <si>
    <t>EXPERIENCIA  ESPECIFICA 
( NUMERO DE PROYECTOS)</t>
  </si>
  <si>
    <t>EVALUACION PERSONAL CLAVE (DIRECTOR DE INTERVENTORÍA Y RESIDENTE DE INTERVENTORÍA)</t>
  </si>
  <si>
    <t>Observación:</t>
  </si>
  <si>
    <t>&gt;=  4 AÑOS</t>
  </si>
  <si>
    <t xml:space="preserve">Observación: </t>
  </si>
  <si>
    <t>Ingeniero Contratista FDLPA</t>
  </si>
  <si>
    <t>Fondo de Desarrollo Local de Puente Aranda</t>
  </si>
  <si>
    <t>Revisó: FREDY MARTIN</t>
  </si>
  <si>
    <t>Coordinador  Infraestructura FDLPA</t>
  </si>
  <si>
    <t>FACTOR 3: Experiencia adicional del equipo de trabajo (FORMATO 12 - EXPERIENCIA ADICIONAL ESPECÍFICA ACREDITADA DEL PROPONENTE)</t>
  </si>
  <si>
    <t>FACTOR 1: Ponderación por porcentajes que representan las Σ de los valores en SMMLV de los contratos de experiencia validos</t>
  </si>
  <si>
    <t>FORMATO 12</t>
  </si>
  <si>
    <t>FORMATO  12</t>
  </si>
  <si>
    <t>i). Promoción de Servicios Nacionales o con trato NacionaL</t>
  </si>
  <si>
    <t>ii). Promoción de Servicios Nacionales o con Trato Naciona</t>
  </si>
  <si>
    <t>VALOR CONVERTIDO A SALARIOS MÍNIMOS AFECTADO POR EL PORCENTAJE DE PARTICIPACIÓN</t>
  </si>
  <si>
    <t>EN TABLA APARTE</t>
  </si>
  <si>
    <t>INGENIERO CIVIL</t>
  </si>
  <si>
    <t>ENTIDAD CONTRATANTE CONTRATO No.</t>
  </si>
  <si>
    <t>4</t>
  </si>
  <si>
    <t>ENTIDAD CONTRATANTE
CONTRATO No.</t>
  </si>
  <si>
    <t>RESIDENTE DE  INTERVENTORÍA</t>
  </si>
  <si>
    <t>81141500
81101500</t>
  </si>
  <si>
    <t>RESIDENTE DE  INTERVENTORIA</t>
  </si>
  <si>
    <t>JUAN PABLO CASTELLANOS SÁNCHEZ</t>
  </si>
  <si>
    <t xml:space="preserve"> ICI LTDA INSPECCIONES Y CONSTRUCCIONES INDUSTRIALES 
LTDA</t>
  </si>
  <si>
    <t xml:space="preserve"> 829.000.757 – 4</t>
  </si>
  <si>
    <t xml:space="preserve">INTERVENTORIA TECNICA, ADMINISTRATIVA, FINANCIERA, AMBIENTAL, JURIDICA Y CONTABLE PARA EL/LOS CONTRATOS DE OBRA RESULTANTES DEL PROCESO DE LICITACION PUBLICA No 134 –DIADQ-CADCO CENAC INGENIEROS - 2019 CUYO OBJETO ES: REALIZAR EL MANTENIMIENTOS DE LOS ALOJAMIENTOS DE TROPA, COMEDORES DE TROPA Y BATERIAS SANITARIAS PARA LAS UNIDADES MILITARES A NIVEL NACIONAL </t>
  </si>
  <si>
    <t>273-CENAC-INGENIEROS-2019
CENAC INGENIEROS</t>
  </si>
  <si>
    <t>LEONARDO MANTILLA NOGUERA</t>
  </si>
  <si>
    <t>INTERVENTORIA TECNICA, FINANCIERA, ADMINISTRATIVA Y AMBIENTAL PARA REALIZAR POR EL SISTEMA DE PRECIOS UNITARIOS FIJOS SIN FORMULA DE AJUSTE LA CONTRUCCION DEL BLOQUE DE AULAS Y BATERIAS SANITARIAS DE LA INSTITUCION EDUCATIVA JOSE PRUDENCIO PADILLA CASD/FASEII – MUNICIPIO DE BARRANCABERMEJA</t>
  </si>
  <si>
    <t>ALCALDIA DE  BARRANCABERMEJA</t>
  </si>
  <si>
    <t>INTERVENTORIA PARA LA CONSTRUCCION Y MEJORAS PARA EL ALOJAMIENTO DEL PERSONAL DE LA UNIDAD TACTICA (ALOJAMIENTOS REGULARES E INTRODUCCION) BAGRA FASE 1 SEGÚN LEY 1421 DE 2010 FISET EN EL MUNICIPIO DE BARRANCABERMEJA.</t>
  </si>
  <si>
    <t>INTERVENTORIA TECNICA, ADMINISTRATIVA, FINANCIERA, AMBIENTAL, JURIDICA Y CONTABLE PARA EL CONTRATO DE OBRA RESULTANTE DEL PROCESO DE LICITACION PUBLICA No. 182-COADE DICRECENACINGENIEROS 2020, CUYO OBJETO ES: CONSTRUCCION ALOJAMIENTO DE OFICIALES EN EL FUERTE MILITAR LARANDIA FLORENCIA (CAQUETA)(GMRIN12)</t>
  </si>
  <si>
    <t>CENTRAL  ADMINISTRATIVA Y  CONTABLE  ESPECIALIZADA DE 
INGENIEROS</t>
  </si>
  <si>
    <t>DIRECTOR DE INTERVNETORÍA</t>
  </si>
  <si>
    <t>“INTERVENTORÍA TÉCNICA, ADMINISTRATIVA, FINANCIERA, AMBIENTAL, JURIDICA Y CONTABLE AL CONTRATO DE OBRA CUYO OBJETO ES: “GRUPO 1: MANTENIMIENTO DEL ALOJAMIENTO DE GUARDIA PARA EL BATALLÓN DE INGENIEROS N° 5 “FRANCISCO JOSE CALDAS”; GRUPO 2: MANTENIMIENTO DEL RANCHO DE TROPA PARA EL BATALLÓN DE NFANTERIA NO3 BATALLA DE BÁRBULA; GRUPO 3: MANTENIMIENTO DEL RANCHO DE TROPA PARA EL BATALLÓN DE INFANTERÍA N°41 GENERAL RAFAEL REYES PRIETO – BIREY”</t>
  </si>
  <si>
    <t>JUAN CAMILO CALDERON URUEÑA</t>
  </si>
  <si>
    <t>INTERVENTORIA TECNICA ADMINISTRATIVA, FINANCIERA Y CONTABLE DEL CONTRATO QUE RESULTE ADJUDICATARIO EN EL PROCESO DE LICITACION PUBLICA MT-LP-001-2015 CUYO OBJETO CONSISTE EN “CONTRATAR A PRECIOS UNITARIOS FIJOS SIN FORMULA DE REAJUSTE, LAS OBRAS DE CONSTRUCCION PARA LA SEDE DE LA DIRECCION TERRITORIAL DE CUNDINAMARCA DEL MINISTERIO DEL TRABAJO, UBICADA EN EL MUNICIPIO DE FACATATIVA</t>
  </si>
  <si>
    <t>DIRECCION  TERRITORIAL DE 
CUNDINAMARCA  DEL MINISTERIO 
DEL TRABAJO</t>
  </si>
  <si>
    <t xml:space="preserve">
INTERVENTORIA TECNICA, ADMINISTRATIVA, FINANCIERA Y AMBIENTAL PARA LA CONSTRUCCION DE LA SEGUNDA ETAPA BIBLIOTECA MUNICIPAL DEL MUNICIPIO DE TOCANCIPÁ</t>
  </si>
  <si>
    <t>MUNICIPIO DE  TOCANCIPÁ</t>
  </si>
  <si>
    <t>6</t>
  </si>
  <si>
    <t>23</t>
  </si>
  <si>
    <t>2</t>
  </si>
  <si>
    <r>
      <t>Observaciones</t>
    </r>
    <r>
      <rPr>
        <b/>
        <sz val="10"/>
        <color rgb="FFFF0000"/>
        <rFont val="Arial Narrow"/>
        <family val="2"/>
      </rPr>
      <t xml:space="preserve">:  </t>
    </r>
    <r>
      <rPr>
        <sz val="10"/>
        <color rgb="FFFF0000"/>
        <rFont val="Arial Narrow"/>
        <family val="2"/>
      </rPr>
      <t>EL NUMERO RELACIONADO EN EL FORMATO 3 PARA VERIFICACIÓN EN EL RUP CORRESPONDIENTE A 52 NO ES EL QUE APARECE REGSITRADO EN EL RUP, PARA LA VERIFICACIÓN DE LA EXPERIENCIA REQUERIDA EN ESTE PRESENTE PROCESO DE CONTRATACIÓN Y VERIFICACIÓN DE LOS CODIGOS UNSPSC.</t>
    </r>
  </si>
  <si>
    <t>PROMEDIO</t>
  </si>
  <si>
    <t xml:space="preserve">Observaciones: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</si>
</sst>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_-;\-* #,##0.00_-;_-* &quot;-&quot;??_-;_-@_-"/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&quot;$&quot;\ #,##0.00_);[Red]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#,##0.00;[Red]#,##0.00"/>
    <numFmt numFmtId="170" formatCode="_([$$-240A]\ * #,##0.00_);_([$$-240A]\ * \(#,##0.00\);_([$$-240A]\ * &quot;-&quot;??_);_(@_)"/>
    <numFmt numFmtId="171" formatCode="0.0"/>
    <numFmt numFmtId="172" formatCode="#,##0.00_ ;\-#,##0.00\ "/>
    <numFmt numFmtId="173" formatCode="_-[$$-240A]\ * #,##0.00_-;\-[$$-240A]\ * #,##0.00_-;_-[$$-240A]\ * &quot;-&quot;??_-;_-@_-"/>
    <numFmt numFmtId="174" formatCode="[$$-240A]\ #,##0.00"/>
  </numFmts>
  <fonts count="34" x14ac:knownFonts="1">
    <font>
      <sz val="10"/>
      <name val="Arial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0"/>
      <name val="Arial Narrow"/>
      <family val="2"/>
    </font>
    <font>
      <sz val="10"/>
      <color theme="1"/>
      <name val="Arial Narrow"/>
      <family val="2"/>
    </font>
    <font>
      <sz val="10"/>
      <color theme="0" tint="-4.9989318521683403E-2"/>
      <name val="Arial Narrow"/>
      <family val="2"/>
    </font>
    <font>
      <b/>
      <i/>
      <sz val="10"/>
      <name val="Arial Narrow"/>
      <family val="2"/>
    </font>
    <font>
      <b/>
      <sz val="10"/>
      <name val="Arial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6"/>
      <name val="Arial Narrow"/>
      <family val="2"/>
    </font>
    <font>
      <b/>
      <sz val="72"/>
      <name val="Arial Narrow"/>
      <family val="2"/>
    </font>
    <font>
      <sz val="14"/>
      <name val="Arial Narrow"/>
      <family val="2"/>
    </font>
    <font>
      <sz val="10"/>
      <color rgb="FFFF0000"/>
      <name val="Arial Narrow"/>
      <family val="2"/>
    </font>
    <font>
      <b/>
      <sz val="18"/>
      <name val="Arial Narrow"/>
      <family val="2"/>
    </font>
    <font>
      <b/>
      <sz val="10"/>
      <color rgb="FFFF0000"/>
      <name val="Arial Narrow"/>
      <family val="2"/>
    </font>
    <font>
      <b/>
      <sz val="16"/>
      <color rgb="FFFF0000"/>
      <name val="Arial Narrow"/>
      <family val="2"/>
    </font>
    <font>
      <b/>
      <i/>
      <sz val="18"/>
      <color rgb="FFFF0000"/>
      <name val="Arial Narrow"/>
      <family val="2"/>
    </font>
    <font>
      <b/>
      <sz val="48"/>
      <name val="Arial Narrow"/>
      <family val="2"/>
    </font>
    <font>
      <i/>
      <sz val="14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b/>
      <sz val="14"/>
      <color theme="1"/>
      <name val="Arial Narrow"/>
      <family val="2"/>
    </font>
    <font>
      <sz val="8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1"/>
      <name val="Arial"/>
      <family val="2"/>
    </font>
    <font>
      <sz val="9"/>
      <name val="Arial Narrow"/>
      <family val="2"/>
    </font>
    <font>
      <b/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8" fontId="1" fillId="0" borderId="0" applyFont="0" applyFill="0" applyBorder="0" applyAlignment="0" applyProtection="0"/>
    <xf numFmtId="0" fontId="1" fillId="0" borderId="0"/>
    <xf numFmtId="0" fontId="3" fillId="0" borderId="0"/>
    <xf numFmtId="9" fontId="2" fillId="0" borderId="0" applyFont="0" applyFill="0" applyBorder="0" applyAlignment="0" applyProtection="0"/>
    <xf numFmtId="167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357">
    <xf numFmtId="0" fontId="0" fillId="0" borderId="0" xfId="0"/>
    <xf numFmtId="170" fontId="5" fillId="0" borderId="0" xfId="3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9" fontId="6" fillId="0" borderId="0" xfId="4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167" fontId="5" fillId="0" borderId="0" xfId="5" applyFont="1" applyAlignment="1">
      <alignment vertical="center"/>
    </xf>
    <xf numFmtId="0" fontId="8" fillId="0" borderId="0" xfId="0" applyFont="1" applyAlignment="1">
      <alignment vertical="center"/>
    </xf>
    <xf numFmtId="2" fontId="5" fillId="0" borderId="0" xfId="0" applyNumberFormat="1" applyFont="1" applyAlignment="1">
      <alignment vertical="center"/>
    </xf>
    <xf numFmtId="0" fontId="6" fillId="0" borderId="1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9" fontId="6" fillId="0" borderId="2" xfId="0" applyNumberFormat="1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71" fontId="5" fillId="0" borderId="0" xfId="0" applyNumberFormat="1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67" fontId="5" fillId="0" borderId="0" xfId="0" applyNumberFormat="1" applyFont="1" applyAlignment="1">
      <alignment vertical="center"/>
    </xf>
    <xf numFmtId="0" fontId="5" fillId="0" borderId="3" xfId="0" applyFont="1" applyBorder="1" applyAlignment="1">
      <alignment vertical="center"/>
    </xf>
    <xf numFmtId="167" fontId="8" fillId="0" borderId="0" xfId="5" applyFont="1" applyAlignment="1">
      <alignment vertical="center"/>
    </xf>
    <xf numFmtId="167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4" fontId="5" fillId="0" borderId="0" xfId="0" applyNumberFormat="1" applyFont="1" applyAlignment="1">
      <alignment vertical="center"/>
    </xf>
    <xf numFmtId="0" fontId="8" fillId="0" borderId="0" xfId="0" applyFont="1" applyBorder="1" applyAlignment="1">
      <alignment vertical="center"/>
    </xf>
    <xf numFmtId="166" fontId="7" fillId="0" borderId="0" xfId="0" applyNumberFormat="1" applyFont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168" fontId="5" fillId="0" borderId="0" xfId="0" applyNumberFormat="1" applyFont="1" applyAlignment="1">
      <alignment vertical="center"/>
    </xf>
    <xf numFmtId="0" fontId="15" fillId="8" borderId="10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13" fillId="0" borderId="12" xfId="0" applyNumberFormat="1" applyFont="1" applyBorder="1" applyAlignment="1">
      <alignment horizontal="right" vertical="center"/>
    </xf>
    <xf numFmtId="0" fontId="13" fillId="0" borderId="12" xfId="0" applyFont="1" applyBorder="1" applyAlignment="1">
      <alignment vertical="center"/>
    </xf>
    <xf numFmtId="172" fontId="13" fillId="0" borderId="12" xfId="0" applyNumberFormat="1" applyFont="1" applyBorder="1" applyAlignment="1">
      <alignment horizontal="righ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173" fontId="0" fillId="0" borderId="2" xfId="0" applyNumberFormat="1" applyBorder="1"/>
    <xf numFmtId="49" fontId="6" fillId="0" borderId="5" xfId="0" applyNumberFormat="1" applyFont="1" applyFill="1" applyBorder="1" applyAlignment="1">
      <alignment horizontal="center" vertical="center" wrapText="1"/>
    </xf>
    <xf numFmtId="0" fontId="19" fillId="8" borderId="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15" fillId="9" borderId="10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9" fontId="5" fillId="0" borderId="0" xfId="4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3" fillId="0" borderId="5" xfId="0" applyFont="1" applyBorder="1" applyAlignment="1">
      <alignment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0" fontId="5" fillId="0" borderId="3" xfId="3" applyNumberFormat="1" applyFont="1" applyFill="1" applyBorder="1" applyAlignment="1">
      <alignment horizontal="center" vertical="center"/>
    </xf>
    <xf numFmtId="170" fontId="5" fillId="0" borderId="1" xfId="3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167" fontId="6" fillId="0" borderId="13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4" borderId="11" xfId="0" applyFont="1" applyFill="1" applyBorder="1" applyAlignment="1">
      <alignment vertical="center"/>
    </xf>
    <xf numFmtId="9" fontId="5" fillId="0" borderId="2" xfId="4" applyFont="1" applyFill="1" applyBorder="1" applyAlignment="1">
      <alignment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170" fontId="21" fillId="0" borderId="3" xfId="3" applyNumberFormat="1" applyFont="1" applyFill="1" applyBorder="1" applyAlignment="1">
      <alignment vertical="center"/>
    </xf>
    <xf numFmtId="170" fontId="21" fillId="0" borderId="0" xfId="3" applyNumberFormat="1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172" fontId="13" fillId="0" borderId="10" xfId="0" applyNumberFormat="1" applyFont="1" applyBorder="1" applyAlignment="1">
      <alignment horizontal="right" vertical="center"/>
    </xf>
    <xf numFmtId="49" fontId="12" fillId="0" borderId="0" xfId="3" applyNumberFormat="1" applyFont="1" applyFill="1" applyBorder="1" applyAlignment="1">
      <alignment vertical="center" wrapText="1"/>
    </xf>
    <xf numFmtId="170" fontId="25" fillId="0" borderId="2" xfId="3" applyNumberFormat="1" applyFont="1" applyFill="1" applyBorder="1" applyAlignment="1">
      <alignment vertical="center"/>
    </xf>
    <xf numFmtId="0" fontId="6" fillId="3" borderId="0" xfId="0" applyFont="1" applyFill="1" applyBorder="1" applyAlignment="1">
      <alignment horizontal="center" vertical="center"/>
    </xf>
    <xf numFmtId="0" fontId="26" fillId="4" borderId="2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9" fontId="5" fillId="0" borderId="2" xfId="4" applyFont="1" applyFill="1" applyBorder="1" applyAlignment="1">
      <alignment horizontal="center" vertical="center"/>
    </xf>
    <xf numFmtId="3" fontId="5" fillId="0" borderId="11" xfId="0" applyNumberFormat="1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9" fontId="6" fillId="0" borderId="2" xfId="4" applyFont="1" applyFill="1" applyBorder="1" applyAlignment="1">
      <alignment horizontal="center" vertical="center" wrapText="1"/>
    </xf>
    <xf numFmtId="174" fontId="6" fillId="0" borderId="2" xfId="0" applyNumberFormat="1" applyFont="1" applyFill="1" applyBorder="1" applyAlignment="1">
      <alignment horizontal="center" vertical="center" wrapText="1"/>
    </xf>
    <xf numFmtId="170" fontId="21" fillId="0" borderId="0" xfId="3" applyNumberFormat="1" applyFont="1" applyFill="1" applyBorder="1" applyAlignment="1">
      <alignment horizontal="center" vertical="center"/>
    </xf>
    <xf numFmtId="170" fontId="13" fillId="0" borderId="0" xfId="3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49" fontId="27" fillId="0" borderId="0" xfId="3" applyNumberFormat="1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164" fontId="13" fillId="0" borderId="10" xfId="0" applyNumberFormat="1" applyFont="1" applyBorder="1" applyAlignment="1">
      <alignment horizontal="right" vertical="center"/>
    </xf>
    <xf numFmtId="37" fontId="13" fillId="0" borderId="0" xfId="3" applyNumberFormat="1" applyFont="1" applyFill="1" applyBorder="1" applyAlignment="1">
      <alignment horizontal="center" vertical="center"/>
    </xf>
    <xf numFmtId="170" fontId="29" fillId="0" borderId="0" xfId="3" applyNumberFormat="1" applyFont="1" applyFill="1" applyBorder="1" applyAlignment="1">
      <alignment horizontal="center" vertical="center" wrapText="1"/>
    </xf>
    <xf numFmtId="170" fontId="14" fillId="0" borderId="0" xfId="3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48" xfId="0" applyFont="1" applyFill="1" applyBorder="1" applyAlignment="1">
      <alignment horizontal="center" vertical="center" wrapText="1"/>
    </xf>
    <xf numFmtId="2" fontId="6" fillId="11" borderId="10" xfId="0" applyNumberFormat="1" applyFont="1" applyFill="1" applyBorder="1" applyAlignment="1">
      <alignment vertical="center"/>
    </xf>
    <xf numFmtId="174" fontId="6" fillId="0" borderId="48" xfId="0" applyNumberFormat="1" applyFont="1" applyFill="1" applyBorder="1" applyAlignment="1">
      <alignment horizontal="center" vertical="center" wrapText="1"/>
    </xf>
    <xf numFmtId="0" fontId="6" fillId="11" borderId="10" xfId="0" applyFont="1" applyFill="1" applyBorder="1" applyAlignment="1">
      <alignment horizontal="right" vertical="center"/>
    </xf>
    <xf numFmtId="169" fontId="13" fillId="0" borderId="11" xfId="0" applyNumberFormat="1" applyFont="1" applyFill="1" applyBorder="1" applyAlignment="1">
      <alignment horizontal="center" vertical="center"/>
    </xf>
    <xf numFmtId="49" fontId="6" fillId="0" borderId="49" xfId="0" applyNumberFormat="1" applyFont="1" applyFill="1" applyBorder="1" applyAlignment="1">
      <alignment horizontal="center" vertical="center" wrapText="1"/>
    </xf>
    <xf numFmtId="0" fontId="13" fillId="11" borderId="10" xfId="0" applyFont="1" applyFill="1" applyBorder="1" applyAlignment="1">
      <alignment horizontal="center" vertical="center" wrapText="1"/>
    </xf>
    <xf numFmtId="49" fontId="12" fillId="0" borderId="2" xfId="3" applyNumberFormat="1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/>
    </xf>
    <xf numFmtId="0" fontId="19" fillId="8" borderId="6" xfId="0" applyFont="1" applyFill="1" applyBorder="1" applyAlignment="1">
      <alignment horizontal="center" vertical="center"/>
    </xf>
    <xf numFmtId="170" fontId="25" fillId="0" borderId="0" xfId="3" applyNumberFormat="1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/>
    </xf>
    <xf numFmtId="170" fontId="25" fillId="10" borderId="10" xfId="3" applyNumberFormat="1" applyFont="1" applyFill="1" applyBorder="1" applyAlignment="1">
      <alignment vertical="center" wrapText="1"/>
    </xf>
    <xf numFmtId="0" fontId="13" fillId="8" borderId="10" xfId="0" applyFont="1" applyFill="1" applyBorder="1" applyAlignment="1">
      <alignment horizontal="center" vertical="center"/>
    </xf>
    <xf numFmtId="0" fontId="6" fillId="12" borderId="2" xfId="0" applyFont="1" applyFill="1" applyBorder="1" applyAlignment="1">
      <alignment horizontal="center" vertical="center"/>
    </xf>
    <xf numFmtId="170" fontId="13" fillId="0" borderId="0" xfId="3" applyNumberFormat="1" applyFont="1" applyFill="1" applyBorder="1" applyAlignment="1">
      <alignment horizontal="center" vertical="center" wrapText="1"/>
    </xf>
    <xf numFmtId="170" fontId="13" fillId="15" borderId="23" xfId="3" applyNumberFormat="1" applyFont="1" applyFill="1" applyBorder="1" applyAlignment="1">
      <alignment horizontal="center" vertical="center"/>
    </xf>
    <xf numFmtId="170" fontId="25" fillId="0" borderId="2" xfId="3" applyNumberFormat="1" applyFont="1" applyFill="1" applyBorder="1" applyAlignment="1">
      <alignment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19" fillId="8" borderId="10" xfId="0" applyFont="1" applyFill="1" applyBorder="1" applyAlignment="1">
      <alignment horizontal="center" vertical="center"/>
    </xf>
    <xf numFmtId="0" fontId="19" fillId="8" borderId="44" xfId="0" applyFont="1" applyFill="1" applyBorder="1" applyAlignment="1">
      <alignment horizontal="center" vertical="center"/>
    </xf>
    <xf numFmtId="0" fontId="19" fillId="8" borderId="47" xfId="0" applyFont="1" applyFill="1" applyBorder="1" applyAlignment="1">
      <alignment horizontal="center" vertical="center"/>
    </xf>
    <xf numFmtId="49" fontId="12" fillId="0" borderId="2" xfId="3" applyNumberFormat="1" applyFont="1" applyFill="1" applyBorder="1" applyAlignment="1">
      <alignment vertical="center" wrapText="1"/>
    </xf>
    <xf numFmtId="0" fontId="12" fillId="8" borderId="2" xfId="0" applyFont="1" applyFill="1" applyBorder="1" applyAlignment="1">
      <alignment horizontal="center" vertical="center"/>
    </xf>
    <xf numFmtId="0" fontId="6" fillId="3" borderId="51" xfId="0" applyFont="1" applyFill="1" applyBorder="1" applyAlignment="1">
      <alignment horizontal="center" vertical="center" wrapText="1"/>
    </xf>
    <xf numFmtId="0" fontId="6" fillId="3" borderId="41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49" fontId="12" fillId="0" borderId="11" xfId="3" applyNumberFormat="1" applyFont="1" applyFill="1" applyBorder="1" applyAlignment="1">
      <alignment horizontal="center" vertical="center" wrapText="1"/>
    </xf>
    <xf numFmtId="0" fontId="5" fillId="0" borderId="43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14" fontId="6" fillId="0" borderId="48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2" fontId="20" fillId="0" borderId="2" xfId="0" applyNumberFormat="1" applyFont="1" applyFill="1" applyBorder="1" applyAlignment="1">
      <alignment horizontal="center" vertical="center" wrapText="1"/>
    </xf>
    <xf numFmtId="170" fontId="13" fillId="15" borderId="38" xfId="3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67" fontId="5" fillId="0" borderId="13" xfId="0" applyNumberFormat="1" applyFont="1" applyFill="1" applyBorder="1" applyAlignment="1">
      <alignment horizontal="center" vertical="center" wrapText="1"/>
    </xf>
    <xf numFmtId="4" fontId="5" fillId="0" borderId="13" xfId="0" applyNumberFormat="1" applyFont="1" applyFill="1" applyBorder="1" applyAlignment="1">
      <alignment horizontal="center" vertical="center" wrapText="1"/>
    </xf>
    <xf numFmtId="9" fontId="5" fillId="0" borderId="2" xfId="4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left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174" fontId="5" fillId="0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9" fontId="5" fillId="0" borderId="2" xfId="4" applyNumberFormat="1" applyFont="1" applyFill="1" applyBorder="1" applyAlignment="1">
      <alignment horizontal="center" vertical="center" wrapText="1"/>
    </xf>
    <xf numFmtId="170" fontId="32" fillId="0" borderId="42" xfId="3" applyNumberFormat="1" applyFont="1" applyFill="1" applyBorder="1" applyAlignment="1">
      <alignment vertical="center" wrapText="1"/>
    </xf>
    <xf numFmtId="170" fontId="32" fillId="0" borderId="44" xfId="3" applyNumberFormat="1" applyFont="1" applyFill="1" applyBorder="1" applyAlignment="1">
      <alignment vertical="center" wrapText="1"/>
    </xf>
    <xf numFmtId="170" fontId="32" fillId="0" borderId="4" xfId="3" applyNumberFormat="1" applyFont="1" applyFill="1" applyBorder="1" applyAlignment="1">
      <alignment vertical="center" wrapText="1"/>
    </xf>
    <xf numFmtId="170" fontId="32" fillId="0" borderId="45" xfId="3" applyNumberFormat="1" applyFont="1" applyFill="1" applyBorder="1" applyAlignment="1">
      <alignment vertical="center" wrapText="1"/>
    </xf>
    <xf numFmtId="170" fontId="32" fillId="0" borderId="47" xfId="3" applyNumberFormat="1" applyFont="1" applyFill="1" applyBorder="1" applyAlignment="1">
      <alignment vertical="center" wrapText="1"/>
    </xf>
    <xf numFmtId="37" fontId="13" fillId="0" borderId="0" xfId="3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49" fontId="18" fillId="0" borderId="5" xfId="0" applyNumberFormat="1" applyFont="1" applyFill="1" applyBorder="1" applyAlignment="1">
      <alignment horizontal="center" vertical="center" wrapText="1"/>
    </xf>
    <xf numFmtId="0" fontId="6" fillId="16" borderId="10" xfId="0" applyFont="1" applyFill="1" applyBorder="1" applyAlignment="1">
      <alignment horizontal="center" vertical="center"/>
    </xf>
    <xf numFmtId="43" fontId="33" fillId="16" borderId="20" xfId="7" applyNumberFormat="1" applyFont="1" applyFill="1" applyBorder="1" applyAlignment="1">
      <alignment horizontal="center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24" fillId="0" borderId="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170" fontId="6" fillId="0" borderId="2" xfId="3" applyNumberFormat="1" applyFont="1" applyFill="1" applyBorder="1" applyAlignment="1">
      <alignment horizontal="left" vertical="center"/>
    </xf>
    <xf numFmtId="170" fontId="6" fillId="0" borderId="11" xfId="3" applyNumberFormat="1" applyFont="1" applyFill="1" applyBorder="1" applyAlignment="1">
      <alignment horizontal="left" vertical="center"/>
    </xf>
    <xf numFmtId="170" fontId="13" fillId="15" borderId="39" xfId="3" applyNumberFormat="1" applyFont="1" applyFill="1" applyBorder="1" applyAlignment="1">
      <alignment horizontal="center" vertical="center"/>
    </xf>
    <xf numFmtId="170" fontId="13" fillId="15" borderId="50" xfId="3" applyNumberFormat="1" applyFont="1" applyFill="1" applyBorder="1" applyAlignment="1">
      <alignment horizontal="center" vertical="center"/>
    </xf>
    <xf numFmtId="0" fontId="32" fillId="0" borderId="52" xfId="3" applyNumberFormat="1" applyFont="1" applyFill="1" applyBorder="1" applyAlignment="1">
      <alignment horizontal="center" vertical="center" wrapText="1"/>
    </xf>
    <xf numFmtId="0" fontId="32" fillId="0" borderId="33" xfId="3" applyNumberFormat="1" applyFont="1" applyFill="1" applyBorder="1" applyAlignment="1">
      <alignment horizontal="center" vertical="center" wrapText="1"/>
    </xf>
    <xf numFmtId="0" fontId="32" fillId="0" borderId="53" xfId="3" applyNumberFormat="1" applyFont="1" applyFill="1" applyBorder="1" applyAlignment="1">
      <alignment horizontal="center" vertical="center" wrapText="1"/>
    </xf>
    <xf numFmtId="0" fontId="32" fillId="0" borderId="11" xfId="3" applyNumberFormat="1" applyFont="1" applyFill="1" applyBorder="1" applyAlignment="1">
      <alignment horizontal="center" vertical="center" wrapText="1"/>
    </xf>
    <xf numFmtId="0" fontId="32" fillId="0" borderId="12" xfId="3" applyNumberFormat="1" applyFont="1" applyFill="1" applyBorder="1" applyAlignment="1">
      <alignment horizontal="center" vertical="center" wrapText="1"/>
    </xf>
    <xf numFmtId="0" fontId="32" fillId="0" borderId="13" xfId="3" applyNumberFormat="1" applyFont="1" applyFill="1" applyBorder="1" applyAlignment="1">
      <alignment horizontal="center" vertical="center" wrapText="1"/>
    </xf>
    <xf numFmtId="0" fontId="5" fillId="0" borderId="42" xfId="0" applyFont="1" applyBorder="1" applyAlignment="1">
      <alignment horizontal="left" vertical="center" wrapText="1"/>
    </xf>
    <xf numFmtId="0" fontId="5" fillId="0" borderId="4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12" fillId="9" borderId="37" xfId="0" applyFont="1" applyFill="1" applyBorder="1" applyAlignment="1">
      <alignment horizontal="center" vertical="center"/>
    </xf>
    <xf numFmtId="0" fontId="12" fillId="9" borderId="51" xfId="0" applyFont="1" applyFill="1" applyBorder="1" applyAlignment="1">
      <alignment horizontal="center" vertical="center"/>
    </xf>
    <xf numFmtId="0" fontId="12" fillId="9" borderId="41" xfId="0" applyFont="1" applyFill="1" applyBorder="1" applyAlignment="1">
      <alignment horizontal="center" vertical="center"/>
    </xf>
    <xf numFmtId="0" fontId="12" fillId="7" borderId="18" xfId="0" applyFont="1" applyFill="1" applyBorder="1" applyAlignment="1">
      <alignment horizontal="center" vertical="center"/>
    </xf>
    <xf numFmtId="0" fontId="12" fillId="7" borderId="20" xfId="0" applyFont="1" applyFill="1" applyBorder="1" applyAlignment="1">
      <alignment horizontal="center" vertical="center"/>
    </xf>
    <xf numFmtId="0" fontId="5" fillId="0" borderId="45" xfId="0" applyFont="1" applyBorder="1" applyAlignment="1">
      <alignment horizontal="left" vertical="center" wrapText="1"/>
    </xf>
    <xf numFmtId="0" fontId="0" fillId="0" borderId="46" xfId="0" applyBorder="1" applyAlignment="1">
      <alignment horizontal="left" vertical="center" wrapText="1"/>
    </xf>
    <xf numFmtId="0" fontId="0" fillId="0" borderId="46" xfId="0" applyBorder="1" applyAlignment="1">
      <alignment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12" fillId="12" borderId="22" xfId="0" applyFont="1" applyFill="1" applyBorder="1" applyAlignment="1">
      <alignment horizontal="center" vertical="center" wrapText="1"/>
    </xf>
    <xf numFmtId="0" fontId="12" fillId="12" borderId="12" xfId="0" applyFont="1" applyFill="1" applyBorder="1" applyAlignment="1">
      <alignment horizontal="center" vertical="center" wrapText="1"/>
    </xf>
    <xf numFmtId="0" fontId="12" fillId="12" borderId="13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left" vertical="center"/>
    </xf>
    <xf numFmtId="0" fontId="5" fillId="0" borderId="17" xfId="0" applyFont="1" applyFill="1" applyBorder="1" applyAlignment="1">
      <alignment horizontal="left" vertical="center"/>
    </xf>
    <xf numFmtId="0" fontId="12" fillId="7" borderId="14" xfId="0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2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left" vertical="center"/>
    </xf>
    <xf numFmtId="0" fontId="6" fillId="0" borderId="16" xfId="0" applyFont="1" applyFill="1" applyBorder="1" applyAlignment="1">
      <alignment horizontal="left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170" fontId="21" fillId="0" borderId="2" xfId="3" applyNumberFormat="1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170" fontId="21" fillId="0" borderId="48" xfId="3" applyNumberFormat="1" applyFont="1" applyFill="1" applyBorder="1" applyAlignment="1">
      <alignment horizontal="center" vertical="center"/>
    </xf>
    <xf numFmtId="49" fontId="12" fillId="0" borderId="2" xfId="3" applyNumberFormat="1" applyFont="1" applyFill="1" applyBorder="1" applyAlignment="1">
      <alignment horizontal="center" vertical="center" wrapText="1"/>
    </xf>
    <xf numFmtId="49" fontId="12" fillId="0" borderId="11" xfId="3" applyNumberFormat="1" applyFont="1" applyFill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4" fillId="0" borderId="33" xfId="0" applyFont="1" applyBorder="1" applyAlignment="1">
      <alignment vertical="center"/>
    </xf>
    <xf numFmtId="0" fontId="14" fillId="0" borderId="34" xfId="0" applyFont="1" applyBorder="1" applyAlignment="1">
      <alignment vertical="center"/>
    </xf>
    <xf numFmtId="0" fontId="13" fillId="0" borderId="2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right" vertical="center"/>
    </xf>
    <xf numFmtId="0" fontId="13" fillId="0" borderId="12" xfId="0" applyFont="1" applyBorder="1" applyAlignment="1">
      <alignment horizontal="right" vertical="center"/>
    </xf>
    <xf numFmtId="0" fontId="13" fillId="0" borderId="35" xfId="0" applyFont="1" applyBorder="1" applyAlignment="1">
      <alignment horizontal="right" vertical="center"/>
    </xf>
    <xf numFmtId="0" fontId="13" fillId="0" borderId="16" xfId="0" applyFont="1" applyBorder="1" applyAlignment="1">
      <alignment horizontal="right" vertical="center"/>
    </xf>
    <xf numFmtId="0" fontId="23" fillId="8" borderId="23" xfId="0" applyFont="1" applyFill="1" applyBorder="1" applyAlignment="1">
      <alignment horizontal="center" vertical="center"/>
    </xf>
    <xf numFmtId="0" fontId="23" fillId="8" borderId="25" xfId="0" applyFont="1" applyFill="1" applyBorder="1" applyAlignment="1">
      <alignment horizontal="center" vertical="center"/>
    </xf>
    <xf numFmtId="0" fontId="23" fillId="8" borderId="24" xfId="0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left" vertical="center" wrapText="1"/>
    </xf>
    <xf numFmtId="0" fontId="5" fillId="10" borderId="2" xfId="0" applyFont="1" applyFill="1" applyBorder="1" applyAlignment="1">
      <alignment horizontal="left" vertical="center" wrapText="1"/>
    </xf>
    <xf numFmtId="0" fontId="5" fillId="10" borderId="9" xfId="0" applyFont="1" applyFill="1" applyBorder="1" applyAlignment="1">
      <alignment horizontal="left" vertical="center" wrapText="1"/>
    </xf>
    <xf numFmtId="0" fontId="6" fillId="14" borderId="18" xfId="0" applyFont="1" applyFill="1" applyBorder="1" applyAlignment="1">
      <alignment horizontal="center" vertical="center"/>
    </xf>
    <xf numFmtId="0" fontId="6" fillId="14" borderId="19" xfId="0" applyFont="1" applyFill="1" applyBorder="1" applyAlignment="1">
      <alignment horizontal="center" vertical="center"/>
    </xf>
    <xf numFmtId="0" fontId="6" fillId="14" borderId="28" xfId="0" applyFont="1" applyFill="1" applyBorder="1" applyAlignment="1">
      <alignment horizontal="center" vertical="center"/>
    </xf>
    <xf numFmtId="0" fontId="6" fillId="14" borderId="20" xfId="0" applyFont="1" applyFill="1" applyBorder="1" applyAlignment="1">
      <alignment horizontal="center" vertical="center"/>
    </xf>
    <xf numFmtId="0" fontId="32" fillId="0" borderId="54" xfId="3" applyNumberFormat="1" applyFont="1" applyFill="1" applyBorder="1" applyAlignment="1">
      <alignment horizontal="center" vertical="center" wrapText="1"/>
    </xf>
    <xf numFmtId="0" fontId="32" fillId="0" borderId="55" xfId="3" applyNumberFormat="1" applyFont="1" applyFill="1" applyBorder="1" applyAlignment="1">
      <alignment horizontal="center" vertical="center" wrapText="1"/>
    </xf>
    <xf numFmtId="0" fontId="32" fillId="0" borderId="56" xfId="3" applyNumberFormat="1" applyFont="1" applyFill="1" applyBorder="1" applyAlignment="1">
      <alignment horizontal="center" vertical="center" wrapText="1"/>
    </xf>
    <xf numFmtId="49" fontId="6" fillId="3" borderId="18" xfId="3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37" fontId="13" fillId="0" borderId="0" xfId="3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2" fillId="0" borderId="57" xfId="3" applyNumberFormat="1" applyFont="1" applyFill="1" applyBorder="1" applyAlignment="1">
      <alignment horizontal="center" vertical="center" wrapText="1"/>
    </xf>
    <xf numFmtId="0" fontId="32" fillId="0" borderId="19" xfId="3" applyNumberFormat="1" applyFont="1" applyFill="1" applyBorder="1" applyAlignment="1">
      <alignment horizontal="center" vertical="center" wrapText="1"/>
    </xf>
    <xf numFmtId="0" fontId="32" fillId="0" borderId="58" xfId="3" applyNumberFormat="1" applyFont="1" applyFill="1" applyBorder="1" applyAlignment="1">
      <alignment horizontal="center" vertical="center" wrapText="1"/>
    </xf>
    <xf numFmtId="170" fontId="30" fillId="13" borderId="27" xfId="3" applyNumberFormat="1" applyFont="1" applyFill="1" applyBorder="1" applyAlignment="1">
      <alignment horizontal="center" vertical="center" wrapText="1"/>
    </xf>
    <xf numFmtId="0" fontId="31" fillId="13" borderId="28" xfId="0" applyFont="1" applyFill="1" applyBorder="1" applyAlignment="1">
      <alignment horizontal="center" vertical="center"/>
    </xf>
    <xf numFmtId="0" fontId="31" fillId="13" borderId="40" xfId="0" applyFont="1" applyFill="1" applyBorder="1" applyAlignment="1">
      <alignment horizontal="center" vertical="center"/>
    </xf>
    <xf numFmtId="0" fontId="19" fillId="8" borderId="12" xfId="0" applyFont="1" applyFill="1" applyBorder="1" applyAlignment="1">
      <alignment horizontal="center" vertical="center"/>
    </xf>
    <xf numFmtId="0" fontId="19" fillId="8" borderId="5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12" fillId="9" borderId="4" xfId="0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5" fillId="4" borderId="42" xfId="0" applyFont="1" applyFill="1" applyBorder="1" applyAlignment="1">
      <alignment horizontal="left" vertical="center" wrapText="1"/>
    </xf>
    <xf numFmtId="0" fontId="5" fillId="4" borderId="43" xfId="0" applyFont="1" applyFill="1" applyBorder="1" applyAlignment="1">
      <alignment horizontal="left" vertical="center"/>
    </xf>
    <xf numFmtId="0" fontId="12" fillId="6" borderId="4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horizontal="left" vertical="center"/>
    </xf>
    <xf numFmtId="0" fontId="5" fillId="4" borderId="46" xfId="0" applyFont="1" applyFill="1" applyBorder="1" applyAlignment="1">
      <alignment horizontal="left" vertical="center"/>
    </xf>
    <xf numFmtId="0" fontId="5" fillId="0" borderId="36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6" fillId="0" borderId="36" xfId="0" applyFont="1" applyFill="1" applyBorder="1" applyAlignment="1">
      <alignment horizontal="left" vertical="center" wrapText="1"/>
    </xf>
    <xf numFmtId="0" fontId="5" fillId="0" borderId="42" xfId="0" applyFont="1" applyFill="1" applyBorder="1" applyAlignment="1">
      <alignment horizontal="center" vertical="center"/>
    </xf>
    <xf numFmtId="0" fontId="2" fillId="0" borderId="43" xfId="0" applyFont="1" applyBorder="1" applyAlignment="1"/>
    <xf numFmtId="0" fontId="6" fillId="3" borderId="3" xfId="0" applyFont="1" applyFill="1" applyBorder="1" applyAlignment="1">
      <alignment horizontal="center" vertical="center"/>
    </xf>
    <xf numFmtId="0" fontId="0" fillId="3" borderId="1" xfId="0" applyFill="1" applyBorder="1" applyAlignment="1"/>
    <xf numFmtId="0" fontId="5" fillId="0" borderId="45" xfId="0" applyFont="1" applyFill="1" applyBorder="1" applyAlignment="1">
      <alignment horizontal="center" vertical="center"/>
    </xf>
    <xf numFmtId="0" fontId="2" fillId="0" borderId="46" xfId="0" applyFont="1" applyBorder="1" applyAlignment="1"/>
    <xf numFmtId="9" fontId="5" fillId="0" borderId="2" xfId="4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0" fontId="20" fillId="0" borderId="13" xfId="0" applyFont="1" applyFill="1" applyBorder="1" applyAlignment="1">
      <alignment horizontal="left" vertical="center" wrapText="1"/>
    </xf>
    <xf numFmtId="0" fontId="23" fillId="8" borderId="23" xfId="0" applyNumberFormat="1" applyFont="1" applyFill="1" applyBorder="1" applyAlignment="1">
      <alignment horizontal="center" vertical="center"/>
    </xf>
    <xf numFmtId="0" fontId="23" fillId="8" borderId="25" xfId="0" applyNumberFormat="1" applyFont="1" applyFill="1" applyBorder="1" applyAlignment="1">
      <alignment horizontal="center" vertical="center"/>
    </xf>
    <xf numFmtId="0" fontId="23" fillId="8" borderId="24" xfId="0" applyNumberFormat="1" applyFont="1" applyFill="1" applyBorder="1" applyAlignment="1">
      <alignment horizontal="center" vertical="center"/>
    </xf>
  </cellXfs>
  <cellStyles count="9">
    <cellStyle name="Millares 2" xfId="1"/>
    <cellStyle name="Moneda" xfId="5" builtinId="4"/>
    <cellStyle name="Normal" xfId="0" builtinId="0"/>
    <cellStyle name="Normal 2" xfId="2"/>
    <cellStyle name="Normal 2 10" xfId="3"/>
    <cellStyle name="Normal 2 2" xfId="7"/>
    <cellStyle name="Porcentaje" xfId="4" builtinId="5"/>
    <cellStyle name="Porcentual 2" xfId="8"/>
    <cellStyle name="Porcentual 3" xfId="6"/>
  </cellStyles>
  <dxfs count="5"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theme="0"/>
      </font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38"/>
  <sheetViews>
    <sheetView topLeftCell="A14" workbookViewId="0">
      <selection activeCell="B38" sqref="B38"/>
    </sheetView>
  </sheetViews>
  <sheetFormatPr baseColWidth="10" defaultRowHeight="12.75" x14ac:dyDescent="0.2"/>
  <cols>
    <col min="1" max="1" width="11.42578125" style="53"/>
    <col min="2" max="2" width="12.85546875" bestFit="1" customWidth="1"/>
  </cols>
  <sheetData>
    <row r="1" spans="1:2" x14ac:dyDescent="0.2">
      <c r="A1" s="54" t="s">
        <v>30</v>
      </c>
      <c r="B1" s="54" t="s">
        <v>29</v>
      </c>
    </row>
    <row r="2" spans="1:2" x14ac:dyDescent="0.2">
      <c r="A2" s="45">
        <v>1984</v>
      </c>
      <c r="B2" s="59">
        <v>11298</v>
      </c>
    </row>
    <row r="3" spans="1:2" x14ac:dyDescent="0.2">
      <c r="A3" s="45">
        <v>1985</v>
      </c>
      <c r="B3" s="59">
        <v>13558</v>
      </c>
    </row>
    <row r="4" spans="1:2" x14ac:dyDescent="0.2">
      <c r="A4" s="45">
        <v>1986</v>
      </c>
      <c r="B4" s="59">
        <v>16811</v>
      </c>
    </row>
    <row r="5" spans="1:2" x14ac:dyDescent="0.2">
      <c r="A5" s="45">
        <v>1987</v>
      </c>
      <c r="B5" s="59">
        <v>20510</v>
      </c>
    </row>
    <row r="6" spans="1:2" x14ac:dyDescent="0.2">
      <c r="A6" s="45">
        <v>1988</v>
      </c>
      <c r="B6" s="59">
        <v>25637</v>
      </c>
    </row>
    <row r="7" spans="1:2" x14ac:dyDescent="0.2">
      <c r="A7" s="45">
        <v>1989</v>
      </c>
      <c r="B7" s="59">
        <v>32560</v>
      </c>
    </row>
    <row r="8" spans="1:2" x14ac:dyDescent="0.2">
      <c r="A8" s="45">
        <v>1990</v>
      </c>
      <c r="B8" s="59">
        <v>41025</v>
      </c>
    </row>
    <row r="9" spans="1:2" x14ac:dyDescent="0.2">
      <c r="A9" s="45">
        <v>1991</v>
      </c>
      <c r="B9" s="59">
        <v>51716</v>
      </c>
    </row>
    <row r="10" spans="1:2" x14ac:dyDescent="0.2">
      <c r="A10" s="45">
        <v>1992</v>
      </c>
      <c r="B10" s="59">
        <v>65190</v>
      </c>
    </row>
    <row r="11" spans="1:2" x14ac:dyDescent="0.2">
      <c r="A11" s="45">
        <v>1993</v>
      </c>
      <c r="B11" s="59">
        <v>81510</v>
      </c>
    </row>
    <row r="12" spans="1:2" x14ac:dyDescent="0.2">
      <c r="A12" s="45">
        <v>1994</v>
      </c>
      <c r="B12" s="59">
        <v>98700</v>
      </c>
    </row>
    <row r="13" spans="1:2" x14ac:dyDescent="0.2">
      <c r="A13" s="45">
        <v>1995</v>
      </c>
      <c r="B13" s="59">
        <v>118934</v>
      </c>
    </row>
    <row r="14" spans="1:2" x14ac:dyDescent="0.2">
      <c r="A14" s="45">
        <v>1996</v>
      </c>
      <c r="B14" s="59">
        <v>142125</v>
      </c>
    </row>
    <row r="15" spans="1:2" x14ac:dyDescent="0.2">
      <c r="A15" s="45">
        <v>1997</v>
      </c>
      <c r="B15" s="59">
        <v>172005</v>
      </c>
    </row>
    <row r="16" spans="1:2" x14ac:dyDescent="0.2">
      <c r="A16" s="45">
        <v>1998</v>
      </c>
      <c r="B16" s="59">
        <v>203826</v>
      </c>
    </row>
    <row r="17" spans="1:2" x14ac:dyDescent="0.2">
      <c r="A17" s="45">
        <v>1999</v>
      </c>
      <c r="B17" s="59">
        <v>236460</v>
      </c>
    </row>
    <row r="18" spans="1:2" x14ac:dyDescent="0.2">
      <c r="A18" s="45">
        <v>2000</v>
      </c>
      <c r="B18" s="59">
        <v>260100</v>
      </c>
    </row>
    <row r="19" spans="1:2" x14ac:dyDescent="0.2">
      <c r="A19" s="45">
        <v>2001</v>
      </c>
      <c r="B19" s="59">
        <v>286000</v>
      </c>
    </row>
    <row r="20" spans="1:2" x14ac:dyDescent="0.2">
      <c r="A20" s="45">
        <v>2002</v>
      </c>
      <c r="B20" s="59">
        <v>309000</v>
      </c>
    </row>
    <row r="21" spans="1:2" x14ac:dyDescent="0.2">
      <c r="A21" s="45">
        <v>2003</v>
      </c>
      <c r="B21" s="59">
        <v>332000</v>
      </c>
    </row>
    <row r="22" spans="1:2" x14ac:dyDescent="0.2">
      <c r="A22" s="45">
        <v>2004</v>
      </c>
      <c r="B22" s="59">
        <v>358000</v>
      </c>
    </row>
    <row r="23" spans="1:2" x14ac:dyDescent="0.2">
      <c r="A23" s="45">
        <v>2005</v>
      </c>
      <c r="B23" s="59">
        <v>381500</v>
      </c>
    </row>
    <row r="24" spans="1:2" x14ac:dyDescent="0.2">
      <c r="A24" s="45">
        <v>2006</v>
      </c>
      <c r="B24" s="59">
        <v>408000</v>
      </c>
    </row>
    <row r="25" spans="1:2" x14ac:dyDescent="0.2">
      <c r="A25" s="45">
        <v>2007</v>
      </c>
      <c r="B25" s="59">
        <v>433700</v>
      </c>
    </row>
    <row r="26" spans="1:2" x14ac:dyDescent="0.2">
      <c r="A26" s="45">
        <v>2008</v>
      </c>
      <c r="B26" s="59">
        <v>461500</v>
      </c>
    </row>
    <row r="27" spans="1:2" x14ac:dyDescent="0.2">
      <c r="A27" s="45">
        <v>2009</v>
      </c>
      <c r="B27" s="59">
        <v>496900</v>
      </c>
    </row>
    <row r="28" spans="1:2" x14ac:dyDescent="0.2">
      <c r="A28" s="45">
        <v>2010</v>
      </c>
      <c r="B28" s="59">
        <v>515000</v>
      </c>
    </row>
    <row r="29" spans="1:2" x14ac:dyDescent="0.2">
      <c r="A29" s="45">
        <v>2011</v>
      </c>
      <c r="B29" s="59">
        <v>535600</v>
      </c>
    </row>
    <row r="30" spans="1:2" x14ac:dyDescent="0.2">
      <c r="A30" s="45">
        <v>2012</v>
      </c>
      <c r="B30" s="59">
        <v>566700</v>
      </c>
    </row>
    <row r="31" spans="1:2" x14ac:dyDescent="0.2">
      <c r="A31" s="45">
        <v>2013</v>
      </c>
      <c r="B31" s="59">
        <v>589500</v>
      </c>
    </row>
    <row r="32" spans="1:2" x14ac:dyDescent="0.2">
      <c r="A32" s="45">
        <v>2014</v>
      </c>
      <c r="B32" s="59">
        <v>616000</v>
      </c>
    </row>
    <row r="33" spans="1:2" x14ac:dyDescent="0.2">
      <c r="A33" s="45">
        <v>2015</v>
      </c>
      <c r="B33" s="59">
        <v>644350</v>
      </c>
    </row>
    <row r="34" spans="1:2" x14ac:dyDescent="0.2">
      <c r="A34" s="45">
        <v>2016</v>
      </c>
      <c r="B34" s="59">
        <v>689455</v>
      </c>
    </row>
    <row r="35" spans="1:2" x14ac:dyDescent="0.2">
      <c r="A35" s="45">
        <v>2017</v>
      </c>
      <c r="B35" s="59">
        <v>737717</v>
      </c>
    </row>
    <row r="36" spans="1:2" x14ac:dyDescent="0.2">
      <c r="A36" s="45">
        <v>2018</v>
      </c>
      <c r="B36" s="59">
        <v>781242</v>
      </c>
    </row>
    <row r="37" spans="1:2" x14ac:dyDescent="0.2">
      <c r="A37" s="45">
        <v>2019</v>
      </c>
      <c r="B37" s="59">
        <v>828116</v>
      </c>
    </row>
    <row r="38" spans="1:2" x14ac:dyDescent="0.2">
      <c r="A38" s="45">
        <v>2020</v>
      </c>
      <c r="B38" s="59">
        <v>877803</v>
      </c>
    </row>
  </sheetData>
  <sheetProtection algorithmName="SHA-512" hashValue="b8rOrjhee2DCb5Tx/V2gasBEhp86InN4udVJyCIXFYimGcD1LGOkEAZ/WoEAXgV3S67fEHqdisftNaRW+ewfCw==" saltValue="tIQ3BDsxGyGT81O3OiOU9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Q104"/>
  <sheetViews>
    <sheetView view="pageBreakPreview" topLeftCell="B52" zoomScale="70" zoomScaleNormal="70" zoomScaleSheetLayoutView="70" zoomScalePageLayoutView="70" workbookViewId="0">
      <selection activeCell="H35" sqref="H35"/>
    </sheetView>
  </sheetViews>
  <sheetFormatPr baseColWidth="10" defaultColWidth="11.42578125" defaultRowHeight="12.75" x14ac:dyDescent="0.2"/>
  <cols>
    <col min="1" max="1" width="34.140625" style="17" customWidth="1"/>
    <col min="2" max="2" width="39" style="17" customWidth="1"/>
    <col min="3" max="3" width="24.85546875" style="17" customWidth="1"/>
    <col min="4" max="4" width="19.5703125" style="17" customWidth="1"/>
    <col min="5" max="5" width="69.7109375" style="17" customWidth="1"/>
    <col min="6" max="6" width="35.5703125" style="17" customWidth="1"/>
    <col min="7" max="7" width="27.5703125" style="17" customWidth="1"/>
    <col min="8" max="8" width="30.28515625" style="17" customWidth="1"/>
    <col min="9" max="9" width="33.28515625" style="17" customWidth="1"/>
    <col min="10" max="10" width="25.5703125" style="17" customWidth="1"/>
    <col min="11" max="11" width="22.140625" style="17" hidden="1" customWidth="1"/>
    <col min="12" max="12" width="60.5703125" style="17" customWidth="1"/>
    <col min="13" max="13" width="28.28515625" style="21" customWidth="1"/>
    <col min="14" max="14" width="16.28515625" style="17" customWidth="1"/>
    <col min="15" max="15" width="11.42578125" style="17"/>
    <col min="16" max="16" width="13.28515625" style="17" bestFit="1" customWidth="1"/>
    <col min="17" max="16384" width="11.42578125" style="17"/>
  </cols>
  <sheetData>
    <row r="1" spans="1:14" ht="15.75" customHeight="1" x14ac:dyDescent="0.2">
      <c r="A1" s="273" t="s">
        <v>79</v>
      </c>
      <c r="B1" s="274"/>
      <c r="C1" s="275"/>
      <c r="D1" s="275"/>
      <c r="E1" s="275"/>
      <c r="F1" s="275"/>
      <c r="G1" s="275"/>
      <c r="H1" s="275"/>
      <c r="I1" s="275"/>
      <c r="J1" s="275"/>
      <c r="K1" s="275"/>
      <c r="L1" s="276"/>
    </row>
    <row r="2" spans="1:14" ht="15.75" customHeight="1" x14ac:dyDescent="0.2">
      <c r="A2" s="277" t="s">
        <v>80</v>
      </c>
      <c r="B2" s="278"/>
      <c r="C2" s="279"/>
      <c r="D2" s="279"/>
      <c r="E2" s="279"/>
      <c r="F2" s="279"/>
      <c r="G2" s="279"/>
      <c r="H2" s="279"/>
      <c r="I2" s="279"/>
      <c r="J2" s="279"/>
      <c r="K2" s="279"/>
      <c r="L2" s="280"/>
    </row>
    <row r="3" spans="1:14" ht="6" customHeight="1" x14ac:dyDescent="0.2">
      <c r="A3" s="281"/>
      <c r="B3" s="282"/>
      <c r="C3" s="282"/>
      <c r="D3" s="282"/>
      <c r="E3" s="282"/>
      <c r="F3" s="282"/>
      <c r="G3" s="282"/>
      <c r="H3" s="282"/>
      <c r="I3" s="282"/>
      <c r="J3" s="282"/>
      <c r="K3" s="282"/>
      <c r="L3" s="283"/>
    </row>
    <row r="4" spans="1:14" ht="15.75" x14ac:dyDescent="0.2">
      <c r="A4" s="277" t="s">
        <v>81</v>
      </c>
      <c r="B4" s="278"/>
      <c r="C4" s="278"/>
      <c r="D4" s="278"/>
      <c r="E4" s="278"/>
      <c r="F4" s="278"/>
      <c r="G4" s="278"/>
      <c r="H4" s="278"/>
      <c r="I4" s="278"/>
      <c r="J4" s="278"/>
      <c r="K4" s="278"/>
      <c r="L4" s="284"/>
    </row>
    <row r="5" spans="1:14" ht="9.75" customHeight="1" x14ac:dyDescent="0.2">
      <c r="A5" s="71"/>
      <c r="B5" s="72"/>
      <c r="C5" s="72"/>
      <c r="D5" s="72"/>
      <c r="E5" s="72"/>
      <c r="F5" s="116"/>
      <c r="G5" s="72"/>
      <c r="H5" s="72"/>
      <c r="I5" s="72"/>
      <c r="J5" s="72"/>
      <c r="K5" s="72"/>
      <c r="L5" s="73"/>
    </row>
    <row r="6" spans="1:14" ht="83.25" customHeight="1" thickBot="1" x14ac:dyDescent="0.25">
      <c r="A6" s="285" t="s">
        <v>82</v>
      </c>
      <c r="B6" s="286"/>
      <c r="C6" s="286"/>
      <c r="D6" s="286"/>
      <c r="E6" s="286"/>
      <c r="F6" s="286"/>
      <c r="G6" s="286"/>
      <c r="H6" s="287"/>
      <c r="I6" s="286"/>
      <c r="J6" s="286"/>
      <c r="K6" s="286"/>
      <c r="L6" s="288"/>
    </row>
    <row r="7" spans="1:14" ht="16.5" thickBot="1" x14ac:dyDescent="0.25">
      <c r="A7" s="289" t="s">
        <v>27</v>
      </c>
      <c r="B7" s="290"/>
      <c r="C7" s="290"/>
      <c r="D7" s="290"/>
      <c r="E7" s="290"/>
      <c r="F7" s="290"/>
      <c r="G7" s="290"/>
      <c r="H7" s="130">
        <v>76958053</v>
      </c>
      <c r="I7" s="47"/>
      <c r="J7" s="47"/>
      <c r="K7" s="47"/>
      <c r="L7" s="79"/>
      <c r="M7" s="12"/>
      <c r="N7" s="22"/>
    </row>
    <row r="8" spans="1:14" ht="16.5" thickBot="1" x14ac:dyDescent="0.25">
      <c r="A8" s="289" t="s">
        <v>28</v>
      </c>
      <c r="B8" s="290"/>
      <c r="C8" s="290"/>
      <c r="D8" s="290"/>
      <c r="E8" s="290"/>
      <c r="F8" s="290"/>
      <c r="G8" s="290"/>
      <c r="H8" s="108">
        <f>H7/908526</f>
        <v>84.706494915940766</v>
      </c>
      <c r="I8" s="47"/>
      <c r="J8" s="47"/>
      <c r="K8" s="47"/>
      <c r="L8" s="79"/>
      <c r="M8" s="12"/>
      <c r="N8" s="22"/>
    </row>
    <row r="9" spans="1:14" ht="16.5" thickBot="1" x14ac:dyDescent="0.25">
      <c r="A9" s="291" t="s">
        <v>41</v>
      </c>
      <c r="B9" s="292"/>
      <c r="C9" s="292"/>
      <c r="D9" s="292"/>
      <c r="E9" s="292"/>
      <c r="F9" s="292"/>
      <c r="G9" s="292"/>
      <c r="H9" s="108">
        <f>H8*150%</f>
        <v>127.05974237391115</v>
      </c>
      <c r="I9" s="106"/>
      <c r="J9" s="106"/>
      <c r="K9" s="106"/>
      <c r="L9" s="107"/>
      <c r="M9" s="12"/>
      <c r="N9" s="22"/>
    </row>
    <row r="10" spans="1:14" ht="30" customHeight="1" x14ac:dyDescent="0.2">
      <c r="A10" s="23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5"/>
      <c r="N10" s="26"/>
    </row>
    <row r="11" spans="1:14" ht="20.25" customHeight="1" x14ac:dyDescent="0.2">
      <c r="A11" s="222" t="s">
        <v>4</v>
      </c>
      <c r="B11" s="223"/>
      <c r="C11" s="223"/>
      <c r="D11" s="223"/>
      <c r="E11" s="223"/>
      <c r="F11" s="223"/>
      <c r="G11" s="223"/>
      <c r="H11" s="223"/>
      <c r="I11" s="223"/>
      <c r="J11" s="223"/>
      <c r="K11" s="223"/>
      <c r="L11" s="224"/>
      <c r="N11" s="26"/>
    </row>
    <row r="12" spans="1:14" ht="30.75" customHeight="1" thickBot="1" x14ac:dyDescent="0.25">
      <c r="A12" s="222" t="s">
        <v>10</v>
      </c>
      <c r="B12" s="223"/>
      <c r="C12" s="223"/>
      <c r="D12" s="223"/>
      <c r="E12" s="223"/>
      <c r="F12" s="223"/>
      <c r="G12" s="223"/>
      <c r="H12" s="223"/>
      <c r="I12" s="223"/>
      <c r="J12" s="223"/>
      <c r="K12" s="223"/>
      <c r="L12" s="94" t="s">
        <v>16</v>
      </c>
    </row>
    <row r="13" spans="1:14" ht="15" customHeight="1" x14ac:dyDescent="0.2">
      <c r="A13" s="225" t="s">
        <v>3</v>
      </c>
      <c r="B13" s="226"/>
      <c r="C13" s="227"/>
      <c r="D13" s="228" t="str">
        <f>+D17</f>
        <v xml:space="preserve"> ICI LTDA INSPECCIONES Y CONSTRUCCIONES INDUSTRIALES 
LTDA</v>
      </c>
      <c r="E13" s="229"/>
      <c r="F13" s="229"/>
      <c r="G13" s="229"/>
      <c r="H13" s="229"/>
      <c r="I13" s="229"/>
      <c r="J13" s="229"/>
      <c r="K13" s="229"/>
      <c r="L13" s="293">
        <f>D15</f>
        <v>5</v>
      </c>
    </row>
    <row r="14" spans="1:14" ht="15" customHeight="1" x14ac:dyDescent="0.2">
      <c r="A14" s="225" t="s">
        <v>5</v>
      </c>
      <c r="B14" s="226"/>
      <c r="C14" s="227"/>
      <c r="D14" s="228" t="s">
        <v>120</v>
      </c>
      <c r="E14" s="229"/>
      <c r="F14" s="229"/>
      <c r="G14" s="229"/>
      <c r="H14" s="229"/>
      <c r="I14" s="229"/>
      <c r="J14" s="229"/>
      <c r="K14" s="229"/>
      <c r="L14" s="294"/>
    </row>
    <row r="15" spans="1:14" ht="15" customHeight="1" x14ac:dyDescent="0.2">
      <c r="A15" s="225" t="s">
        <v>16</v>
      </c>
      <c r="B15" s="226"/>
      <c r="C15" s="227"/>
      <c r="D15" s="102">
        <v>5</v>
      </c>
      <c r="E15" s="103"/>
      <c r="F15" s="117"/>
      <c r="G15" s="103"/>
      <c r="H15" s="103"/>
      <c r="I15" s="103"/>
      <c r="J15" s="103"/>
      <c r="K15" s="103"/>
      <c r="L15" s="294"/>
    </row>
    <row r="16" spans="1:14" ht="19.5" customHeight="1" x14ac:dyDescent="0.2">
      <c r="A16" s="225" t="s">
        <v>6</v>
      </c>
      <c r="B16" s="227"/>
      <c r="C16" s="227"/>
      <c r="D16" s="236" t="s">
        <v>7</v>
      </c>
      <c r="E16" s="226"/>
      <c r="F16" s="113" t="s">
        <v>77</v>
      </c>
      <c r="G16" s="68" t="s">
        <v>8</v>
      </c>
      <c r="H16" s="97" t="s">
        <v>9</v>
      </c>
      <c r="I16" s="233" t="s">
        <v>26</v>
      </c>
      <c r="J16" s="226"/>
      <c r="K16" s="70" t="s">
        <v>8</v>
      </c>
      <c r="L16" s="294"/>
    </row>
    <row r="17" spans="1:17" ht="12.75" customHeight="1" x14ac:dyDescent="0.2">
      <c r="A17" s="225"/>
      <c r="B17" s="227"/>
      <c r="C17" s="227"/>
      <c r="D17" s="234" t="s">
        <v>121</v>
      </c>
      <c r="E17" s="235"/>
      <c r="F17" s="118" t="s">
        <v>122</v>
      </c>
      <c r="G17" s="121">
        <v>19597865</v>
      </c>
      <c r="H17" s="119">
        <v>1</v>
      </c>
      <c r="I17" s="237" t="str">
        <f>+D14</f>
        <v>JUAN PABLO CASTELLANOS SÁNCHEZ</v>
      </c>
      <c r="J17" s="239"/>
      <c r="K17" s="121">
        <v>19275138</v>
      </c>
      <c r="L17" s="294"/>
    </row>
    <row r="18" spans="1:17" ht="12.75" customHeight="1" x14ac:dyDescent="0.2">
      <c r="A18" s="225"/>
      <c r="B18" s="227"/>
      <c r="C18" s="227"/>
      <c r="D18" s="237"/>
      <c r="E18" s="235"/>
      <c r="F18" s="118"/>
      <c r="G18" s="121"/>
      <c r="H18" s="119"/>
      <c r="I18" s="237"/>
      <c r="J18" s="239"/>
      <c r="K18" s="120"/>
      <c r="L18" s="294"/>
    </row>
    <row r="19" spans="1:17" ht="12.75" customHeight="1" x14ac:dyDescent="0.2">
      <c r="A19" s="225"/>
      <c r="B19" s="227"/>
      <c r="C19" s="227"/>
      <c r="D19" s="237"/>
      <c r="E19" s="235"/>
      <c r="F19" s="118"/>
      <c r="G19" s="50"/>
      <c r="H19" s="119"/>
      <c r="I19" s="237"/>
      <c r="J19" s="239"/>
      <c r="K19" s="69"/>
      <c r="L19" s="294"/>
    </row>
    <row r="20" spans="1:17" ht="13.5" customHeight="1" thickBot="1" x14ac:dyDescent="0.25">
      <c r="A20" s="225"/>
      <c r="B20" s="227"/>
      <c r="C20" s="227"/>
      <c r="D20" s="238"/>
      <c r="E20" s="235"/>
      <c r="F20" s="118"/>
      <c r="G20" s="50"/>
      <c r="H20" s="98"/>
      <c r="I20" s="237"/>
      <c r="J20" s="239"/>
      <c r="K20" s="69"/>
      <c r="L20" s="295"/>
    </row>
    <row r="21" spans="1:17" ht="22.5" customHeight="1" thickBot="1" x14ac:dyDescent="0.25">
      <c r="A21" s="230" t="s">
        <v>38</v>
      </c>
      <c r="B21" s="231"/>
      <c r="C21" s="232"/>
      <c r="D21" s="44" t="s">
        <v>22</v>
      </c>
      <c r="E21" s="20"/>
      <c r="F21" s="20"/>
      <c r="G21" s="20"/>
      <c r="H21" s="76"/>
      <c r="I21" s="76"/>
      <c r="J21" s="20"/>
      <c r="K21" s="20"/>
      <c r="L21" s="78"/>
    </row>
    <row r="22" spans="1:17" ht="10.5" customHeight="1" x14ac:dyDescent="0.2">
      <c r="A22" s="4"/>
      <c r="B22" s="62"/>
      <c r="C22" s="62"/>
      <c r="D22" s="2"/>
      <c r="E22" s="2"/>
      <c r="F22" s="2"/>
      <c r="G22" s="2"/>
      <c r="H22" s="2"/>
      <c r="I22" s="2"/>
      <c r="J22" s="2"/>
      <c r="K22" s="5"/>
      <c r="L22" s="6"/>
    </row>
    <row r="23" spans="1:17" x14ac:dyDescent="0.2">
      <c r="A23" s="240" t="s">
        <v>42</v>
      </c>
      <c r="B23" s="241"/>
      <c r="C23" s="241"/>
      <c r="D23" s="241"/>
      <c r="E23" s="241"/>
      <c r="F23" s="241"/>
      <c r="G23" s="241"/>
      <c r="H23" s="241"/>
      <c r="I23" s="241"/>
      <c r="J23" s="241"/>
      <c r="K23" s="241"/>
      <c r="L23" s="6"/>
    </row>
    <row r="24" spans="1:17" x14ac:dyDescent="0.2">
      <c r="A24" s="242" t="s">
        <v>18</v>
      </c>
      <c r="B24" s="243"/>
      <c r="C24" s="243"/>
      <c r="D24" s="243"/>
      <c r="E24" s="243"/>
      <c r="F24" s="243"/>
      <c r="G24" s="243"/>
      <c r="H24" s="74" t="s">
        <v>19</v>
      </c>
      <c r="I24" s="74" t="s">
        <v>20</v>
      </c>
      <c r="J24" s="74" t="s">
        <v>21</v>
      </c>
      <c r="K24" s="74" t="s">
        <v>22</v>
      </c>
      <c r="L24" s="6"/>
    </row>
    <row r="25" spans="1:17" x14ac:dyDescent="0.2">
      <c r="A25" s="250" t="str">
        <f>D17</f>
        <v xml:space="preserve"> ICI LTDA INSPECCIONES Y CONSTRUCCIONES INDUSTRIALES 
LTDA</v>
      </c>
      <c r="B25" s="251"/>
      <c r="C25" s="251"/>
      <c r="D25" s="251"/>
      <c r="E25" s="251"/>
      <c r="F25" s="251"/>
      <c r="G25" s="252"/>
      <c r="H25" s="50"/>
      <c r="I25" s="50"/>
      <c r="J25" s="50"/>
      <c r="K25" s="16" t="s">
        <v>22</v>
      </c>
      <c r="L25" s="6"/>
      <c r="P25" s="56"/>
      <c r="Q25" s="57"/>
    </row>
    <row r="26" spans="1:17" x14ac:dyDescent="0.2">
      <c r="A26" s="250"/>
      <c r="B26" s="251"/>
      <c r="C26" s="251"/>
      <c r="D26" s="251"/>
      <c r="E26" s="251"/>
      <c r="F26" s="251"/>
      <c r="G26" s="252"/>
      <c r="H26" s="50"/>
      <c r="I26" s="50"/>
      <c r="J26" s="50"/>
      <c r="K26" s="16" t="s">
        <v>22</v>
      </c>
      <c r="L26" s="6"/>
      <c r="P26" s="56"/>
      <c r="Q26" s="57"/>
    </row>
    <row r="27" spans="1:17" x14ac:dyDescent="0.2">
      <c r="A27" s="256"/>
      <c r="B27" s="257"/>
      <c r="C27" s="257"/>
      <c r="D27" s="257"/>
      <c r="E27" s="257"/>
      <c r="F27" s="257"/>
      <c r="G27" s="258"/>
      <c r="H27" s="50"/>
      <c r="I27" s="50"/>
      <c r="J27" s="50"/>
      <c r="K27" s="16"/>
      <c r="L27" s="6"/>
      <c r="P27" s="56"/>
      <c r="Q27" s="57"/>
    </row>
    <row r="28" spans="1:17" ht="13.5" customHeight="1" thickBot="1" x14ac:dyDescent="0.25">
      <c r="A28" s="259"/>
      <c r="B28" s="260"/>
      <c r="C28" s="260"/>
      <c r="D28" s="260"/>
      <c r="E28" s="260"/>
      <c r="F28" s="260"/>
      <c r="G28" s="260"/>
      <c r="H28" s="50"/>
      <c r="I28" s="50"/>
      <c r="J28" s="50"/>
      <c r="K28" s="16"/>
      <c r="L28" s="6"/>
      <c r="P28" s="56"/>
      <c r="Q28" s="57"/>
    </row>
    <row r="29" spans="1:17" ht="26.45" customHeight="1" thickBot="1" x14ac:dyDescent="0.25">
      <c r="A29" s="4"/>
      <c r="B29" s="62"/>
      <c r="C29" s="62"/>
      <c r="D29" s="2"/>
      <c r="E29" s="2"/>
      <c r="F29" s="2"/>
      <c r="G29" s="2"/>
      <c r="H29" s="2"/>
      <c r="I29" s="2"/>
      <c r="J29" s="2"/>
      <c r="K29" s="44" t="s">
        <v>22</v>
      </c>
      <c r="L29" s="6"/>
    </row>
    <row r="30" spans="1:17" ht="11.25" customHeight="1" x14ac:dyDescent="0.2">
      <c r="A30" s="4"/>
      <c r="B30" s="62"/>
      <c r="C30" s="62"/>
      <c r="D30" s="2"/>
      <c r="E30" s="2"/>
      <c r="F30" s="2"/>
      <c r="G30" s="2"/>
      <c r="H30" s="2"/>
      <c r="I30" s="2"/>
      <c r="J30" s="2"/>
      <c r="K30" s="2"/>
      <c r="L30" s="6"/>
    </row>
    <row r="31" spans="1:17" ht="27" customHeight="1" x14ac:dyDescent="0.2">
      <c r="A31" s="261" t="s">
        <v>141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3"/>
    </row>
    <row r="32" spans="1:17" ht="17.25" customHeight="1" thickBot="1" x14ac:dyDescent="0.25">
      <c r="A32" s="4"/>
      <c r="B32" s="62"/>
      <c r="C32" s="62"/>
      <c r="D32" s="2"/>
      <c r="E32" s="2"/>
      <c r="F32" s="2"/>
      <c r="G32" s="2"/>
      <c r="H32" s="2"/>
      <c r="I32" s="2"/>
      <c r="J32" s="2"/>
      <c r="K32" s="5"/>
      <c r="L32" s="6"/>
    </row>
    <row r="33" spans="1:15" ht="15.75" customHeight="1" thickBot="1" x14ac:dyDescent="0.25">
      <c r="A33" s="265" t="s">
        <v>36</v>
      </c>
      <c r="B33" s="266"/>
      <c r="C33" s="266"/>
      <c r="D33" s="266"/>
      <c r="E33" s="266"/>
      <c r="F33" s="266"/>
      <c r="G33" s="266"/>
      <c r="H33" s="266"/>
      <c r="I33" s="266"/>
      <c r="J33" s="266"/>
      <c r="K33" s="266"/>
      <c r="L33" s="267"/>
    </row>
    <row r="34" spans="1:15" ht="108" customHeight="1" x14ac:dyDescent="0.2">
      <c r="A34" s="80" t="s">
        <v>23</v>
      </c>
      <c r="B34" s="101" t="s">
        <v>69</v>
      </c>
      <c r="C34" s="101" t="s">
        <v>0</v>
      </c>
      <c r="D34" s="101" t="s">
        <v>9</v>
      </c>
      <c r="E34" s="101" t="s">
        <v>1</v>
      </c>
      <c r="F34" s="115" t="s">
        <v>61</v>
      </c>
      <c r="G34" s="77" t="s">
        <v>43</v>
      </c>
      <c r="H34" s="112" t="s">
        <v>60</v>
      </c>
      <c r="I34" s="112" t="s">
        <v>111</v>
      </c>
      <c r="J34" s="77" t="s">
        <v>17</v>
      </c>
      <c r="K34" s="77" t="s">
        <v>11</v>
      </c>
      <c r="L34" s="8" t="s">
        <v>2</v>
      </c>
      <c r="M34" s="17"/>
    </row>
    <row r="35" spans="1:15" ht="104.25" customHeight="1" x14ac:dyDescent="0.2">
      <c r="A35" s="176">
        <v>52</v>
      </c>
      <c r="B35" s="177" t="s">
        <v>124</v>
      </c>
      <c r="C35" s="178" t="str">
        <f>+D17</f>
        <v xml:space="preserve"> ICI LTDA INSPECCIONES Y CONSTRUCCIONES INDUSTRIALES 
LTDA</v>
      </c>
      <c r="D35" s="179">
        <v>0.5</v>
      </c>
      <c r="E35" s="180" t="s">
        <v>123</v>
      </c>
      <c r="F35" s="181">
        <v>43772</v>
      </c>
      <c r="G35" s="182">
        <v>338803500</v>
      </c>
      <c r="H35" s="183">
        <v>385.96</v>
      </c>
      <c r="I35" s="183">
        <f>H35*D35</f>
        <v>192.98</v>
      </c>
      <c r="J35" s="183" t="s">
        <v>118</v>
      </c>
      <c r="K35" s="19"/>
      <c r="L35" s="192"/>
      <c r="M35" s="17"/>
    </row>
    <row r="36" spans="1:15" ht="96.75" customHeight="1" x14ac:dyDescent="0.2">
      <c r="A36" s="176"/>
      <c r="B36" s="177"/>
      <c r="C36" s="178"/>
      <c r="D36" s="184"/>
      <c r="E36" s="180"/>
      <c r="F36" s="181"/>
      <c r="G36" s="182"/>
      <c r="H36" s="183"/>
      <c r="I36" s="183"/>
      <c r="J36" s="183"/>
      <c r="K36" s="19"/>
      <c r="L36" s="60"/>
      <c r="M36" s="17"/>
    </row>
    <row r="37" spans="1:15" ht="84.75" customHeight="1" x14ac:dyDescent="0.2">
      <c r="A37" s="81"/>
      <c r="B37" s="177"/>
      <c r="C37" s="178"/>
      <c r="D37" s="184"/>
      <c r="E37" s="180"/>
      <c r="F37" s="181"/>
      <c r="G37" s="182"/>
      <c r="H37" s="183"/>
      <c r="I37" s="183"/>
      <c r="J37" s="183"/>
      <c r="K37" s="19">
        <f t="shared" ref="K37" si="0">+H37*D37</f>
        <v>0</v>
      </c>
      <c r="L37" s="129"/>
      <c r="M37" s="17"/>
    </row>
    <row r="38" spans="1:15" ht="20.25" customHeight="1" x14ac:dyDescent="0.2">
      <c r="A38" s="81"/>
      <c r="B38" s="95"/>
      <c r="C38" s="15"/>
      <c r="D38" s="122"/>
      <c r="E38" s="18"/>
      <c r="F38" s="128"/>
      <c r="G38" s="123"/>
      <c r="H38" s="16"/>
      <c r="I38" s="58"/>
      <c r="J38" s="16"/>
      <c r="K38" s="19">
        <f t="shared" ref="K38:K39" si="1">H38*D38</f>
        <v>0</v>
      </c>
      <c r="L38" s="60"/>
      <c r="M38" s="17"/>
    </row>
    <row r="39" spans="1:15" ht="25.5" customHeight="1" thickBot="1" x14ac:dyDescent="0.25">
      <c r="A39" s="81"/>
      <c r="B39" s="95"/>
      <c r="C39" s="15"/>
      <c r="D39" s="122"/>
      <c r="E39" s="18"/>
      <c r="F39" s="172"/>
      <c r="G39" s="138"/>
      <c r="H39" s="136"/>
      <c r="I39" s="58"/>
      <c r="J39" s="16"/>
      <c r="K39" s="19">
        <f t="shared" si="1"/>
        <v>0</v>
      </c>
      <c r="L39" s="141"/>
      <c r="M39" s="17"/>
    </row>
    <row r="40" spans="1:15" ht="40.5" customHeight="1" thickBot="1" x14ac:dyDescent="0.25">
      <c r="A40" s="27"/>
      <c r="B40" s="9"/>
      <c r="C40" s="9"/>
      <c r="D40" s="9"/>
      <c r="E40" s="9"/>
      <c r="F40" s="9"/>
      <c r="G40" s="173"/>
      <c r="H40" s="139" t="s">
        <v>29</v>
      </c>
      <c r="I40" s="137">
        <f>SUM(I35)</f>
        <v>192.98</v>
      </c>
      <c r="J40" s="9"/>
      <c r="K40" s="140" t="e" cm="1">
        <f t="array" ref="K40:K42">K35:K37+#REF!</f>
        <v>#REF!</v>
      </c>
      <c r="L40" s="142" t="s">
        <v>83</v>
      </c>
      <c r="M40" s="28"/>
      <c r="N40" s="13"/>
      <c r="O40" s="14"/>
    </row>
    <row r="41" spans="1:15" ht="24.75" customHeight="1" thickBot="1" x14ac:dyDescent="0.25">
      <c r="A41" s="27"/>
      <c r="B41" s="9"/>
      <c r="C41" s="9"/>
      <c r="D41" s="9"/>
      <c r="E41" s="9"/>
      <c r="F41" s="9"/>
      <c r="G41" s="9"/>
      <c r="H41" s="9"/>
      <c r="I41" s="9"/>
      <c r="J41" s="9"/>
      <c r="K41" s="9" t="e">
        <v>#REF!</v>
      </c>
      <c r="L41" s="43" t="s">
        <v>22</v>
      </c>
      <c r="M41" s="29"/>
      <c r="N41" s="17" t="s">
        <v>22</v>
      </c>
      <c r="O41" s="31" t="s">
        <v>84</v>
      </c>
    </row>
    <row r="42" spans="1:15" ht="16.5" customHeight="1" thickBot="1" x14ac:dyDescent="0.25">
      <c r="A42" s="247"/>
      <c r="B42" s="248"/>
      <c r="C42" s="248"/>
      <c r="D42" s="248"/>
      <c r="E42" s="248"/>
      <c r="F42" s="248"/>
      <c r="G42" s="248"/>
      <c r="H42" s="248"/>
      <c r="I42" s="248"/>
      <c r="J42" s="249"/>
      <c r="K42" s="9" t="e">
        <v>#REF!</v>
      </c>
      <c r="L42" s="83"/>
      <c r="M42" s="30"/>
      <c r="N42" s="30"/>
    </row>
    <row r="43" spans="1:15" ht="16.5" customHeight="1" thickBot="1" x14ac:dyDescent="0.25">
      <c r="A43" s="82"/>
      <c r="B43" s="20"/>
      <c r="C43" s="20"/>
      <c r="D43" s="20"/>
      <c r="E43" s="20"/>
      <c r="F43" s="20"/>
      <c r="G43" s="20"/>
      <c r="H43" s="193" t="s">
        <v>142</v>
      </c>
      <c r="I43" s="194">
        <f>AVERAGE(I35:I36)</f>
        <v>192.98</v>
      </c>
      <c r="J43" s="20"/>
      <c r="K43" s="9"/>
      <c r="L43" s="83"/>
      <c r="M43" s="30"/>
      <c r="N43" s="30"/>
    </row>
    <row r="44" spans="1:15" ht="16.5" customHeight="1" x14ac:dyDescent="0.2">
      <c r="A44" s="82"/>
      <c r="B44" s="20"/>
      <c r="C44" s="20"/>
      <c r="D44" s="20"/>
      <c r="E44" s="20"/>
      <c r="F44" s="20"/>
      <c r="G44" s="20"/>
      <c r="H44" s="20"/>
      <c r="I44" s="20"/>
      <c r="J44" s="20"/>
      <c r="K44" s="9"/>
      <c r="L44" s="83"/>
      <c r="M44" s="30"/>
      <c r="N44" s="30"/>
    </row>
    <row r="45" spans="1:15" ht="41.25" customHeight="1" x14ac:dyDescent="0.2">
      <c r="A45" s="253" t="s">
        <v>85</v>
      </c>
      <c r="B45" s="254"/>
      <c r="C45" s="254"/>
      <c r="D45" s="254"/>
      <c r="E45" s="254"/>
      <c r="F45" s="254"/>
      <c r="G45" s="254"/>
      <c r="H45" s="255"/>
      <c r="I45" s="144" t="s">
        <v>22</v>
      </c>
      <c r="J45" s="145" t="s">
        <v>62</v>
      </c>
      <c r="K45" s="9" t="e" cm="1">
        <f t="array" ref="K45">J44SI</f>
        <v>#NAME?</v>
      </c>
      <c r="L45" s="83"/>
      <c r="M45" s="30"/>
      <c r="N45" s="17" t="s">
        <v>62</v>
      </c>
      <c r="O45" s="17" t="s">
        <v>86</v>
      </c>
    </row>
    <row r="46" spans="1:15" ht="52.5" customHeight="1" x14ac:dyDescent="0.2">
      <c r="A46" s="244" t="s">
        <v>90</v>
      </c>
      <c r="B46" s="245"/>
      <c r="C46" s="245"/>
      <c r="D46" s="245"/>
      <c r="E46" s="245"/>
      <c r="F46" s="245"/>
      <c r="G46" s="245"/>
      <c r="H46" s="246"/>
      <c r="I46" s="150" t="s">
        <v>22</v>
      </c>
      <c r="J46" s="61" t="s">
        <v>62</v>
      </c>
      <c r="K46" s="9"/>
      <c r="L46" s="83"/>
      <c r="M46" s="30"/>
      <c r="N46" s="30"/>
    </row>
    <row r="47" spans="1:15" ht="57" customHeight="1" x14ac:dyDescent="0.2">
      <c r="A47" s="261" t="s">
        <v>50</v>
      </c>
      <c r="B47" s="262"/>
      <c r="C47" s="262"/>
      <c r="D47" s="262"/>
      <c r="E47" s="262"/>
      <c r="F47" s="262"/>
      <c r="G47" s="262"/>
      <c r="H47" s="262"/>
      <c r="I47" s="262"/>
      <c r="J47" s="262"/>
      <c r="K47" s="262"/>
      <c r="L47" s="263"/>
    </row>
    <row r="48" spans="1:15" ht="13.5" thickBot="1" x14ac:dyDescent="0.25">
      <c r="A48" s="27"/>
      <c r="B48" s="9"/>
      <c r="C48" s="9"/>
      <c r="D48" s="9"/>
      <c r="E48" s="9"/>
      <c r="F48" s="9"/>
      <c r="G48" s="9"/>
      <c r="H48" s="9"/>
      <c r="I48" s="9"/>
      <c r="J48" s="9"/>
      <c r="K48" s="9"/>
      <c r="L48" s="84"/>
    </row>
    <row r="49" spans="1:14" ht="22.5" customHeight="1" thickBot="1" x14ac:dyDescent="0.25">
      <c r="A49" s="299" t="s">
        <v>97</v>
      </c>
      <c r="B49" s="300"/>
      <c r="C49" s="300"/>
      <c r="D49" s="300"/>
      <c r="E49" s="300"/>
      <c r="F49" s="300"/>
      <c r="G49" s="301"/>
      <c r="H49" s="301"/>
      <c r="I49" s="300"/>
      <c r="J49" s="300"/>
      <c r="K49" s="300"/>
      <c r="L49" s="302"/>
    </row>
    <row r="50" spans="1:14" ht="22.5" customHeight="1" thickBot="1" x14ac:dyDescent="0.25">
      <c r="A50" s="148" t="s">
        <v>107</v>
      </c>
      <c r="B50" s="149" t="s">
        <v>62</v>
      </c>
      <c r="C50" s="2"/>
      <c r="D50" s="2"/>
      <c r="E50" s="2"/>
      <c r="F50" s="2"/>
      <c r="G50" s="148" t="s">
        <v>108</v>
      </c>
      <c r="H50" s="149" t="s">
        <v>62</v>
      </c>
      <c r="I50" s="2"/>
      <c r="J50" s="2"/>
      <c r="K50" s="2"/>
      <c r="L50" s="83"/>
    </row>
    <row r="51" spans="1:14" ht="22.5" customHeight="1" thickBot="1" x14ac:dyDescent="0.25">
      <c r="A51" s="146"/>
      <c r="B51" s="147"/>
      <c r="C51" s="2"/>
      <c r="D51" s="2"/>
      <c r="E51" s="2"/>
      <c r="F51" s="2"/>
      <c r="G51" s="146"/>
      <c r="H51" s="147"/>
      <c r="I51" s="2"/>
      <c r="J51" s="2"/>
      <c r="K51" s="2"/>
      <c r="L51" s="83"/>
    </row>
    <row r="52" spans="1:14" ht="22.5" customHeight="1" x14ac:dyDescent="0.2">
      <c r="A52" s="314" t="s">
        <v>68</v>
      </c>
      <c r="B52" s="315"/>
      <c r="C52" s="315"/>
      <c r="D52" s="315"/>
      <c r="E52" s="316"/>
      <c r="F52" s="2"/>
      <c r="G52" s="2"/>
      <c r="H52" s="244" t="s">
        <v>70</v>
      </c>
      <c r="I52" s="245"/>
      <c r="J52" s="245"/>
      <c r="K52" s="245"/>
      <c r="L52" s="245"/>
      <c r="M52" s="2"/>
      <c r="N52" s="126"/>
    </row>
    <row r="53" spans="1:14" ht="22.5" customHeight="1" x14ac:dyDescent="0.2">
      <c r="A53" s="110" t="s">
        <v>45</v>
      </c>
      <c r="B53" s="264" t="s">
        <v>125</v>
      </c>
      <c r="C53" s="264"/>
      <c r="D53" s="264"/>
      <c r="E53" s="270"/>
      <c r="F53" s="124"/>
      <c r="G53" s="105"/>
      <c r="H53" s="110" t="s">
        <v>45</v>
      </c>
      <c r="I53" s="264" t="s">
        <v>133</v>
      </c>
      <c r="J53" s="264"/>
      <c r="K53" s="264"/>
      <c r="L53" s="264"/>
      <c r="M53" s="124"/>
      <c r="N53" s="126"/>
    </row>
    <row r="54" spans="1:14" ht="18" x14ac:dyDescent="0.2">
      <c r="A54" s="110" t="s">
        <v>44</v>
      </c>
      <c r="B54" s="271" t="s">
        <v>113</v>
      </c>
      <c r="C54" s="271"/>
      <c r="D54" s="272"/>
      <c r="E54" s="159" t="s">
        <v>22</v>
      </c>
      <c r="F54" s="126"/>
      <c r="G54" s="109"/>
      <c r="H54" s="110" t="s">
        <v>44</v>
      </c>
      <c r="I54" s="271" t="s">
        <v>113</v>
      </c>
      <c r="J54" s="271"/>
      <c r="K54" s="271"/>
      <c r="L54" s="159" t="s">
        <v>22</v>
      </c>
      <c r="M54" s="3"/>
      <c r="N54" s="3"/>
    </row>
    <row r="55" spans="1:14" ht="42.75" customHeight="1" x14ac:dyDescent="0.2">
      <c r="A55" s="110" t="s">
        <v>88</v>
      </c>
      <c r="B55" s="271" t="s">
        <v>139</v>
      </c>
      <c r="C55" s="271"/>
      <c r="D55" s="167" t="s">
        <v>87</v>
      </c>
      <c r="E55" s="159" t="s">
        <v>22</v>
      </c>
      <c r="F55" s="126"/>
      <c r="G55" s="109"/>
      <c r="H55" s="153" t="s">
        <v>88</v>
      </c>
      <c r="I55" s="158" t="s">
        <v>138</v>
      </c>
      <c r="J55" s="143" t="s">
        <v>99</v>
      </c>
      <c r="K55" s="143"/>
      <c r="L55" s="159" t="s">
        <v>22</v>
      </c>
      <c r="M55" s="3"/>
      <c r="N55" s="3"/>
    </row>
    <row r="56" spans="1:14" ht="36" customHeight="1" x14ac:dyDescent="0.2">
      <c r="A56" s="153" t="s">
        <v>89</v>
      </c>
      <c r="B56" s="271" t="s">
        <v>115</v>
      </c>
      <c r="C56" s="271"/>
      <c r="D56" s="272"/>
      <c r="E56" s="159" t="s">
        <v>22</v>
      </c>
      <c r="F56" s="127"/>
      <c r="G56" s="105"/>
      <c r="H56" s="153" t="s">
        <v>96</v>
      </c>
      <c r="I56" s="271" t="s">
        <v>140</v>
      </c>
      <c r="J56" s="271"/>
      <c r="K56" s="271"/>
      <c r="L56" s="159" t="s">
        <v>22</v>
      </c>
      <c r="M56" s="127"/>
      <c r="N56" s="3"/>
    </row>
    <row r="57" spans="1:14" ht="22.5" customHeight="1" x14ac:dyDescent="0.2">
      <c r="A57" s="200" t="s">
        <v>51</v>
      </c>
      <c r="B57" s="200"/>
      <c r="C57" s="200"/>
      <c r="D57" s="201"/>
      <c r="E57" s="159" t="s">
        <v>22</v>
      </c>
      <c r="F57" s="127"/>
      <c r="G57" s="105"/>
      <c r="H57" s="200" t="s">
        <v>51</v>
      </c>
      <c r="I57" s="200"/>
      <c r="J57" s="200"/>
      <c r="K57" s="200"/>
      <c r="L57" s="159" t="s">
        <v>22</v>
      </c>
      <c r="M57" s="127"/>
      <c r="N57" s="3"/>
    </row>
    <row r="58" spans="1:14" ht="22.5" customHeight="1" thickBot="1" x14ac:dyDescent="0.25">
      <c r="A58" s="104"/>
      <c r="B58" s="105"/>
      <c r="C58" s="105"/>
      <c r="D58" s="105"/>
      <c r="E58" s="105"/>
      <c r="F58" s="105"/>
      <c r="G58" s="105"/>
      <c r="H58" s="104"/>
      <c r="I58" s="105"/>
      <c r="J58" s="105"/>
      <c r="K58" s="105"/>
      <c r="L58" s="105"/>
      <c r="M58" s="105"/>
      <c r="N58" s="3"/>
    </row>
    <row r="59" spans="1:14" ht="71.25" customHeight="1" thickBot="1" x14ac:dyDescent="0.25">
      <c r="A59" s="175" t="s">
        <v>114</v>
      </c>
      <c r="B59" s="202" t="s">
        <v>1</v>
      </c>
      <c r="C59" s="202"/>
      <c r="D59" s="203"/>
      <c r="E59" s="152" t="s">
        <v>46</v>
      </c>
      <c r="F59" s="151"/>
      <c r="G59" s="105"/>
      <c r="H59" s="175" t="s">
        <v>116</v>
      </c>
      <c r="I59" s="202" t="s">
        <v>1</v>
      </c>
      <c r="J59" s="202"/>
      <c r="K59" s="203"/>
      <c r="L59" s="152" t="s">
        <v>46</v>
      </c>
      <c r="M59" s="151"/>
      <c r="N59" s="3"/>
    </row>
    <row r="60" spans="1:14" ht="114" customHeight="1" thickBot="1" x14ac:dyDescent="0.25">
      <c r="A60" s="185" t="s">
        <v>127</v>
      </c>
      <c r="B60" s="204" t="s">
        <v>126</v>
      </c>
      <c r="C60" s="205"/>
      <c r="D60" s="206"/>
      <c r="E60" s="185" t="s">
        <v>131</v>
      </c>
      <c r="F60" s="125"/>
      <c r="G60" s="105"/>
      <c r="H60" s="185" t="s">
        <v>135</v>
      </c>
      <c r="I60" s="204" t="s">
        <v>134</v>
      </c>
      <c r="J60" s="205"/>
      <c r="K60" s="206"/>
      <c r="L60" s="186" t="s">
        <v>117</v>
      </c>
      <c r="M60" s="125"/>
      <c r="N60" s="3"/>
    </row>
    <row r="61" spans="1:14" ht="77.25" customHeight="1" thickBot="1" x14ac:dyDescent="0.25">
      <c r="A61" s="185" t="s">
        <v>127</v>
      </c>
      <c r="B61" s="311" t="s">
        <v>128</v>
      </c>
      <c r="C61" s="312"/>
      <c r="D61" s="313"/>
      <c r="E61" s="185" t="s">
        <v>131</v>
      </c>
      <c r="F61" s="125"/>
      <c r="G61" s="105"/>
      <c r="H61" s="188" t="s">
        <v>137</v>
      </c>
      <c r="I61" s="303" t="s">
        <v>136</v>
      </c>
      <c r="J61" s="304"/>
      <c r="K61" s="305"/>
      <c r="L61" s="189" t="s">
        <v>119</v>
      </c>
      <c r="M61" s="125"/>
      <c r="N61" s="3"/>
    </row>
    <row r="62" spans="1:14" ht="75.75" customHeight="1" thickBot="1" x14ac:dyDescent="0.25">
      <c r="A62" s="187" t="s">
        <v>130</v>
      </c>
      <c r="B62" s="204" t="s">
        <v>129</v>
      </c>
      <c r="C62" s="205"/>
      <c r="D62" s="206"/>
      <c r="E62" s="185" t="s">
        <v>131</v>
      </c>
      <c r="F62" s="125"/>
      <c r="G62" s="105"/>
      <c r="H62" s="188"/>
      <c r="I62" s="303"/>
      <c r="J62" s="304"/>
      <c r="K62" s="305"/>
      <c r="L62" s="189"/>
      <c r="M62" s="125"/>
      <c r="N62" s="3"/>
    </row>
    <row r="63" spans="1:14" ht="84.75" customHeight="1" x14ac:dyDescent="0.2">
      <c r="A63" s="187" t="s">
        <v>130</v>
      </c>
      <c r="B63" s="207" t="s">
        <v>132</v>
      </c>
      <c r="C63" s="208"/>
      <c r="D63" s="209"/>
      <c r="E63" s="185" t="s">
        <v>131</v>
      </c>
      <c r="F63" s="125"/>
      <c r="G63" s="105"/>
      <c r="H63" s="190"/>
      <c r="I63" s="191"/>
      <c r="J63" s="191"/>
      <c r="K63" s="191"/>
      <c r="L63" s="191"/>
      <c r="M63" s="125"/>
      <c r="N63" s="3"/>
    </row>
    <row r="64" spans="1:14" ht="86.25" customHeight="1" thickBot="1" x14ac:dyDescent="0.25">
      <c r="A64" s="188"/>
      <c r="B64" s="303"/>
      <c r="C64" s="304"/>
      <c r="D64" s="305"/>
      <c r="E64" s="189"/>
      <c r="F64" s="125"/>
      <c r="G64" s="105"/>
      <c r="H64" s="309"/>
      <c r="I64" s="310"/>
      <c r="J64" s="310"/>
      <c r="K64" s="310"/>
      <c r="L64" s="310"/>
      <c r="M64" s="125"/>
      <c r="N64" s="3"/>
    </row>
    <row r="65" spans="1:14" ht="32.25" customHeight="1" x14ac:dyDescent="0.2">
      <c r="A65" s="309"/>
      <c r="B65" s="310"/>
      <c r="C65" s="310"/>
      <c r="D65" s="310"/>
      <c r="E65" s="310"/>
      <c r="F65" s="125"/>
      <c r="G65" s="105"/>
      <c r="H65" s="131"/>
      <c r="I65" s="132"/>
      <c r="J65" s="132"/>
      <c r="K65" s="132"/>
      <c r="L65" s="133"/>
      <c r="M65" s="125"/>
      <c r="N65" s="3"/>
    </row>
    <row r="66" spans="1:14" ht="21.75" customHeight="1" thickBo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86"/>
    </row>
    <row r="67" spans="1:14" ht="53.25" customHeight="1" thickBot="1" x14ac:dyDescent="0.25">
      <c r="A67" s="306" t="s">
        <v>47</v>
      </c>
      <c r="B67" s="307"/>
      <c r="C67" s="307"/>
      <c r="D67" s="307"/>
      <c r="E67" s="307"/>
      <c r="F67" s="307"/>
      <c r="G67" s="307"/>
      <c r="H67" s="307"/>
      <c r="I67" s="307"/>
      <c r="J67" s="308"/>
      <c r="K67" s="317" t="s">
        <v>22</v>
      </c>
      <c r="L67" s="318"/>
    </row>
    <row r="68" spans="1:14" ht="18" customHeight="1" x14ac:dyDescent="0.2">
      <c r="A68" s="85"/>
      <c r="B68" s="1"/>
      <c r="C68" s="1"/>
      <c r="D68" s="1"/>
      <c r="E68" s="1"/>
      <c r="F68" s="1"/>
      <c r="G68" s="1"/>
      <c r="H68" s="1"/>
      <c r="I68" s="1"/>
      <c r="J68" s="1"/>
      <c r="K68" s="1"/>
      <c r="L68" s="86"/>
    </row>
    <row r="69" spans="1:14" ht="42.75" customHeight="1" x14ac:dyDescent="0.2">
      <c r="A69" s="296" t="s">
        <v>48</v>
      </c>
      <c r="B69" s="297"/>
      <c r="C69" s="297"/>
      <c r="D69" s="297"/>
      <c r="E69" s="297"/>
      <c r="F69" s="297"/>
      <c r="G69" s="297"/>
      <c r="H69" s="297"/>
      <c r="I69" s="297"/>
      <c r="J69" s="297"/>
      <c r="K69" s="297"/>
      <c r="L69" s="298"/>
      <c r="M69" s="33"/>
    </row>
    <row r="70" spans="1:14" ht="13.5" thickBot="1" x14ac:dyDescent="0.25">
      <c r="A70" s="40"/>
      <c r="B70" s="3"/>
      <c r="C70" s="3"/>
      <c r="D70" s="3"/>
      <c r="E70" s="3"/>
      <c r="F70" s="3"/>
      <c r="G70" s="3"/>
      <c r="H70" s="7"/>
      <c r="I70" s="7"/>
      <c r="J70" s="7"/>
      <c r="K70" s="24"/>
      <c r="L70" s="87"/>
    </row>
    <row r="71" spans="1:14" s="13" customFormat="1" ht="37.5" customHeight="1" thickBot="1" x14ac:dyDescent="0.25">
      <c r="A71" s="214" t="s">
        <v>25</v>
      </c>
      <c r="B71" s="215"/>
      <c r="C71" s="215"/>
      <c r="D71" s="215"/>
      <c r="E71" s="215"/>
      <c r="F71" s="215"/>
      <c r="G71" s="215"/>
      <c r="H71" s="215"/>
      <c r="I71" s="215"/>
      <c r="J71" s="215"/>
      <c r="K71" s="215"/>
      <c r="L71" s="216"/>
    </row>
    <row r="72" spans="1:14" s="13" customFormat="1" ht="13.5" thickBot="1" x14ac:dyDescent="0.25">
      <c r="A72" s="34"/>
      <c r="B72" s="35"/>
      <c r="C72" s="35"/>
      <c r="D72" s="35"/>
      <c r="E72" s="35"/>
      <c r="F72" s="35"/>
      <c r="G72" s="35"/>
      <c r="H72" s="35"/>
      <c r="I72" s="35"/>
      <c r="J72" s="35"/>
      <c r="K72" s="32"/>
      <c r="L72" s="88"/>
    </row>
    <row r="73" spans="1:14" s="13" customFormat="1" ht="13.5" thickBot="1" x14ac:dyDescent="0.25">
      <c r="A73" s="268" t="s">
        <v>13</v>
      </c>
      <c r="B73" s="269"/>
      <c r="C73" s="269"/>
      <c r="D73" s="160" t="s">
        <v>12</v>
      </c>
      <c r="E73" s="161" t="s">
        <v>14</v>
      </c>
      <c r="F73" s="111"/>
      <c r="G73" s="9"/>
      <c r="H73" s="9"/>
      <c r="I73" s="11"/>
      <c r="J73" s="52"/>
      <c r="K73" s="32"/>
      <c r="L73" s="88"/>
    </row>
    <row r="74" spans="1:14" s="13" customFormat="1" x14ac:dyDescent="0.2">
      <c r="A74" s="210" t="s">
        <v>39</v>
      </c>
      <c r="B74" s="211"/>
      <c r="C74" s="211"/>
      <c r="D74" s="162" t="s">
        <v>63</v>
      </c>
      <c r="E74" s="163"/>
      <c r="F74" s="63"/>
      <c r="G74" s="9"/>
      <c r="H74" s="9"/>
      <c r="I74" s="11"/>
      <c r="J74" s="52"/>
      <c r="K74" s="32"/>
      <c r="L74" s="88"/>
    </row>
    <row r="75" spans="1:14" s="13" customFormat="1" x14ac:dyDescent="0.2">
      <c r="A75" s="212" t="s">
        <v>24</v>
      </c>
      <c r="B75" s="213"/>
      <c r="C75" s="213"/>
      <c r="D75" s="16"/>
      <c r="E75" s="164" t="s">
        <v>63</v>
      </c>
      <c r="F75" s="63"/>
      <c r="G75" s="9"/>
      <c r="H75" s="9"/>
      <c r="I75" s="11"/>
      <c r="J75" s="52"/>
      <c r="K75" s="32"/>
      <c r="L75" s="88"/>
    </row>
    <row r="76" spans="1:14" s="13" customFormat="1" ht="13.5" thickBot="1" x14ac:dyDescent="0.25">
      <c r="A76" s="212" t="s">
        <v>15</v>
      </c>
      <c r="B76" s="213"/>
      <c r="C76" s="213"/>
      <c r="D76" s="16"/>
      <c r="E76" s="164" t="s">
        <v>63</v>
      </c>
      <c r="F76" s="63"/>
      <c r="G76" s="9"/>
      <c r="H76" s="9"/>
      <c r="I76" s="11"/>
      <c r="J76" s="52"/>
      <c r="K76" s="32"/>
      <c r="L76" s="88"/>
    </row>
    <row r="77" spans="1:14" s="13" customFormat="1" ht="20.25" customHeight="1" thickBot="1" x14ac:dyDescent="0.25">
      <c r="A77" s="212" t="s">
        <v>49</v>
      </c>
      <c r="B77" s="213"/>
      <c r="C77" s="213"/>
      <c r="D77" s="16" t="s">
        <v>63</v>
      </c>
      <c r="E77" s="164"/>
      <c r="F77" s="63"/>
      <c r="G77" s="9"/>
      <c r="H77" s="217" t="s">
        <v>37</v>
      </c>
      <c r="I77" s="218"/>
      <c r="J77" s="67" t="str">
        <f>+IF(AND(D74="X",D75="X",D76="X",D77="X"),"CUMPLE","NO CUMPLE")</f>
        <v>NO CUMPLE</v>
      </c>
      <c r="K77" s="32"/>
      <c r="L77" s="88"/>
    </row>
    <row r="78" spans="1:14" s="13" customFormat="1" ht="13.5" thickBot="1" x14ac:dyDescent="0.25">
      <c r="A78" s="219" t="s">
        <v>67</v>
      </c>
      <c r="B78" s="220"/>
      <c r="C78" s="221"/>
      <c r="D78" s="165" t="s">
        <v>63</v>
      </c>
      <c r="E78" s="166"/>
      <c r="F78" s="51"/>
      <c r="G78" s="9"/>
      <c r="H78" s="9"/>
      <c r="I78" s="11"/>
      <c r="J78" s="52"/>
      <c r="K78" s="32"/>
      <c r="L78" s="88"/>
    </row>
    <row r="79" spans="1:14" s="13" customFormat="1" x14ac:dyDescent="0.2">
      <c r="A79" s="10"/>
      <c r="B79" s="75"/>
      <c r="C79" s="75"/>
      <c r="D79" s="51"/>
      <c r="E79" s="51"/>
      <c r="F79" s="51"/>
      <c r="G79" s="9"/>
      <c r="H79" s="9"/>
      <c r="I79" s="11"/>
      <c r="J79" s="52"/>
      <c r="K79" s="32"/>
      <c r="L79" s="88"/>
    </row>
    <row r="80" spans="1:14" s="13" customFormat="1" x14ac:dyDescent="0.2">
      <c r="A80" s="10"/>
      <c r="B80" s="75"/>
      <c r="C80" s="75"/>
      <c r="D80" s="51"/>
      <c r="E80" s="51"/>
      <c r="F80" s="51"/>
      <c r="G80" s="9"/>
      <c r="H80" s="9"/>
      <c r="I80" s="11"/>
      <c r="J80" s="52"/>
      <c r="K80" s="32"/>
      <c r="L80" s="88"/>
    </row>
    <row r="81" spans="1:12" s="13" customFormat="1" ht="18" x14ac:dyDescent="0.2">
      <c r="A81" s="10"/>
      <c r="B81" s="96"/>
      <c r="C81" s="96"/>
      <c r="D81" s="197" t="s">
        <v>40</v>
      </c>
      <c r="E81" s="197"/>
      <c r="F81" s="114"/>
      <c r="G81" s="9"/>
      <c r="H81" s="9"/>
      <c r="I81" s="11"/>
      <c r="J81" s="52"/>
      <c r="K81" s="32"/>
      <c r="L81" s="88"/>
    </row>
    <row r="82" spans="1:12" s="13" customFormat="1" x14ac:dyDescent="0.2">
      <c r="A82" s="10"/>
      <c r="B82" s="36"/>
      <c r="C82" s="96"/>
      <c r="D82" s="51"/>
      <c r="E82" s="51"/>
      <c r="F82" s="51"/>
      <c r="G82" s="9"/>
      <c r="H82" s="36"/>
      <c r="I82" s="11"/>
      <c r="J82" s="52"/>
      <c r="K82" s="32"/>
      <c r="L82" s="88"/>
    </row>
    <row r="83" spans="1:12" s="13" customFormat="1" ht="15" customHeight="1" x14ac:dyDescent="0.2">
      <c r="A83" s="37"/>
      <c r="B83" s="38"/>
      <c r="C83" s="38"/>
      <c r="D83" s="51"/>
      <c r="E83" s="32"/>
      <c r="F83" s="32"/>
      <c r="G83" s="39"/>
      <c r="H83" s="93"/>
      <c r="I83" s="11"/>
      <c r="J83" s="52"/>
      <c r="K83" s="32"/>
      <c r="L83" s="88"/>
    </row>
    <row r="84" spans="1:12" s="13" customFormat="1" ht="15" customHeight="1" x14ac:dyDescent="0.2">
      <c r="A84" s="198" t="s">
        <v>64</v>
      </c>
      <c r="B84" s="199"/>
      <c r="C84" s="199"/>
      <c r="D84" s="199"/>
      <c r="E84" s="32"/>
      <c r="F84" s="32"/>
      <c r="G84" s="52" t="s">
        <v>103</v>
      </c>
      <c r="H84" s="36"/>
      <c r="I84" s="11"/>
      <c r="J84" s="52"/>
      <c r="K84" s="32"/>
      <c r="L84" s="88"/>
    </row>
    <row r="85" spans="1:12" s="13" customFormat="1" ht="12.75" customHeight="1" x14ac:dyDescent="0.2">
      <c r="A85" s="195" t="s">
        <v>101</v>
      </c>
      <c r="B85" s="196"/>
      <c r="C85" s="196"/>
      <c r="D85" s="51"/>
      <c r="E85" s="32"/>
      <c r="F85" s="32"/>
      <c r="G85" s="9" t="s">
        <v>104</v>
      </c>
      <c r="H85" s="9"/>
      <c r="I85" s="11"/>
      <c r="J85" s="52"/>
      <c r="K85" s="32"/>
      <c r="L85" s="88"/>
    </row>
    <row r="86" spans="1:12" s="13" customFormat="1" x14ac:dyDescent="0.2">
      <c r="A86" s="195" t="s">
        <v>102</v>
      </c>
      <c r="B86" s="196"/>
      <c r="C86" s="196"/>
      <c r="D86" s="51"/>
      <c r="E86" s="51"/>
      <c r="F86" s="51"/>
      <c r="G86" s="9"/>
      <c r="H86" s="9"/>
      <c r="I86" s="11"/>
      <c r="J86" s="52"/>
      <c r="K86" s="32"/>
      <c r="L86" s="88"/>
    </row>
    <row r="87" spans="1:12" s="13" customFormat="1" x14ac:dyDescent="0.2">
      <c r="A87" s="10"/>
      <c r="B87" s="36"/>
      <c r="C87" s="75"/>
      <c r="D87" s="51"/>
      <c r="E87" s="51"/>
      <c r="F87" s="51"/>
      <c r="G87" s="9"/>
      <c r="H87" s="36"/>
      <c r="I87" s="75"/>
      <c r="J87" s="75"/>
      <c r="K87" s="32"/>
      <c r="L87" s="88"/>
    </row>
    <row r="88" spans="1:12" s="13" customFormat="1" x14ac:dyDescent="0.2">
      <c r="A88" s="11"/>
      <c r="B88" s="11"/>
      <c r="C88" s="9"/>
      <c r="D88" s="51"/>
      <c r="E88" s="32"/>
      <c r="F88" s="32"/>
      <c r="G88" s="32"/>
      <c r="H88" s="32"/>
      <c r="I88" s="32"/>
      <c r="J88" s="9"/>
      <c r="K88" s="32"/>
      <c r="L88" s="88"/>
    </row>
    <row r="89" spans="1:12" s="13" customFormat="1" x14ac:dyDescent="0.2">
      <c r="A89" s="66"/>
      <c r="B89" s="66"/>
      <c r="C89" s="66"/>
      <c r="D89" s="32"/>
      <c r="E89" s="32"/>
      <c r="F89" s="32"/>
      <c r="G89" s="66"/>
      <c r="H89" s="32"/>
      <c r="I89" s="32"/>
      <c r="J89" s="32"/>
      <c r="K89" s="32"/>
      <c r="L89" s="88"/>
    </row>
    <row r="90" spans="1:12" ht="13.5" thickBot="1" x14ac:dyDescent="0.25">
      <c r="A90" s="89"/>
      <c r="B90" s="90"/>
      <c r="C90" s="90"/>
      <c r="D90" s="90"/>
      <c r="E90" s="90"/>
      <c r="F90" s="90"/>
      <c r="G90" s="90"/>
      <c r="H90" s="90"/>
      <c r="I90" s="90"/>
      <c r="J90" s="90"/>
      <c r="K90" s="90"/>
      <c r="L90" s="91"/>
    </row>
    <row r="91" spans="1:12" x14ac:dyDescent="0.2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</row>
    <row r="92" spans="1:12" x14ac:dyDescent="0.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</row>
    <row r="93" spans="1:12" x14ac:dyDescent="0.2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</row>
    <row r="101" spans="7:7" x14ac:dyDescent="0.2">
      <c r="G101" s="42"/>
    </row>
    <row r="102" spans="7:7" x14ac:dyDescent="0.2">
      <c r="G102" s="42"/>
    </row>
    <row r="103" spans="7:7" x14ac:dyDescent="0.2">
      <c r="G103" s="42"/>
    </row>
    <row r="104" spans="7:7" x14ac:dyDescent="0.2">
      <c r="G104" s="42"/>
    </row>
  </sheetData>
  <mergeCells count="79">
    <mergeCell ref="A69:L69"/>
    <mergeCell ref="A49:L49"/>
    <mergeCell ref="I62:K62"/>
    <mergeCell ref="A67:J67"/>
    <mergeCell ref="H64:L64"/>
    <mergeCell ref="I54:K54"/>
    <mergeCell ref="I61:K61"/>
    <mergeCell ref="I59:K59"/>
    <mergeCell ref="I60:K60"/>
    <mergeCell ref="B61:D61"/>
    <mergeCell ref="A52:E52"/>
    <mergeCell ref="B64:D64"/>
    <mergeCell ref="A65:E65"/>
    <mergeCell ref="B55:C55"/>
    <mergeCell ref="I56:K56"/>
    <mergeCell ref="K67:L67"/>
    <mergeCell ref="A73:C73"/>
    <mergeCell ref="B53:E53"/>
    <mergeCell ref="B54:D54"/>
    <mergeCell ref="B56:D56"/>
    <mergeCell ref="A1:L1"/>
    <mergeCell ref="A2:L2"/>
    <mergeCell ref="A3:L3"/>
    <mergeCell ref="A4:L4"/>
    <mergeCell ref="A6:L6"/>
    <mergeCell ref="A7:G7"/>
    <mergeCell ref="A8:G8"/>
    <mergeCell ref="A9:G9"/>
    <mergeCell ref="L13:L20"/>
    <mergeCell ref="A15:C15"/>
    <mergeCell ref="I17:J17"/>
    <mergeCell ref="I18:J18"/>
    <mergeCell ref="H57:K57"/>
    <mergeCell ref="H52:L52"/>
    <mergeCell ref="I53:L53"/>
    <mergeCell ref="A33:L33"/>
    <mergeCell ref="A47:L47"/>
    <mergeCell ref="A23:K23"/>
    <mergeCell ref="A24:G24"/>
    <mergeCell ref="A46:H46"/>
    <mergeCell ref="A42:J42"/>
    <mergeCell ref="A26:G26"/>
    <mergeCell ref="A45:H45"/>
    <mergeCell ref="A25:G25"/>
    <mergeCell ref="A27:G27"/>
    <mergeCell ref="A28:G28"/>
    <mergeCell ref="A31:L31"/>
    <mergeCell ref="A11:L11"/>
    <mergeCell ref="A12:K12"/>
    <mergeCell ref="A13:C13"/>
    <mergeCell ref="D13:K13"/>
    <mergeCell ref="A21:C21"/>
    <mergeCell ref="A14:C14"/>
    <mergeCell ref="D14:K14"/>
    <mergeCell ref="I16:J16"/>
    <mergeCell ref="A16:C20"/>
    <mergeCell ref="D17:E17"/>
    <mergeCell ref="D16:E16"/>
    <mergeCell ref="D19:E19"/>
    <mergeCell ref="D20:E20"/>
    <mergeCell ref="D18:E18"/>
    <mergeCell ref="I19:J19"/>
    <mergeCell ref="I20:J20"/>
    <mergeCell ref="A86:C86"/>
    <mergeCell ref="D81:E81"/>
    <mergeCell ref="A84:D84"/>
    <mergeCell ref="A57:D57"/>
    <mergeCell ref="B59:D59"/>
    <mergeCell ref="B60:D60"/>
    <mergeCell ref="B62:D62"/>
    <mergeCell ref="B63:D63"/>
    <mergeCell ref="A74:C74"/>
    <mergeCell ref="A85:C85"/>
    <mergeCell ref="A77:C77"/>
    <mergeCell ref="A71:L71"/>
    <mergeCell ref="A75:C75"/>
    <mergeCell ref="H77:I77"/>
    <mergeCell ref="A78:C78"/>
    <mergeCell ref="A76:C76"/>
  </mergeCells>
  <phoneticPr fontId="28" type="noConversion"/>
  <conditionalFormatting sqref="K25:K28">
    <cfRule type="containsText" dxfId="4" priority="7" operator="containsText" text="NO">
      <formula>NOT(ISERROR(SEARCH("NO",K25)))</formula>
    </cfRule>
    <cfRule type="containsText" dxfId="3" priority="17" operator="containsText" text="FALSO">
      <formula>NOT(ISERROR(SEARCH("FALSO",K25)))</formula>
    </cfRule>
  </conditionalFormatting>
  <conditionalFormatting sqref="A35:A39 C38:J39 L35:L39 C35:H37">
    <cfRule type="cellIs" dxfId="2" priority="16" operator="equal">
      <formula>0</formula>
    </cfRule>
  </conditionalFormatting>
  <conditionalFormatting sqref="J77">
    <cfRule type="containsText" dxfId="1" priority="6" operator="containsText" text="NO HABILITADO">
      <formula>NOT(ISERROR(SEARCH("NO HABILITADO",J77)))</formula>
    </cfRule>
  </conditionalFormatting>
  <conditionalFormatting sqref="I35">
    <cfRule type="cellIs" dxfId="0" priority="1" operator="equal">
      <formula>0</formula>
    </cfRule>
  </conditionalFormatting>
  <dataValidations disablePrompts="1" count="2">
    <dataValidation type="list" allowBlank="1" showInputMessage="1" showErrorMessage="1" sqref="L41 E54:E57 L54:L57 D21">
      <formula1>F21:G21</formula1>
    </dataValidation>
    <dataValidation type="list" allowBlank="1" showInputMessage="1" showErrorMessage="1" sqref="J45:J46 B50:B51 H50:H51">
      <formula1>F45:G45</formula1>
    </dataValidation>
  </dataValidations>
  <printOptions horizontalCentered="1"/>
  <pageMargins left="0.19685039370078741" right="0.19685039370078741" top="0.78740157480314965" bottom="0.59055118110236227" header="0" footer="0"/>
  <pageSetup paperSize="41" scale="37" fitToHeight="3" orientation="landscape" r:id="rId1"/>
  <headerFooter alignWithMargins="0"/>
  <rowBreaks count="1" manualBreakCount="1">
    <brk id="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89"/>
  <sheetViews>
    <sheetView tabSelected="1" view="pageBreakPreview" topLeftCell="A37" zoomScale="70" zoomScaleNormal="70" zoomScaleSheetLayoutView="70" zoomScalePageLayoutView="70" workbookViewId="0">
      <selection activeCell="E57" sqref="E57"/>
    </sheetView>
  </sheetViews>
  <sheetFormatPr baseColWidth="10" defaultColWidth="11.42578125" defaultRowHeight="12.75" x14ac:dyDescent="0.2"/>
  <cols>
    <col min="1" max="1" width="11.85546875" style="17" customWidth="1"/>
    <col min="2" max="2" width="17.7109375" style="17" customWidth="1"/>
    <col min="3" max="3" width="17.140625" style="17" customWidth="1"/>
    <col min="4" max="4" width="27" style="17" customWidth="1"/>
    <col min="5" max="5" width="28.7109375" style="17" customWidth="1"/>
    <col min="6" max="6" width="32.42578125" style="17" customWidth="1"/>
    <col min="7" max="7" width="25.7109375" style="17" customWidth="1"/>
    <col min="8" max="8" width="18.5703125" style="17" customWidth="1"/>
    <col min="9" max="9" width="33.28515625" style="17" customWidth="1"/>
    <col min="10" max="10" width="21.5703125" style="17" customWidth="1"/>
    <col min="11" max="11" width="27.85546875" style="17" customWidth="1"/>
    <col min="12" max="12" width="22" style="21" customWidth="1"/>
    <col min="13" max="13" width="16.28515625" style="17" customWidth="1"/>
    <col min="14" max="14" width="11.42578125" style="17"/>
    <col min="15" max="15" width="13.28515625" style="17" bestFit="1" customWidth="1"/>
    <col min="16" max="16384" width="11.42578125" style="17"/>
  </cols>
  <sheetData>
    <row r="1" spans="1:13" ht="15.75" customHeight="1" x14ac:dyDescent="0.2">
      <c r="A1" s="273" t="s">
        <v>65</v>
      </c>
      <c r="B1" s="274"/>
      <c r="C1" s="275"/>
      <c r="D1" s="275"/>
      <c r="E1" s="275"/>
      <c r="F1" s="275"/>
      <c r="G1" s="275"/>
      <c r="H1" s="275"/>
      <c r="I1" s="275"/>
      <c r="J1" s="275"/>
      <c r="K1" s="276"/>
    </row>
    <row r="2" spans="1:13" ht="15.75" customHeight="1" x14ac:dyDescent="0.2">
      <c r="A2" s="277" t="s">
        <v>66</v>
      </c>
      <c r="B2" s="278"/>
      <c r="C2" s="279"/>
      <c r="D2" s="279"/>
      <c r="E2" s="279"/>
      <c r="F2" s="279"/>
      <c r="G2" s="279"/>
      <c r="H2" s="279"/>
      <c r="I2" s="279"/>
      <c r="J2" s="279"/>
      <c r="K2" s="280"/>
    </row>
    <row r="3" spans="1:13" ht="6" customHeight="1" x14ac:dyDescent="0.2">
      <c r="A3" s="281"/>
      <c r="B3" s="282"/>
      <c r="C3" s="282"/>
      <c r="D3" s="282"/>
      <c r="E3" s="282"/>
      <c r="F3" s="282"/>
      <c r="G3" s="282"/>
      <c r="H3" s="282"/>
      <c r="I3" s="282"/>
      <c r="J3" s="282"/>
      <c r="K3" s="283"/>
    </row>
    <row r="4" spans="1:13" ht="15.75" x14ac:dyDescent="0.2">
      <c r="A4" s="277" t="str">
        <f>'HABILITANTE '!A4:L4</f>
        <v>CONCURSO DE MERITOS CMA FDLPA 029-2021</v>
      </c>
      <c r="B4" s="278"/>
      <c r="C4" s="278"/>
      <c r="D4" s="278"/>
      <c r="E4" s="278"/>
      <c r="F4" s="278"/>
      <c r="G4" s="278"/>
      <c r="H4" s="278"/>
      <c r="I4" s="278"/>
      <c r="J4" s="278"/>
      <c r="K4" s="284"/>
    </row>
    <row r="5" spans="1:13" ht="9.75" customHeight="1" x14ac:dyDescent="0.2">
      <c r="A5" s="71"/>
      <c r="B5" s="72"/>
      <c r="C5" s="72"/>
      <c r="D5" s="72"/>
      <c r="E5" s="72"/>
      <c r="F5" s="72"/>
      <c r="G5" s="72"/>
      <c r="H5" s="72"/>
      <c r="I5" s="72"/>
      <c r="J5" s="72"/>
      <c r="K5" s="73"/>
    </row>
    <row r="6" spans="1:13" ht="76.5" customHeight="1" x14ac:dyDescent="0.2">
      <c r="A6" s="285" t="str">
        <f>'HABILITANTE '!A6:L6</f>
        <v xml:space="preserve">REALIZAR LA INTERVENTORÍA TÉCNICA, ADMINISTRATIVA, FINANCIERA, JURÍDICA, SOCIAL, AMBIENTAL Y SST AL CONTRATO DE OBRA PUBLICA QUE TENDRÁ POR OBJETO “EJECUTAR A PRECIOS
UNITARIOS FIJOS SIN FORMULA DE REAJUSTE Y A MONTO AGOTABLE LAS OBRAS DE MANTENIMIENTO Y/O REPARACIONES LOCATIVAS DE LOS SALONES COMUNALES DE LA LOCALIDAD DE PUENTE ARANDA A EN LA
CIUDAD DE BOGOTÁ D.C.”
</v>
      </c>
      <c r="B6" s="286"/>
      <c r="C6" s="286"/>
      <c r="D6" s="286"/>
      <c r="E6" s="286"/>
      <c r="F6" s="286"/>
      <c r="G6" s="286"/>
      <c r="H6" s="286"/>
      <c r="I6" s="286"/>
      <c r="J6" s="286"/>
      <c r="K6" s="288"/>
    </row>
    <row r="7" spans="1:13" ht="15.75" x14ac:dyDescent="0.2">
      <c r="A7" s="289" t="s">
        <v>27</v>
      </c>
      <c r="B7" s="290"/>
      <c r="C7" s="290"/>
      <c r="D7" s="290"/>
      <c r="E7" s="290"/>
      <c r="F7" s="290"/>
      <c r="G7" s="46">
        <f>'HABILITANTE '!H7</f>
        <v>76958053</v>
      </c>
      <c r="H7" s="47"/>
      <c r="I7" s="47"/>
      <c r="J7" s="47"/>
      <c r="K7" s="79"/>
      <c r="L7" s="12"/>
      <c r="M7" s="22"/>
    </row>
    <row r="8" spans="1:13" ht="15.75" x14ac:dyDescent="0.2">
      <c r="A8" s="289" t="s">
        <v>28</v>
      </c>
      <c r="B8" s="290"/>
      <c r="C8" s="290"/>
      <c r="D8" s="290"/>
      <c r="E8" s="290"/>
      <c r="F8" s="290"/>
      <c r="G8" s="48">
        <f>'HABILITANTE '!H8</f>
        <v>84.706494915940766</v>
      </c>
      <c r="H8" s="47"/>
      <c r="I8" s="47"/>
      <c r="J8" s="47"/>
      <c r="K8" s="79"/>
      <c r="L8" s="12"/>
      <c r="M8" s="22"/>
    </row>
    <row r="9" spans="1:13" x14ac:dyDescent="0.2">
      <c r="A9" s="23"/>
      <c r="B9" s="24"/>
      <c r="C9" s="24"/>
      <c r="D9" s="24"/>
      <c r="E9" s="24"/>
      <c r="F9" s="24"/>
      <c r="G9" s="24"/>
      <c r="H9" s="24"/>
      <c r="I9" s="24"/>
      <c r="J9" s="24"/>
      <c r="K9" s="25"/>
      <c r="M9" s="26"/>
    </row>
    <row r="10" spans="1:13" ht="20.25" customHeight="1" x14ac:dyDescent="0.2">
      <c r="A10" s="222" t="s">
        <v>31</v>
      </c>
      <c r="B10" s="223"/>
      <c r="C10" s="223"/>
      <c r="D10" s="223"/>
      <c r="E10" s="223"/>
      <c r="F10" s="223"/>
      <c r="G10" s="223"/>
      <c r="H10" s="223"/>
      <c r="I10" s="223"/>
      <c r="J10" s="223"/>
      <c r="K10" s="224"/>
      <c r="M10" s="26"/>
    </row>
    <row r="11" spans="1:13" ht="20.25" customHeight="1" thickBot="1" x14ac:dyDescent="0.25">
      <c r="A11" s="222" t="s">
        <v>10</v>
      </c>
      <c r="B11" s="223"/>
      <c r="C11" s="223"/>
      <c r="D11" s="223"/>
      <c r="E11" s="223"/>
      <c r="F11" s="223"/>
      <c r="G11" s="223"/>
      <c r="H11" s="223"/>
      <c r="I11" s="223"/>
      <c r="J11" s="223"/>
      <c r="K11" s="55" t="s">
        <v>16</v>
      </c>
    </row>
    <row r="12" spans="1:13" ht="15" customHeight="1" x14ac:dyDescent="0.2">
      <c r="A12" s="225" t="s">
        <v>3</v>
      </c>
      <c r="B12" s="226"/>
      <c r="C12" s="227"/>
      <c r="D12" s="228" t="str">
        <f>'HABILITANTE '!D13:K13</f>
        <v xml:space="preserve"> ICI LTDA INSPECCIONES Y CONSTRUCCIONES INDUSTRIALES 
LTDA</v>
      </c>
      <c r="E12" s="229"/>
      <c r="F12" s="229"/>
      <c r="G12" s="229"/>
      <c r="H12" s="229"/>
      <c r="I12" s="229"/>
      <c r="J12" s="229"/>
      <c r="K12" s="354">
        <f>'HABILITANTE '!D15</f>
        <v>5</v>
      </c>
    </row>
    <row r="13" spans="1:13" ht="15" customHeight="1" x14ac:dyDescent="0.2">
      <c r="A13" s="225" t="s">
        <v>5</v>
      </c>
      <c r="B13" s="226"/>
      <c r="C13" s="227"/>
      <c r="D13" s="228" t="str">
        <f>'HABILITANTE '!D14:K14</f>
        <v>JUAN PABLO CASTELLANOS SÁNCHEZ</v>
      </c>
      <c r="E13" s="229"/>
      <c r="F13" s="229"/>
      <c r="G13" s="229"/>
      <c r="H13" s="229"/>
      <c r="I13" s="229"/>
      <c r="J13" s="229"/>
      <c r="K13" s="355"/>
    </row>
    <row r="14" spans="1:13" ht="19.5" customHeight="1" x14ac:dyDescent="0.2">
      <c r="A14" s="225" t="s">
        <v>6</v>
      </c>
      <c r="B14" s="227"/>
      <c r="C14" s="227"/>
      <c r="D14" s="236" t="s">
        <v>7</v>
      </c>
      <c r="E14" s="226"/>
      <c r="F14" s="68" t="s">
        <v>8</v>
      </c>
      <c r="G14" s="236" t="s">
        <v>9</v>
      </c>
      <c r="H14" s="226"/>
      <c r="I14" s="68" t="s">
        <v>26</v>
      </c>
      <c r="J14" s="70" t="s">
        <v>8</v>
      </c>
      <c r="K14" s="355"/>
    </row>
    <row r="15" spans="1:13" x14ac:dyDescent="0.2">
      <c r="A15" s="225"/>
      <c r="B15" s="227"/>
      <c r="C15" s="227"/>
      <c r="D15" s="237" t="str">
        <f>'HABILITANTE '!D17:E17</f>
        <v xml:space="preserve"> ICI LTDA INSPECCIONES Y CONSTRUCCIONES INDUSTRIALES 
LTDA</v>
      </c>
      <c r="E15" s="235"/>
      <c r="F15" s="50">
        <f>'HABILITANTE '!G17</f>
        <v>19597865</v>
      </c>
      <c r="G15" s="351">
        <f>'HABILITANTE '!H17</f>
        <v>1</v>
      </c>
      <c r="H15" s="351"/>
      <c r="I15" s="49" t="str">
        <f>'HABILITANTE '!I17:J17</f>
        <v>JUAN PABLO CASTELLANOS SÁNCHEZ</v>
      </c>
      <c r="J15" s="69">
        <f>'HABILITANTE '!K17</f>
        <v>19275138</v>
      </c>
      <c r="K15" s="355"/>
    </row>
    <row r="16" spans="1:13" x14ac:dyDescent="0.2">
      <c r="A16" s="225"/>
      <c r="B16" s="227"/>
      <c r="C16" s="227"/>
      <c r="D16" s="237">
        <f>'HABILITANTE '!D18:E18</f>
        <v>0</v>
      </c>
      <c r="E16" s="235"/>
      <c r="F16" s="50">
        <f>'HABILITANTE '!G18</f>
        <v>0</v>
      </c>
      <c r="G16" s="351">
        <f>'HABILITANTE '!H18</f>
        <v>0</v>
      </c>
      <c r="H16" s="351"/>
      <c r="I16" s="100">
        <f>'HABILITANTE '!I18:J18</f>
        <v>0</v>
      </c>
      <c r="J16" s="99">
        <f>'HABILITANTE '!K18</f>
        <v>0</v>
      </c>
      <c r="K16" s="355"/>
    </row>
    <row r="17" spans="1:13" x14ac:dyDescent="0.2">
      <c r="A17" s="225"/>
      <c r="B17" s="227"/>
      <c r="C17" s="227"/>
      <c r="D17" s="237">
        <f>'HABILITANTE '!D19:E19</f>
        <v>0</v>
      </c>
      <c r="E17" s="235"/>
      <c r="F17" s="50">
        <f>'HABILITANTE '!G19</f>
        <v>0</v>
      </c>
      <c r="G17" s="351">
        <f>'HABILITANTE '!H19</f>
        <v>0</v>
      </c>
      <c r="H17" s="351"/>
      <c r="I17" s="100">
        <f>'HABILITANTE '!I19:J19</f>
        <v>0</v>
      </c>
      <c r="J17" s="99">
        <f>'HABILITANTE '!K19</f>
        <v>0</v>
      </c>
      <c r="K17" s="355"/>
    </row>
    <row r="18" spans="1:13" ht="13.5" thickBot="1" x14ac:dyDescent="0.25">
      <c r="A18" s="225"/>
      <c r="B18" s="227"/>
      <c r="C18" s="227"/>
      <c r="D18" s="237">
        <f>'HABILITANTE '!D20:E20</f>
        <v>0</v>
      </c>
      <c r="E18" s="235"/>
      <c r="F18" s="50">
        <f>'HABILITANTE '!G20</f>
        <v>0</v>
      </c>
      <c r="G18" s="351">
        <f>'HABILITANTE '!H20</f>
        <v>0</v>
      </c>
      <c r="H18" s="351"/>
      <c r="I18" s="100">
        <f>'HABILITANTE '!I20:J20</f>
        <v>0</v>
      </c>
      <c r="J18" s="99">
        <f>'HABILITANTE '!K20</f>
        <v>0</v>
      </c>
      <c r="K18" s="356"/>
    </row>
    <row r="19" spans="1:13" ht="14.25" customHeight="1" x14ac:dyDescent="0.2">
      <c r="A19" s="4"/>
      <c r="B19" s="62"/>
      <c r="C19" s="62"/>
      <c r="D19" s="2"/>
      <c r="E19" s="2"/>
      <c r="F19" s="2"/>
      <c r="G19" s="2"/>
      <c r="H19" s="2"/>
      <c r="I19" s="2"/>
      <c r="J19" s="5"/>
      <c r="K19" s="6"/>
    </row>
    <row r="20" spans="1:13" ht="16.5" customHeight="1" x14ac:dyDescent="0.2">
      <c r="A20" s="328" t="s">
        <v>53</v>
      </c>
      <c r="B20" s="329"/>
      <c r="C20" s="329"/>
      <c r="D20" s="329"/>
      <c r="E20" s="329"/>
      <c r="F20" s="329"/>
      <c r="G20" s="329"/>
      <c r="H20" s="329"/>
      <c r="I20" s="329"/>
      <c r="J20" s="329"/>
      <c r="K20" s="330"/>
      <c r="L20" s="30"/>
      <c r="M20" s="30"/>
    </row>
    <row r="21" spans="1:13" ht="16.5" customHeight="1" x14ac:dyDescent="0.2">
      <c r="A21" s="328" t="s">
        <v>52</v>
      </c>
      <c r="B21" s="329"/>
      <c r="C21" s="329"/>
      <c r="D21" s="329"/>
      <c r="E21" s="329"/>
      <c r="F21" s="329"/>
      <c r="G21" s="329"/>
      <c r="H21" s="329"/>
      <c r="I21" s="329"/>
      <c r="J21" s="329"/>
      <c r="K21" s="330"/>
      <c r="L21" s="30"/>
      <c r="M21" s="30"/>
    </row>
    <row r="22" spans="1:13" ht="16.5" customHeight="1" thickBot="1" x14ac:dyDescent="0.25">
      <c r="A22" s="82"/>
      <c r="B22" s="20"/>
      <c r="C22" s="20"/>
      <c r="D22" s="20"/>
      <c r="E22" s="20"/>
      <c r="F22" s="3"/>
      <c r="G22" s="20"/>
      <c r="H22" s="20"/>
      <c r="I22" s="2"/>
      <c r="J22" s="9"/>
      <c r="K22" s="83"/>
      <c r="L22" s="30"/>
      <c r="M22" s="30"/>
    </row>
    <row r="23" spans="1:13" ht="32.25" customHeight="1" thickBot="1" x14ac:dyDescent="0.25">
      <c r="A23" s="336" t="s">
        <v>106</v>
      </c>
      <c r="B23" s="337"/>
      <c r="C23" s="337"/>
      <c r="D23" s="337"/>
      <c r="E23" s="337"/>
      <c r="F23" s="337"/>
      <c r="G23" s="338"/>
      <c r="H23" s="155">
        <v>75</v>
      </c>
      <c r="I23" s="2"/>
      <c r="J23" s="9"/>
      <c r="K23" s="83"/>
      <c r="L23" s="30"/>
      <c r="M23" s="30"/>
    </row>
    <row r="24" spans="1:13" ht="16.5" customHeight="1" x14ac:dyDescent="0.2">
      <c r="A24" s="82"/>
      <c r="B24" s="20"/>
      <c r="C24" s="20"/>
      <c r="D24" s="20"/>
      <c r="E24" s="20"/>
      <c r="F24" s="3"/>
      <c r="G24" s="20"/>
      <c r="H24" s="20"/>
      <c r="I24" s="2"/>
      <c r="J24" s="9"/>
      <c r="K24" s="83"/>
      <c r="L24" s="30"/>
      <c r="M24" s="30"/>
    </row>
    <row r="25" spans="1:13" x14ac:dyDescent="0.2">
      <c r="A25" s="261" t="s">
        <v>98</v>
      </c>
      <c r="B25" s="262"/>
      <c r="C25" s="262"/>
      <c r="D25" s="262"/>
      <c r="E25" s="262"/>
      <c r="F25" s="262"/>
      <c r="G25" s="262"/>
      <c r="H25" s="262"/>
      <c r="I25" s="262"/>
      <c r="J25" s="262"/>
      <c r="K25" s="263"/>
      <c r="L25" s="30"/>
      <c r="M25" s="30"/>
    </row>
    <row r="26" spans="1:13" x14ac:dyDescent="0.2">
      <c r="A26" s="328" t="s">
        <v>57</v>
      </c>
      <c r="B26" s="329"/>
      <c r="C26" s="329"/>
      <c r="D26" s="329"/>
      <c r="E26" s="329"/>
      <c r="F26" s="329"/>
      <c r="G26" s="329"/>
      <c r="H26" s="329"/>
      <c r="I26" s="329"/>
      <c r="J26" s="329"/>
      <c r="K26" s="330"/>
      <c r="L26" s="30"/>
      <c r="M26" s="30"/>
    </row>
    <row r="27" spans="1:13" ht="13.5" thickBot="1" x14ac:dyDescent="0.25">
      <c r="A27" s="134"/>
      <c r="B27" s="2"/>
      <c r="C27" s="2"/>
      <c r="D27" s="2"/>
      <c r="E27" s="2"/>
      <c r="F27" s="2"/>
      <c r="G27" s="2"/>
      <c r="H27" s="2"/>
      <c r="I27" s="2"/>
      <c r="J27" s="2"/>
      <c r="K27" s="83"/>
      <c r="L27" s="30"/>
      <c r="M27" s="30"/>
    </row>
    <row r="28" spans="1:13" ht="32.25" customHeight="1" thickBot="1" x14ac:dyDescent="0.25">
      <c r="A28" s="336" t="s">
        <v>105</v>
      </c>
      <c r="B28" s="337"/>
      <c r="C28" s="337"/>
      <c r="D28" s="337"/>
      <c r="E28" s="337"/>
      <c r="F28" s="337"/>
      <c r="G28" s="338"/>
      <c r="H28" s="155">
        <v>10</v>
      </c>
      <c r="I28" s="2"/>
      <c r="J28" s="2"/>
      <c r="K28" s="83"/>
      <c r="L28" s="30"/>
      <c r="M28" s="30"/>
    </row>
    <row r="29" spans="1:13" ht="51.75" customHeight="1" thickBot="1" x14ac:dyDescent="0.25">
      <c r="A29" s="134"/>
      <c r="B29" s="2"/>
      <c r="C29" s="347" t="s">
        <v>75</v>
      </c>
      <c r="D29" s="348" t="s">
        <v>71</v>
      </c>
      <c r="E29" s="154" t="s">
        <v>72</v>
      </c>
      <c r="F29" s="154" t="s">
        <v>73</v>
      </c>
      <c r="G29" s="2"/>
      <c r="H29" s="2"/>
      <c r="I29" s="2"/>
      <c r="J29" s="2"/>
      <c r="K29" s="83"/>
      <c r="L29" s="30"/>
      <c r="M29" s="30"/>
    </row>
    <row r="30" spans="1:13" x14ac:dyDescent="0.2">
      <c r="A30" s="134"/>
      <c r="B30" s="2"/>
      <c r="C30" s="345" t="s">
        <v>74</v>
      </c>
      <c r="D30" s="346"/>
      <c r="E30" s="168" t="s">
        <v>78</v>
      </c>
      <c r="F30" s="170">
        <v>5</v>
      </c>
      <c r="G30" s="2"/>
      <c r="H30" s="2"/>
      <c r="I30" s="2"/>
      <c r="J30" s="2"/>
      <c r="K30" s="83"/>
      <c r="L30" s="30"/>
      <c r="M30" s="30"/>
    </row>
    <row r="31" spans="1:13" ht="13.5" thickBot="1" x14ac:dyDescent="0.25">
      <c r="A31" s="134"/>
      <c r="B31" s="2"/>
      <c r="C31" s="349" t="s">
        <v>76</v>
      </c>
      <c r="D31" s="350"/>
      <c r="E31" s="169" t="s">
        <v>78</v>
      </c>
      <c r="F31" s="171">
        <v>5</v>
      </c>
      <c r="G31" s="2"/>
      <c r="H31" s="2"/>
      <c r="I31" s="2"/>
      <c r="J31" s="2"/>
      <c r="K31" s="83"/>
      <c r="L31" s="30"/>
      <c r="M31" s="30"/>
    </row>
    <row r="32" spans="1:13" x14ac:dyDescent="0.2">
      <c r="A32" s="134"/>
      <c r="B32" s="2"/>
      <c r="C32" s="2"/>
      <c r="D32" s="2"/>
      <c r="E32" s="2"/>
      <c r="F32" s="2"/>
      <c r="G32" s="2"/>
      <c r="H32" s="2"/>
      <c r="I32" s="2"/>
      <c r="J32" s="2"/>
      <c r="K32" s="83"/>
      <c r="L32" s="30"/>
      <c r="M32" s="30"/>
    </row>
    <row r="33" spans="1:13" ht="13.5" thickBot="1" x14ac:dyDescent="0.25">
      <c r="A33" s="82"/>
      <c r="B33" s="20"/>
      <c r="C33" s="20"/>
      <c r="D33" s="20"/>
      <c r="E33" s="20"/>
      <c r="F33" s="3"/>
      <c r="G33" s="20"/>
      <c r="H33" s="20"/>
      <c r="I33" s="2"/>
      <c r="J33" s="3"/>
      <c r="K33" s="83"/>
      <c r="L33" s="30"/>
      <c r="M33" s="30"/>
    </row>
    <row r="34" spans="1:13" ht="24" thickBot="1" x14ac:dyDescent="0.25">
      <c r="A34" s="339" t="s">
        <v>59</v>
      </c>
      <c r="B34" s="337"/>
      <c r="C34" s="337"/>
      <c r="D34" s="337"/>
      <c r="E34" s="337"/>
      <c r="F34" s="337"/>
      <c r="G34" s="338"/>
      <c r="H34" s="155">
        <v>2</v>
      </c>
      <c r="I34" s="2"/>
      <c r="J34" s="9"/>
      <c r="K34" s="83"/>
      <c r="L34" s="30"/>
      <c r="M34" s="30"/>
    </row>
    <row r="35" spans="1:13" x14ac:dyDescent="0.2">
      <c r="A35" s="344" t="s">
        <v>100</v>
      </c>
      <c r="B35" s="343"/>
      <c r="C35" s="343"/>
      <c r="D35" s="343"/>
      <c r="E35" s="343"/>
      <c r="F35" s="343"/>
      <c r="G35" s="343"/>
      <c r="H35" s="343"/>
      <c r="I35" s="262"/>
      <c r="J35" s="262"/>
      <c r="K35" s="263"/>
      <c r="L35" s="30"/>
      <c r="M35" s="30"/>
    </row>
    <row r="36" spans="1:13" ht="16.5" customHeight="1" x14ac:dyDescent="0.2">
      <c r="A36" s="82"/>
      <c r="B36" s="20"/>
      <c r="C36" s="20"/>
      <c r="D36" s="20"/>
      <c r="E36" s="20"/>
      <c r="F36" s="3"/>
      <c r="G36" s="20"/>
      <c r="H36" s="20"/>
      <c r="I36" s="2"/>
      <c r="J36" s="9"/>
      <c r="K36" s="83"/>
      <c r="L36" s="30"/>
      <c r="M36" s="30"/>
    </row>
    <row r="37" spans="1:13" ht="16.5" customHeight="1" x14ac:dyDescent="0.2">
      <c r="A37" s="328" t="s">
        <v>55</v>
      </c>
      <c r="B37" s="329"/>
      <c r="C37" s="329"/>
      <c r="D37" s="329"/>
      <c r="E37" s="329"/>
      <c r="F37" s="329"/>
      <c r="G37" s="329"/>
      <c r="H37" s="329"/>
      <c r="I37" s="329"/>
      <c r="J37" s="329"/>
      <c r="K37" s="330"/>
      <c r="L37" s="30"/>
      <c r="M37" s="30"/>
    </row>
    <row r="38" spans="1:13" ht="16.5" customHeight="1" thickBot="1" x14ac:dyDescent="0.25">
      <c r="A38" s="82"/>
      <c r="B38" s="20"/>
      <c r="C38" s="20"/>
      <c r="D38" s="20"/>
      <c r="E38" s="20"/>
      <c r="F38" s="3"/>
      <c r="G38" s="20"/>
      <c r="H38" s="20"/>
      <c r="I38" s="2"/>
      <c r="J38" s="9"/>
      <c r="K38" s="83"/>
      <c r="L38" s="30"/>
      <c r="M38" s="30"/>
    </row>
    <row r="39" spans="1:13" ht="35.25" customHeight="1" x14ac:dyDescent="0.2">
      <c r="A39" s="82"/>
      <c r="B39" s="20"/>
      <c r="C39" s="20"/>
      <c r="D39" s="331" t="s">
        <v>109</v>
      </c>
      <c r="E39" s="332"/>
      <c r="F39" s="332"/>
      <c r="G39" s="332"/>
      <c r="H39" s="156">
        <v>10</v>
      </c>
      <c r="I39" s="353"/>
      <c r="J39" s="9"/>
      <c r="K39" s="83"/>
      <c r="L39" s="30"/>
      <c r="M39" s="30"/>
    </row>
    <row r="40" spans="1:13" ht="35.25" customHeight="1" thickBot="1" x14ac:dyDescent="0.25">
      <c r="A40" s="82"/>
      <c r="B40" s="20"/>
      <c r="C40" s="20"/>
      <c r="D40" s="340" t="s">
        <v>110</v>
      </c>
      <c r="E40" s="341"/>
      <c r="F40" s="341"/>
      <c r="G40" s="341"/>
      <c r="H40" s="157"/>
      <c r="I40" s="353"/>
      <c r="J40" s="9"/>
      <c r="K40" s="83"/>
      <c r="L40" s="30"/>
      <c r="M40" s="30"/>
    </row>
    <row r="41" spans="1:13" ht="16.5" customHeight="1" x14ac:dyDescent="0.2">
      <c r="A41" s="82"/>
      <c r="B41" s="20"/>
      <c r="C41" s="20"/>
      <c r="D41" s="20"/>
      <c r="E41" s="20"/>
      <c r="F41" s="3"/>
      <c r="G41" s="20"/>
      <c r="H41" s="20"/>
      <c r="I41" s="2"/>
      <c r="J41" s="9"/>
      <c r="K41" s="83"/>
      <c r="L41" s="30"/>
      <c r="M41" s="30"/>
    </row>
    <row r="42" spans="1:13" x14ac:dyDescent="0.2">
      <c r="A42" s="261" t="s">
        <v>58</v>
      </c>
      <c r="B42" s="262"/>
      <c r="C42" s="262"/>
      <c r="D42" s="262"/>
      <c r="E42" s="262"/>
      <c r="F42" s="262"/>
      <c r="G42" s="262"/>
      <c r="H42" s="262"/>
      <c r="I42" s="262"/>
      <c r="J42" s="262"/>
      <c r="K42" s="263"/>
      <c r="L42" s="30"/>
      <c r="M42" s="30"/>
    </row>
    <row r="43" spans="1:13" ht="16.5" customHeight="1" x14ac:dyDescent="0.2">
      <c r="A43" s="82"/>
      <c r="B43" s="20"/>
      <c r="C43" s="20"/>
      <c r="D43" s="20"/>
      <c r="E43" s="20"/>
      <c r="F43" s="3"/>
      <c r="G43" s="20"/>
      <c r="H43" s="20"/>
      <c r="I43" s="2"/>
      <c r="J43" s="9"/>
      <c r="K43" s="83"/>
      <c r="L43" s="30"/>
      <c r="M43" s="30"/>
    </row>
    <row r="44" spans="1:13" ht="16.5" customHeight="1" x14ac:dyDescent="0.2">
      <c r="A44" s="328" t="s">
        <v>54</v>
      </c>
      <c r="B44" s="329"/>
      <c r="C44" s="329"/>
      <c r="D44" s="329"/>
      <c r="E44" s="329"/>
      <c r="F44" s="329"/>
      <c r="G44" s="329"/>
      <c r="H44" s="329"/>
      <c r="I44" s="329"/>
      <c r="J44" s="329"/>
      <c r="K44" s="330"/>
      <c r="L44" s="30"/>
      <c r="M44" s="30"/>
    </row>
    <row r="45" spans="1:13" ht="16.5" customHeight="1" x14ac:dyDescent="0.2">
      <c r="A45" s="82"/>
      <c r="B45" s="20"/>
      <c r="C45" s="20"/>
      <c r="D45" s="20"/>
      <c r="E45" s="20"/>
      <c r="F45" s="3"/>
      <c r="G45" s="20"/>
      <c r="H45" s="20"/>
      <c r="I45" s="2"/>
      <c r="J45" s="9"/>
      <c r="K45" s="83"/>
      <c r="L45" s="30"/>
      <c r="M45" s="30"/>
    </row>
    <row r="46" spans="1:13" ht="46.5" customHeight="1" x14ac:dyDescent="0.2">
      <c r="A46" s="82"/>
      <c r="B46" s="20"/>
      <c r="C46" s="20"/>
      <c r="D46" s="352" t="s">
        <v>32</v>
      </c>
      <c r="E46" s="352"/>
      <c r="F46" s="352"/>
      <c r="G46" s="352"/>
      <c r="H46" s="61">
        <v>1</v>
      </c>
      <c r="I46" s="2"/>
      <c r="J46" s="9"/>
      <c r="K46" s="83"/>
      <c r="L46" s="30"/>
      <c r="M46" s="30"/>
    </row>
    <row r="47" spans="1:13" ht="16.5" customHeight="1" x14ac:dyDescent="0.2">
      <c r="A47" s="82"/>
      <c r="B47" s="20"/>
      <c r="C47" s="20"/>
      <c r="D47" s="20"/>
      <c r="E47" s="20"/>
      <c r="F47" s="3"/>
      <c r="G47" s="20"/>
      <c r="H47" s="20"/>
      <c r="I47" s="2"/>
      <c r="J47" s="9"/>
      <c r="K47" s="83"/>
      <c r="L47" s="30"/>
      <c r="M47" s="30"/>
    </row>
    <row r="48" spans="1:13" ht="41.25" customHeight="1" x14ac:dyDescent="0.2">
      <c r="A48" s="261" t="s">
        <v>143</v>
      </c>
      <c r="B48" s="262"/>
      <c r="C48" s="262"/>
      <c r="D48" s="262"/>
      <c r="E48" s="262"/>
      <c r="F48" s="262"/>
      <c r="G48" s="262"/>
      <c r="H48" s="262"/>
      <c r="I48" s="262"/>
      <c r="J48" s="262"/>
      <c r="K48" s="263"/>
      <c r="L48" s="30"/>
      <c r="M48" s="30"/>
    </row>
    <row r="49" spans="1:13" ht="16.5" customHeight="1" x14ac:dyDescent="0.2">
      <c r="A49" s="82"/>
      <c r="B49" s="20"/>
      <c r="C49" s="20"/>
      <c r="D49" s="20"/>
      <c r="E49" s="20"/>
      <c r="F49" s="3"/>
      <c r="G49" s="20"/>
      <c r="H49" s="20"/>
      <c r="I49" s="2"/>
      <c r="J49" s="9"/>
      <c r="K49" s="83"/>
      <c r="L49" s="30"/>
      <c r="M49" s="30"/>
    </row>
    <row r="50" spans="1:13" s="13" customFormat="1" ht="30.75" customHeight="1" x14ac:dyDescent="0.2">
      <c r="A50" s="333" t="s">
        <v>33</v>
      </c>
      <c r="B50" s="334"/>
      <c r="C50" s="334"/>
      <c r="D50" s="334"/>
      <c r="E50" s="334"/>
      <c r="F50" s="334"/>
      <c r="G50" s="334"/>
      <c r="H50" s="334"/>
      <c r="I50" s="334"/>
      <c r="J50" s="334"/>
      <c r="K50" s="335"/>
    </row>
    <row r="51" spans="1:13" s="13" customFormat="1" x14ac:dyDescent="0.2">
      <c r="A51" s="34"/>
      <c r="B51" s="35"/>
      <c r="C51" s="35"/>
      <c r="D51" s="35"/>
      <c r="E51" s="35"/>
      <c r="F51" s="35"/>
      <c r="G51" s="35"/>
      <c r="H51" s="35"/>
      <c r="I51" s="35"/>
      <c r="J51" s="32"/>
      <c r="K51" s="88"/>
    </row>
    <row r="52" spans="1:13" s="13" customFormat="1" x14ac:dyDescent="0.2">
      <c r="A52" s="92"/>
      <c r="B52" s="64"/>
      <c r="C52" s="64"/>
      <c r="D52" s="63"/>
      <c r="E52" s="2"/>
      <c r="F52" s="9"/>
      <c r="G52" s="9"/>
      <c r="H52" s="11"/>
      <c r="I52" s="52"/>
      <c r="J52" s="32"/>
      <c r="K52" s="88"/>
    </row>
    <row r="53" spans="1:13" s="13" customFormat="1" ht="33.75" customHeight="1" x14ac:dyDescent="0.2">
      <c r="A53" s="326" t="s">
        <v>34</v>
      </c>
      <c r="B53" s="327"/>
      <c r="C53" s="327"/>
      <c r="D53" s="327"/>
      <c r="E53" s="63"/>
      <c r="F53" s="9"/>
      <c r="G53" s="9"/>
      <c r="H53" s="11"/>
      <c r="I53" s="52"/>
      <c r="J53" s="32"/>
      <c r="K53" s="88"/>
    </row>
    <row r="54" spans="1:13" s="13" customFormat="1" ht="57.75" customHeight="1" x14ac:dyDescent="0.2">
      <c r="A54" s="342" t="s">
        <v>91</v>
      </c>
      <c r="B54" s="343"/>
      <c r="C54" s="343"/>
      <c r="D54" s="16">
        <f>+H23</f>
        <v>75</v>
      </c>
      <c r="E54" s="63"/>
      <c r="F54" s="9"/>
      <c r="G54" s="9"/>
      <c r="H54" s="11"/>
      <c r="I54" s="52"/>
      <c r="J54" s="32"/>
      <c r="K54" s="88"/>
    </row>
    <row r="55" spans="1:13" s="13" customFormat="1" ht="51.75" customHeight="1" x14ac:dyDescent="0.2">
      <c r="A55" s="325" t="s">
        <v>92</v>
      </c>
      <c r="B55" s="262"/>
      <c r="C55" s="262"/>
      <c r="D55" s="174" t="s">
        <v>112</v>
      </c>
      <c r="E55" s="63"/>
      <c r="F55" s="9"/>
      <c r="G55" s="9"/>
      <c r="H55" s="11"/>
      <c r="I55" s="52"/>
      <c r="J55" s="32"/>
      <c r="K55" s="88"/>
    </row>
    <row r="56" spans="1:13" s="13" customFormat="1" ht="36" customHeight="1" x14ac:dyDescent="0.2">
      <c r="A56" s="325" t="s">
        <v>93</v>
      </c>
      <c r="B56" s="262"/>
      <c r="C56" s="262"/>
      <c r="D56" s="16">
        <f>+H28</f>
        <v>10</v>
      </c>
      <c r="E56" s="63"/>
      <c r="F56" s="9"/>
      <c r="G56" s="9"/>
      <c r="H56" s="11"/>
      <c r="I56" s="52"/>
      <c r="J56" s="32"/>
      <c r="K56" s="88"/>
    </row>
    <row r="57" spans="1:13" s="13" customFormat="1" ht="24.75" customHeight="1" x14ac:dyDescent="0.2">
      <c r="A57" s="325" t="s">
        <v>56</v>
      </c>
      <c r="B57" s="262"/>
      <c r="C57" s="262"/>
      <c r="D57" s="16">
        <f>+H34</f>
        <v>2</v>
      </c>
      <c r="E57" s="63"/>
      <c r="F57" s="9"/>
      <c r="G57" s="9"/>
      <c r="H57" s="11"/>
      <c r="I57" s="52"/>
      <c r="J57" s="32"/>
      <c r="K57" s="88"/>
    </row>
    <row r="58" spans="1:13" s="13" customFormat="1" ht="24.75" customHeight="1" x14ac:dyDescent="0.2">
      <c r="A58" s="325" t="s">
        <v>94</v>
      </c>
      <c r="B58" s="262"/>
      <c r="C58" s="262"/>
      <c r="D58" s="16">
        <f>+H39</f>
        <v>10</v>
      </c>
      <c r="E58" s="63"/>
      <c r="F58" s="9"/>
      <c r="G58" s="9"/>
      <c r="H58" s="11"/>
      <c r="I58" s="52"/>
      <c r="J58" s="32"/>
      <c r="K58" s="88"/>
    </row>
    <row r="59" spans="1:13" s="13" customFormat="1" ht="25.5" customHeight="1" x14ac:dyDescent="0.2">
      <c r="A59" s="325" t="s">
        <v>95</v>
      </c>
      <c r="B59" s="262"/>
      <c r="C59" s="262"/>
      <c r="D59" s="16">
        <f>+H46</f>
        <v>1</v>
      </c>
      <c r="E59" s="63"/>
      <c r="F59" s="9"/>
      <c r="G59" s="9"/>
      <c r="H59" s="11"/>
      <c r="I59" s="52"/>
      <c r="J59" s="32"/>
      <c r="K59" s="88"/>
    </row>
    <row r="60" spans="1:13" s="13" customFormat="1" ht="28.5" customHeight="1" x14ac:dyDescent="0.2">
      <c r="A60" s="319" t="s">
        <v>35</v>
      </c>
      <c r="B60" s="320"/>
      <c r="C60" s="320"/>
      <c r="D60" s="19">
        <f>+D54+D56+D57+D58+D59</f>
        <v>98</v>
      </c>
      <c r="E60" s="322" t="str">
        <f>IF('HABILITANTE '!J77="NO HABILITADO","ESTE PUNTAJE SE OTORGARÁ SOLO SI EL PROPONENTE SE ENCUENTRA HABILITADO","")</f>
        <v/>
      </c>
      <c r="F60" s="323"/>
      <c r="G60" s="323"/>
      <c r="H60" s="323"/>
      <c r="I60" s="323"/>
      <c r="J60" s="323"/>
      <c r="K60" s="324"/>
    </row>
    <row r="61" spans="1:13" s="13" customFormat="1" x14ac:dyDescent="0.2">
      <c r="A61" s="10"/>
      <c r="B61" s="75"/>
      <c r="C61" s="75"/>
      <c r="D61" s="51"/>
      <c r="E61" s="51"/>
      <c r="F61" s="9"/>
      <c r="G61" s="9"/>
      <c r="H61" s="11"/>
      <c r="I61" s="52"/>
      <c r="J61" s="32"/>
      <c r="K61" s="88"/>
    </row>
    <row r="62" spans="1:13" s="13" customFormat="1" x14ac:dyDescent="0.2">
      <c r="A62" s="10"/>
      <c r="B62" s="75"/>
      <c r="C62" s="75"/>
      <c r="D62" s="51"/>
      <c r="E62" s="51"/>
      <c r="F62" s="9"/>
      <c r="G62" s="9"/>
      <c r="H62" s="11"/>
      <c r="I62" s="52"/>
      <c r="J62" s="32"/>
      <c r="K62" s="88"/>
    </row>
    <row r="63" spans="1:13" s="13" customFormat="1" x14ac:dyDescent="0.2">
      <c r="A63" s="10"/>
      <c r="B63" s="75"/>
      <c r="C63" s="75"/>
      <c r="D63" s="51"/>
      <c r="E63" s="51"/>
      <c r="F63" s="9"/>
      <c r="G63" s="9"/>
      <c r="H63" s="11"/>
      <c r="I63" s="52"/>
      <c r="J63" s="32"/>
      <c r="K63" s="88"/>
    </row>
    <row r="64" spans="1:13" s="13" customFormat="1" x14ac:dyDescent="0.2">
      <c r="A64" s="10"/>
      <c r="B64" s="36"/>
      <c r="C64" s="75"/>
      <c r="D64" s="51"/>
      <c r="E64" s="51"/>
      <c r="F64" s="9"/>
      <c r="G64" s="36"/>
      <c r="H64" s="11"/>
      <c r="I64" s="52"/>
      <c r="J64" s="32"/>
      <c r="K64" s="88"/>
    </row>
    <row r="65" spans="1:11" s="13" customFormat="1" ht="18" x14ac:dyDescent="0.2">
      <c r="A65" s="10"/>
      <c r="B65" s="96"/>
      <c r="C65" s="96"/>
      <c r="D65" s="197" t="s">
        <v>40</v>
      </c>
      <c r="E65" s="197"/>
      <c r="F65" s="9"/>
      <c r="G65" s="9"/>
      <c r="H65" s="11"/>
      <c r="I65" s="52"/>
      <c r="J65" s="32"/>
      <c r="K65" s="88"/>
    </row>
    <row r="66" spans="1:11" s="13" customFormat="1" ht="15" customHeight="1" x14ac:dyDescent="0.2">
      <c r="A66" s="10"/>
      <c r="B66" s="36"/>
      <c r="C66" s="96"/>
      <c r="D66" s="51"/>
      <c r="E66" s="51"/>
      <c r="F66" s="9"/>
      <c r="G66" s="36"/>
      <c r="H66" s="11"/>
      <c r="I66" s="52"/>
      <c r="J66" s="32"/>
      <c r="K66" s="88"/>
    </row>
    <row r="67" spans="1:11" s="13" customFormat="1" ht="15" customHeight="1" x14ac:dyDescent="0.2">
      <c r="A67" s="37"/>
      <c r="B67" s="38"/>
      <c r="C67" s="38"/>
      <c r="D67" s="51"/>
      <c r="E67" s="32"/>
      <c r="F67" s="39"/>
      <c r="G67" s="93"/>
      <c r="H67" s="11"/>
      <c r="I67" s="52"/>
      <c r="J67" s="32"/>
      <c r="K67" s="88"/>
    </row>
    <row r="68" spans="1:11" s="13" customFormat="1" ht="12.75" customHeight="1" x14ac:dyDescent="0.2">
      <c r="A68" s="198" t="s">
        <v>64</v>
      </c>
      <c r="B68" s="199"/>
      <c r="C68" s="199"/>
      <c r="D68" s="199"/>
      <c r="E68" s="32"/>
      <c r="F68" s="52" t="s">
        <v>103</v>
      </c>
      <c r="G68" s="36"/>
      <c r="H68" s="11"/>
      <c r="I68" s="52"/>
      <c r="J68" s="32"/>
      <c r="K68" s="88"/>
    </row>
    <row r="69" spans="1:11" s="13" customFormat="1" ht="12.75" customHeight="1" x14ac:dyDescent="0.2">
      <c r="A69" s="195" t="s">
        <v>101</v>
      </c>
      <c r="B69" s="196"/>
      <c r="C69" s="196"/>
      <c r="D69" s="51"/>
      <c r="E69" s="32"/>
      <c r="F69" s="9" t="s">
        <v>104</v>
      </c>
      <c r="G69" s="9"/>
      <c r="H69" s="321"/>
      <c r="I69" s="321"/>
      <c r="J69" s="32"/>
      <c r="K69" s="88"/>
    </row>
    <row r="70" spans="1:11" s="13" customFormat="1" ht="12.75" customHeight="1" x14ac:dyDescent="0.2">
      <c r="A70" s="195" t="s">
        <v>102</v>
      </c>
      <c r="B70" s="196"/>
      <c r="C70" s="196"/>
      <c r="D70" s="51"/>
      <c r="E70" s="51"/>
      <c r="F70" s="9"/>
      <c r="G70" s="9"/>
      <c r="H70" s="75"/>
      <c r="I70" s="75"/>
      <c r="J70" s="32"/>
      <c r="K70" s="88"/>
    </row>
    <row r="71" spans="1:11" s="13" customFormat="1" x14ac:dyDescent="0.2">
      <c r="A71" s="10"/>
      <c r="B71" s="36"/>
      <c r="C71" s="135"/>
      <c r="D71" s="51"/>
      <c r="E71" s="51"/>
      <c r="F71" s="9"/>
      <c r="G71" s="36"/>
      <c r="H71" s="32"/>
      <c r="I71" s="9"/>
      <c r="J71" s="32"/>
      <c r="K71" s="88"/>
    </row>
    <row r="72" spans="1:11" s="13" customFormat="1" x14ac:dyDescent="0.2">
      <c r="A72" s="11"/>
      <c r="B72" s="11"/>
      <c r="C72" s="9"/>
      <c r="D72" s="51"/>
      <c r="E72" s="32"/>
      <c r="F72" s="32"/>
      <c r="G72" s="32"/>
      <c r="H72" s="32"/>
      <c r="I72" s="9"/>
      <c r="J72" s="32"/>
      <c r="K72" s="88"/>
    </row>
    <row r="73" spans="1:11" s="13" customFormat="1" x14ac:dyDescent="0.2">
      <c r="A73" s="40"/>
      <c r="B73" s="3"/>
      <c r="C73" s="41"/>
      <c r="D73" s="51"/>
      <c r="E73" s="32"/>
      <c r="F73" s="32"/>
      <c r="G73" s="32"/>
      <c r="H73" s="32"/>
      <c r="I73" s="52"/>
      <c r="J73" s="32"/>
      <c r="K73" s="88"/>
    </row>
    <row r="74" spans="1:11" s="13" customFormat="1" x14ac:dyDescent="0.2">
      <c r="A74" s="65"/>
      <c r="B74" s="66"/>
      <c r="C74" s="66"/>
      <c r="D74" s="32"/>
      <c r="E74" s="32"/>
      <c r="F74" s="32"/>
      <c r="G74" s="32"/>
      <c r="H74" s="32"/>
      <c r="I74" s="32"/>
      <c r="J74" s="32"/>
      <c r="K74" s="88"/>
    </row>
    <row r="75" spans="1:11" ht="13.5" thickBot="1" x14ac:dyDescent="0.25">
      <c r="A75" s="89"/>
      <c r="B75" s="90"/>
      <c r="C75" s="90"/>
      <c r="D75" s="90"/>
      <c r="E75" s="90"/>
      <c r="F75" s="90"/>
      <c r="G75" s="90"/>
      <c r="H75" s="90"/>
      <c r="I75" s="90"/>
      <c r="J75" s="90"/>
      <c r="K75" s="91"/>
    </row>
    <row r="76" spans="1:11" x14ac:dyDescent="0.2">
      <c r="A76" s="9"/>
      <c r="B76" s="9"/>
      <c r="C76" s="9"/>
      <c r="D76" s="9"/>
      <c r="E76" s="9"/>
      <c r="F76" s="9"/>
      <c r="G76" s="9"/>
      <c r="H76" s="9"/>
      <c r="I76" s="9"/>
      <c r="J76" s="9"/>
    </row>
    <row r="77" spans="1:11" x14ac:dyDescent="0.2">
      <c r="A77" s="9"/>
      <c r="B77" s="9"/>
      <c r="C77" s="9"/>
      <c r="D77" s="9"/>
      <c r="E77" s="9"/>
      <c r="F77" s="9"/>
      <c r="G77" s="9"/>
      <c r="H77" s="9"/>
      <c r="I77" s="9"/>
      <c r="J77" s="9"/>
    </row>
    <row r="86" spans="6:6" x14ac:dyDescent="0.2">
      <c r="F86" s="42"/>
    </row>
    <row r="87" spans="6:6" x14ac:dyDescent="0.2">
      <c r="F87" s="42"/>
    </row>
    <row r="88" spans="6:6" x14ac:dyDescent="0.2">
      <c r="F88" s="42"/>
    </row>
    <row r="89" spans="6:6" x14ac:dyDescent="0.2">
      <c r="F89" s="42"/>
    </row>
  </sheetData>
  <mergeCells count="59">
    <mergeCell ref="A7:F7"/>
    <mergeCell ref="A44:K44"/>
    <mergeCell ref="A25:K25"/>
    <mergeCell ref="A42:K42"/>
    <mergeCell ref="A48:K48"/>
    <mergeCell ref="D46:G46"/>
    <mergeCell ref="I39:I40"/>
    <mergeCell ref="A8:F8"/>
    <mergeCell ref="A10:K10"/>
    <mergeCell ref="A11:J11"/>
    <mergeCell ref="A12:C12"/>
    <mergeCell ref="D12:J12"/>
    <mergeCell ref="K12:K18"/>
    <mergeCell ref="A13:C13"/>
    <mergeCell ref="D13:J13"/>
    <mergeCell ref="A14:C18"/>
    <mergeCell ref="A1:K1"/>
    <mergeCell ref="A2:K2"/>
    <mergeCell ref="A3:K3"/>
    <mergeCell ref="A4:K4"/>
    <mergeCell ref="A6:K6"/>
    <mergeCell ref="D14:E14"/>
    <mergeCell ref="D18:E18"/>
    <mergeCell ref="G18:H18"/>
    <mergeCell ref="G14:H14"/>
    <mergeCell ref="D15:E15"/>
    <mergeCell ref="G15:H15"/>
    <mergeCell ref="D16:E16"/>
    <mergeCell ref="G16:H16"/>
    <mergeCell ref="D17:E17"/>
    <mergeCell ref="G17:H17"/>
    <mergeCell ref="A20:K20"/>
    <mergeCell ref="D40:G40"/>
    <mergeCell ref="A54:C54"/>
    <mergeCell ref="A55:C55"/>
    <mergeCell ref="A57:C57"/>
    <mergeCell ref="A35:K35"/>
    <mergeCell ref="A28:G28"/>
    <mergeCell ref="A56:C56"/>
    <mergeCell ref="C30:D30"/>
    <mergeCell ref="C29:D29"/>
    <mergeCell ref="C31:D31"/>
    <mergeCell ref="A59:C59"/>
    <mergeCell ref="A53:D53"/>
    <mergeCell ref="A21:K21"/>
    <mergeCell ref="A37:K37"/>
    <mergeCell ref="D39:G39"/>
    <mergeCell ref="A50:K50"/>
    <mergeCell ref="A23:G23"/>
    <mergeCell ref="A26:K26"/>
    <mergeCell ref="A34:G34"/>
    <mergeCell ref="A58:C58"/>
    <mergeCell ref="A70:C70"/>
    <mergeCell ref="A60:C60"/>
    <mergeCell ref="H69:I69"/>
    <mergeCell ref="E60:K60"/>
    <mergeCell ref="D65:E65"/>
    <mergeCell ref="A68:D68"/>
    <mergeCell ref="A69:C69"/>
  </mergeCells>
  <printOptions horizontalCentered="1"/>
  <pageMargins left="0.19685039370078741" right="0.19685039370078741" top="0.78740157480314965" bottom="0.59055118110236227" header="0" footer="0"/>
  <pageSetup paperSize="41" scale="52" fitToHeight="3" orientation="landscape" r:id="rId1"/>
  <headerFooter alignWithMargins="0"/>
  <rowBreaks count="1" manualBreakCount="1">
    <brk id="48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Historico SMMLV</vt:lpstr>
      <vt:lpstr>HABILITANTE </vt:lpstr>
      <vt:lpstr>PONDERABLE</vt:lpstr>
      <vt:lpstr>'HABILITANTE '!Títulos_a_imprimir</vt:lpstr>
      <vt:lpstr>PONDERABLE!Títulos_a_imprimir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Magda Lorena Davila Velandia</cp:lastModifiedBy>
  <cp:lastPrinted>2020-12-02T00:03:07Z</cp:lastPrinted>
  <dcterms:created xsi:type="dcterms:W3CDTF">1996-11-27T10:00:04Z</dcterms:created>
  <dcterms:modified xsi:type="dcterms:W3CDTF">2021-12-27T19:59:54Z</dcterms:modified>
</cp:coreProperties>
</file>