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17 modulos CMA-197\"/>
    </mc:Choice>
  </mc:AlternateContent>
  <bookViews>
    <workbookView xWindow="-120" yWindow="-120" windowWidth="24240" windowHeight="13140" firstSheet="1" activeTab="1"/>
  </bookViews>
  <sheets>
    <sheet name="Sheet1" sheetId="2" state="hidden" r:id="rId1"/>
    <sheet name="Formulario No 1" sheetId="1"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hidden="1">"A:\SAIN.mdb"</definedName>
    <definedName name="ADFGSDB" localSheetId="1"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hidden="1">#REF!</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hidden="1">#REF!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e" localSheetId="1"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5" i="2" l="1"/>
  <c r="L26" i="2" l="1"/>
  <c r="M26" i="2" s="1"/>
  <c r="O21" i="2"/>
  <c r="P21" i="2" s="1"/>
  <c r="P25" i="2"/>
  <c r="O23" i="2"/>
  <c r="P23" i="2" s="1"/>
  <c r="O22" i="2"/>
  <c r="P22" i="2" s="1"/>
  <c r="O24" i="2"/>
  <c r="P24" i="2" s="1"/>
  <c r="O76" i="2"/>
  <c r="M56" i="2"/>
  <c r="M55" i="2"/>
  <c r="M54" i="2"/>
  <c r="M53" i="2"/>
  <c r="M52" i="2"/>
  <c r="M50" i="2"/>
  <c r="M49" i="2"/>
  <c r="M48" i="2"/>
  <c r="M47" i="2"/>
  <c r="M46" i="2"/>
  <c r="M45" i="2"/>
  <c r="M44" i="2"/>
  <c r="M43" i="2"/>
  <c r="M42" i="2"/>
  <c r="M40" i="2"/>
  <c r="C38" i="2"/>
  <c r="M31" i="2"/>
  <c r="M29" i="2"/>
  <c r="M28" i="2"/>
  <c r="E25" i="2"/>
  <c r="M19" i="2"/>
  <c r="M18" i="2"/>
  <c r="M17" i="2"/>
  <c r="M16" i="2"/>
  <c r="M57" i="2" l="1"/>
  <c r="M20" i="2"/>
  <c r="M32" i="2" s="1"/>
  <c r="M34" i="2" s="1"/>
  <c r="M58" i="2" l="1"/>
  <c r="M60" i="2" s="1"/>
  <c r="M61" i="2" s="1"/>
  <c r="M62" i="2" s="1"/>
  <c r="I55" i="1" l="1"/>
  <c r="E38" i="2"/>
  <c r="D38" i="2"/>
</calcChain>
</file>

<file path=xl/sharedStrings.xml><?xml version="1.0" encoding="utf-8"?>
<sst xmlns="http://schemas.openxmlformats.org/spreadsheetml/2006/main" count="254" uniqueCount="122">
  <si>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</si>
  <si>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</si>
  <si>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</si>
  <si>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</si>
  <si>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</si>
  <si>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</si>
  <si>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</si>
  <si>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</si>
  <si>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</si>
  <si>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</si>
  <si>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</si>
  <si>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</si>
  <si>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</si>
  <si>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</si>
  <si>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</si>
  <si>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</si>
  <si>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</si>
  <si>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</si>
  <si>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</si>
  <si>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</si>
  <si>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</si>
  <si>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</si>
  <si>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</si>
  <si>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</si>
  <si>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</si>
  <si>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</si>
  <si>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</si>
  <si>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</si>
  <si>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</si>
  <si>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</si>
  <si>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</si>
  <si>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</si>
  <si>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</si>
  <si>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</si>
  <si>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</si>
  <si>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</si>
  <si>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</si>
  <si>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</si>
  <si>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</si>
  <si>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</si>
  <si>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</si>
  <si>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</si>
  <si>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</si>
  <si>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</si>
  <si>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</si>
  <si>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</si>
  <si>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</si>
  <si>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</si>
  <si>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</si>
  <si>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</si>
  <si>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</si>
  <si>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</si>
  <si>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</si>
  <si>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</si>
  <si>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</si>
  <si>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</si>
  <si>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</si>
  <si>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</si>
  <si>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</si>
  <si>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</si>
  <si>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</si>
  <si>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</si>
  <si>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</si>
  <si>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</si>
  <si>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</si>
  <si>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</si>
  <si>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</si>
  <si>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</si>
  <si>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</si>
  <si>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</si>
  <si>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</si>
  <si>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</si>
  <si>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</si>
  <si>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2.10. El Director de Interventoría, Ingeniero Residente de Interventoría, Ingeniero Residente Auxiliar, Profesional Técnico Predial, Inspector, Topógrafo Inspector, Laboratorista Inspector e Inspector SST tendrán Prima Técnica Regional.</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</si>
  <si>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</si>
  <si>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</si>
  <si>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</si>
  <si>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</si>
  <si>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</si>
  <si>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</si>
  <si>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</si>
  <si>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</si>
  <si>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</si>
  <si>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</si>
  <si>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</si>
  <si>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t>
  </si>
  <si>
    <t>Secretaria</t>
  </si>
  <si>
    <t>MONTO AGOTABLE ESPECIALISTAS  (Conforman esta bolsa los Especialistas resaltados en amarillo)</t>
  </si>
  <si>
    <t>2.8. Los valores que aparecen fijos e inmodificables, no podrán alterarse.</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</si>
  <si>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</si>
  <si>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PLAZO (MESES)</t>
  </si>
  <si>
    <t>CHOCO</t>
  </si>
  <si>
    <t>6 MESES</t>
  </si>
  <si>
    <t>Especialista Ambiental y/o sostenibilidad</t>
  </si>
  <si>
    <t xml:space="preserve">Inspector SST </t>
  </si>
  <si>
    <t xml:space="preserve">Camioneta o Campero de más de  2000 c.c.  (1): 4x4  (Incluye conductor, peajes y Combustible) El modelo del vehiculo ofrecido  deberá corresponder a modelos 2015 o superior. </t>
  </si>
  <si>
    <t>Motocicletas (150 cc o mayor, modelo 2014 en adelante, incluye combustible y SOAT)</t>
  </si>
  <si>
    <t>Trabajo de topografia (incluye personal, equipo y transporte)</t>
  </si>
  <si>
    <t>Ensayos de Laboratorio de Suelos, Materiales, Pavimentos y Concretos</t>
  </si>
  <si>
    <t>CMA-DTE-XXX-2021</t>
  </si>
  <si>
    <t>INTERVENTORIA TECNICA, ADMINISTRATIVA, FINANCIERA Y AMBIENTAL, PARA EL MEJORAMIENTO Y MANTENIMIENTO DE VIAS TERCIARIAS DEL PROGRAMA COLOMBIA RURAL EN LOS MUNICIPIOS DEL DEPARTAMENTO DE CORDOBA - LOTE 2</t>
  </si>
  <si>
    <t>HASTA EL 31 DE DICIEMBRE DE 2022</t>
  </si>
  <si>
    <t>EJECUTOR</t>
  </si>
  <si>
    <t>MUNICIPIO</t>
  </si>
  <si>
    <t>VIA</t>
  </si>
  <si>
    <t>VALOR CONVENIO</t>
  </si>
  <si>
    <t>Especialista Ambiental y/o Sostenibilidad</t>
  </si>
  <si>
    <t>VALOR TOTAL CONVENIOS</t>
  </si>
  <si>
    <t>DIRECTOR</t>
  </si>
  <si>
    <t>RESIDENTE</t>
  </si>
  <si>
    <t>AUXILIAR</t>
  </si>
  <si>
    <t>INSPECTOR</t>
  </si>
  <si>
    <t>VALOR MAXIMO</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</si>
  <si>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</si>
  <si>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SE ESTIMO UN PORCENTAJE DE INCREMENTO DE 3% ANUAL</t>
  </si>
  <si>
    <t>12 MESES</t>
  </si>
  <si>
    <t>CANTON SAN PABLO</t>
  </si>
  <si>
    <t>LITORAL SAN JUAN</t>
  </si>
  <si>
    <t>LOTE 15</t>
  </si>
  <si>
    <t>INTERVENTORÍA TÉCNICA, ADMINISTRATIVA, FINANCIERA Y AMBIENTAL PARA EL MANTENIMIENTO Y MEJORAMIENTO DE VÍAS TERCIARIAS EN LOS MUNICIPIOS DEL DEPARTAMENTO DE CHOCÓ DEL PROGRAMA "COLOMBIA RURAL"</t>
  </si>
  <si>
    <t>FORMULARIO No 1</t>
  </si>
  <si>
    <t>CMA-DTE-SEP-197-2021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</si>
</sst>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0.00\ _€_-;\-* #,##0.00\ _€_-;_-* &quot;-&quot;??\ _€_-;_-@_-"/>
    <numFmt numFmtId="169" formatCode="_(&quot;$&quot;* #,##0.00_);_(&quot;$&quot;* \(#,##0.00\);_(&quot;$&quot;* &quot;-&quot;??_);_(@_)"/>
    <numFmt numFmtId="170" formatCode="_ * #,##0.00_ ;_ * \-#,##0.00_ ;_ * &quot;-&quot;??_ ;_ @_ "/>
    <numFmt numFmtId="171" formatCode="_-[$$-240A]\ * #,##0.00_ ;_-[$$-240A]\ * \-#,##0.00\ ;_-[$$-240A]\ * &quot;-&quot;??_ ;_-@_ "/>
    <numFmt numFmtId="172" formatCode="#,##0.00_ ;\-#,##0.00\ "/>
    <numFmt numFmtId="173" formatCode="_-&quot;$&quot;\ * #,##0.00_-;\-&quot;$&quot;\ * #,##0.00_-;_-&quot;$&quot;\ * &quot;-&quot;_-;_-@_-"/>
    <numFmt numFmtId="174" formatCode="_-&quot;$&quot;* #,##0_-;\-&quot;$&quot;* #,##0_-;_-&quot;$&quot;*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
      <sz val="9"/>
      <color rgb="FFFF0000"/>
      <name val="Arial Narrow"/>
      <family val="2"/>
    </font>
    <font>
      <b/>
      <sz val="9"/>
      <name val="Arial"/>
      <family val="2"/>
    </font>
    <font>
      <sz val="9"/>
      <color rgb="FF7030A0"/>
      <name val="Arial Narrow"/>
      <family val="2"/>
    </font>
    <font>
      <sz val="9"/>
      <color rgb="FF00B0F0"/>
      <name val="Arial Narrow"/>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44"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174" fontId="1" fillId="0" borderId="0" applyFont="0" applyFill="0" applyBorder="0" applyAlignment="0" applyProtection="0"/>
  </cellStyleXfs>
  <cellXfs count="260">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9" xfId="10" applyFont="1" applyFill="1" applyBorder="1" applyAlignment="1">
      <alignment vertical="center" wrapText="1"/>
    </xf>
    <xf numFmtId="167"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7"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7" fontId="9" fillId="0" borderId="20" xfId="1" quotePrefix="1" applyNumberFormat="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8" fontId="10" fillId="2" borderId="0" xfId="1" applyNumberFormat="1" applyFont="1" applyFill="1" applyAlignment="1">
      <alignment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7" fontId="3" fillId="0" borderId="33" xfId="1" applyNumberFormat="1" applyFont="1" applyBorder="1" applyAlignment="1">
      <alignment horizontal="center" vertical="center" wrapText="1"/>
    </xf>
    <xf numFmtId="167" fontId="3" fillId="0" borderId="34" xfId="1" applyNumberFormat="1" applyFont="1" applyBorder="1" applyAlignment="1">
      <alignment horizontal="center" vertical="center" wrapText="1"/>
    </xf>
    <xf numFmtId="167" fontId="14"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7"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7" fontId="8" fillId="4" borderId="6" xfId="1" applyNumberFormat="1" applyFont="1" applyFill="1" applyBorder="1" applyAlignment="1">
      <alignment vertical="center" wrapText="1"/>
    </xf>
    <xf numFmtId="167"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7"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7"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7" fontId="8" fillId="4" borderId="8" xfId="6" applyNumberFormat="1" applyFont="1" applyFill="1" applyBorder="1" applyAlignment="1">
      <alignment vertical="center" wrapText="1"/>
    </xf>
    <xf numFmtId="167" fontId="8" fillId="4" borderId="8" xfId="7" applyNumberFormat="1" applyFont="1" applyFill="1" applyBorder="1" applyAlignment="1">
      <alignment vertical="center" wrapText="1"/>
    </xf>
    <xf numFmtId="0" fontId="17" fillId="2" borderId="0" xfId="1" applyFont="1" applyFill="1" applyAlignment="1">
      <alignment horizontal="center" vertical="center" wrapText="1"/>
    </xf>
    <xf numFmtId="167" fontId="3" fillId="0" borderId="27" xfId="1" applyNumberFormat="1" applyFont="1" applyBorder="1" applyAlignment="1">
      <alignment horizontal="right" vertical="center" wrapText="1"/>
    </xf>
    <xf numFmtId="167" fontId="3" fillId="0" borderId="27" xfId="1" applyNumberFormat="1" applyFont="1" applyFill="1" applyBorder="1" applyAlignment="1">
      <alignment horizontal="right" vertical="center" wrapText="1"/>
    </xf>
    <xf numFmtId="171"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7" fontId="14" fillId="2" borderId="0" xfId="1" applyNumberFormat="1" applyFont="1" applyFill="1" applyBorder="1" applyAlignment="1">
      <alignment vertical="center" wrapText="1"/>
    </xf>
    <xf numFmtId="9" fontId="3" fillId="2" borderId="0" xfId="20" applyFont="1" applyFill="1" applyAlignment="1">
      <alignment vertical="center" wrapText="1"/>
    </xf>
    <xf numFmtId="0" fontId="19" fillId="0" borderId="0" xfId="12" applyNumberFormat="1" applyFont="1" applyFill="1" applyBorder="1" applyAlignment="1">
      <alignment horizontal="right" vertical="center" wrapText="1"/>
    </xf>
    <xf numFmtId="0" fontId="19"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19" fillId="0" borderId="0" xfId="12" applyNumberFormat="1" applyFont="1" applyFill="1" applyBorder="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7" fontId="3" fillId="4" borderId="5" xfId="1" applyNumberFormat="1" applyFont="1" applyFill="1" applyBorder="1" applyAlignment="1">
      <alignment horizontal="center" vertical="center" wrapText="1"/>
    </xf>
    <xf numFmtId="167" fontId="3" fillId="4" borderId="5" xfId="8" applyNumberFormat="1" applyFont="1" applyFill="1" applyBorder="1" applyAlignment="1">
      <alignment vertical="center" wrapText="1"/>
    </xf>
    <xf numFmtId="171" fontId="3" fillId="4" borderId="6" xfId="1" applyNumberFormat="1"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7" fontId="8" fillId="4" borderId="45" xfId="6" applyNumberFormat="1" applyFont="1" applyFill="1" applyBorder="1" applyAlignment="1">
      <alignment vertical="center" wrapText="1"/>
    </xf>
    <xf numFmtId="166" fontId="3" fillId="2" borderId="0" xfId="21" applyFont="1" applyFill="1" applyAlignment="1">
      <alignment vertical="center" wrapText="1"/>
    </xf>
    <xf numFmtId="0" fontId="3" fillId="4" borderId="15" xfId="1" applyFont="1" applyFill="1" applyBorder="1" applyAlignment="1">
      <alignment vertical="center" wrapText="1"/>
    </xf>
    <xf numFmtId="167"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67" fontId="3" fillId="5" borderId="27" xfId="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4" fontId="3" fillId="5" borderId="9" xfId="1" applyNumberFormat="1" applyFont="1" applyFill="1" applyBorder="1" applyAlignment="1">
      <alignment horizontal="center"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7"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72" fontId="8" fillId="5" borderId="8" xfId="11" applyNumberFormat="1" applyFont="1" applyFill="1" applyBorder="1" applyAlignment="1">
      <alignment vertical="center" wrapText="1"/>
    </xf>
    <xf numFmtId="169" fontId="3" fillId="2" borderId="0" xfId="1" applyNumberFormat="1" applyFont="1" applyFill="1" applyAlignment="1">
      <alignment vertical="center" wrapText="1"/>
    </xf>
    <xf numFmtId="167" fontId="8" fillId="5"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7"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71" fontId="3" fillId="5" borderId="8" xfId="9" applyNumberFormat="1" applyFont="1" applyFill="1" applyBorder="1" applyAlignment="1">
      <alignment vertical="center" wrapText="1"/>
    </xf>
    <xf numFmtId="166" fontId="3" fillId="2" borderId="0" xfId="23" applyFont="1" applyFill="1" applyAlignment="1">
      <alignment vertical="center" wrapText="1"/>
    </xf>
    <xf numFmtId="167" fontId="3" fillId="0" borderId="8" xfId="22" applyNumberFormat="1" applyFont="1" applyFill="1" applyBorder="1" applyAlignment="1">
      <alignment horizontal="right" vertical="center" wrapText="1"/>
    </xf>
    <xf numFmtId="0" fontId="3" fillId="5" borderId="9" xfId="12" applyFont="1" applyFill="1" applyBorder="1" applyAlignment="1">
      <alignment vertical="center" wrapText="1"/>
    </xf>
    <xf numFmtId="171" fontId="3" fillId="5" borderId="9" xfId="12" applyNumberFormat="1" applyFont="1" applyFill="1" applyBorder="1" applyAlignment="1">
      <alignment vertical="center" wrapText="1"/>
    </xf>
    <xf numFmtId="171" fontId="3" fillId="5" borderId="9" xfId="12" applyNumberFormat="1" applyFont="1" applyFill="1" applyBorder="1" applyAlignment="1">
      <alignment horizontal="center" vertical="center" wrapText="1"/>
    </xf>
    <xf numFmtId="167" fontId="3" fillId="5" borderId="8" xfId="22" applyNumberFormat="1" applyFont="1" applyFill="1" applyBorder="1" applyAlignment="1">
      <alignment horizontal="right" vertical="center" wrapText="1"/>
    </xf>
    <xf numFmtId="0" fontId="23" fillId="2" borderId="0" xfId="1" applyFont="1" applyFill="1" applyAlignment="1">
      <alignmen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4" fillId="0" borderId="0" xfId="2"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xf numFmtId="0" fontId="8" fillId="4" borderId="49" xfId="1" applyFont="1" applyFill="1" applyBorder="1" applyAlignment="1">
      <alignment horizontal="center" vertical="center" wrapText="1"/>
    </xf>
    <xf numFmtId="0" fontId="8" fillId="4" borderId="50" xfId="1" applyFont="1" applyFill="1" applyBorder="1" applyAlignment="1">
      <alignment horizontal="center" vertical="center" wrapText="1"/>
    </xf>
    <xf numFmtId="0" fontId="8" fillId="4" borderId="51"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44" xfId="1" applyFont="1" applyFill="1" applyBorder="1" applyAlignment="1">
      <alignment horizontal="left" vertical="center" wrapText="1"/>
    </xf>
    <xf numFmtId="173" fontId="3" fillId="2" borderId="45" xfId="27" applyNumberFormat="1" applyFont="1" applyFill="1" applyBorder="1" applyAlignment="1">
      <alignment horizontal="center" vertical="center" wrapText="1"/>
    </xf>
    <xf numFmtId="173" fontId="3" fillId="2" borderId="0" xfId="27" applyNumberFormat="1" applyFont="1" applyFill="1" applyBorder="1" applyAlignment="1">
      <alignment horizontal="center" vertical="center" wrapText="1"/>
    </xf>
    <xf numFmtId="167" fontId="23" fillId="0" borderId="9" xfId="1" applyNumberFormat="1" applyFont="1" applyBorder="1" applyAlignment="1">
      <alignment horizontal="right" vertical="center" wrapText="1"/>
    </xf>
    <xf numFmtId="0" fontId="3" fillId="2" borderId="10"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9" xfId="1" applyFont="1" applyFill="1" applyBorder="1" applyAlignment="1">
      <alignment horizontal="left" vertical="center" wrapText="1"/>
    </xf>
    <xf numFmtId="173" fontId="3" fillId="2" borderId="8" xfId="27" applyNumberFormat="1" applyFont="1" applyFill="1" applyBorder="1" applyAlignment="1">
      <alignment horizontal="center" vertical="center" wrapText="1"/>
    </xf>
    <xf numFmtId="0" fontId="3" fillId="0" borderId="9" xfId="1" applyFont="1" applyFill="1" applyBorder="1" applyAlignment="1">
      <alignment horizontal="left" vertical="center" wrapText="1"/>
    </xf>
    <xf numFmtId="173" fontId="3" fillId="0" borderId="8" xfId="27" applyNumberFormat="1" applyFont="1" applyFill="1" applyBorder="1" applyAlignment="1">
      <alignment horizontal="center" vertical="center" wrapText="1"/>
    </xf>
    <xf numFmtId="173" fontId="3" fillId="0" borderId="0" xfId="27" applyNumberFormat="1" applyFont="1" applyFill="1" applyBorder="1" applyAlignment="1">
      <alignment horizontal="center" vertical="center" wrapText="1"/>
    </xf>
    <xf numFmtId="167" fontId="23" fillId="0" borderId="9" xfId="1" applyNumberFormat="1" applyFont="1" applyFill="1" applyBorder="1" applyAlignment="1">
      <alignment horizontal="right" vertical="center" wrapText="1"/>
    </xf>
    <xf numFmtId="0" fontId="24" fillId="0" borderId="28" xfId="0" applyFont="1" applyFill="1" applyBorder="1" applyAlignment="1">
      <alignment vertical="center" wrapText="1"/>
    </xf>
    <xf numFmtId="0" fontId="24" fillId="0" borderId="6" xfId="0" applyFont="1" applyFill="1" applyBorder="1" applyAlignment="1">
      <alignment vertical="center" wrapText="1"/>
    </xf>
    <xf numFmtId="0" fontId="24" fillId="0" borderId="27" xfId="0" applyFont="1" applyFill="1" applyBorder="1" applyAlignment="1">
      <alignment vertical="center" wrapText="1"/>
    </xf>
    <xf numFmtId="167" fontId="8" fillId="0" borderId="8" xfId="22" applyNumberFormat="1" applyFont="1" applyFill="1" applyBorder="1" applyAlignment="1">
      <alignment horizontal="right" vertical="center" wrapText="1"/>
    </xf>
    <xf numFmtId="0" fontId="17" fillId="5" borderId="52" xfId="1" applyFont="1" applyFill="1" applyBorder="1" applyAlignment="1">
      <alignment horizontal="center" vertical="center" wrapText="1"/>
    </xf>
    <xf numFmtId="164" fontId="3" fillId="2" borderId="0" xfId="27" applyFont="1" applyFill="1" applyAlignment="1">
      <alignment vertical="center" wrapText="1"/>
    </xf>
    <xf numFmtId="164" fontId="3" fillId="0" borderId="0" xfId="27" applyFont="1" applyFill="1" applyAlignment="1">
      <alignment vertical="center" wrapText="1"/>
    </xf>
    <xf numFmtId="0" fontId="3" fillId="0" borderId="0" xfId="1" applyFont="1" applyFill="1" applyAlignment="1">
      <alignment horizontal="center" vertical="center" wrapText="1"/>
    </xf>
    <xf numFmtId="173" fontId="8" fillId="2" borderId="52" xfId="1" applyNumberFormat="1" applyFont="1" applyFill="1" applyBorder="1" applyAlignment="1">
      <alignment horizontal="center" vertical="center" wrapText="1"/>
    </xf>
    <xf numFmtId="0" fontId="8" fillId="4" borderId="9"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25" fillId="2" borderId="9" xfId="1" applyFont="1" applyFill="1" applyBorder="1" applyAlignment="1">
      <alignment horizontal="center" vertical="center" wrapText="1"/>
    </xf>
    <xf numFmtId="0" fontId="3" fillId="2" borderId="22" xfId="1" applyFont="1" applyFill="1" applyBorder="1" applyAlignment="1">
      <alignment horizontal="center" vertical="center" wrapText="1"/>
    </xf>
    <xf numFmtId="0" fontId="23" fillId="2" borderId="9" xfId="1" applyFont="1" applyFill="1" applyBorder="1" applyAlignment="1">
      <alignment horizontal="center" vertical="center" wrapText="1"/>
    </xf>
    <xf numFmtId="0" fontId="26" fillId="2" borderId="9" xfId="1" applyFont="1" applyFill="1" applyBorder="1" applyAlignment="1">
      <alignment horizontal="center" vertical="center" wrapText="1"/>
    </xf>
    <xf numFmtId="172" fontId="17" fillId="0" borderId="8" xfId="11" applyNumberFormat="1" applyFont="1" applyFill="1" applyBorder="1" applyAlignment="1">
      <alignment vertical="center" wrapText="1"/>
    </xf>
    <xf numFmtId="0" fontId="8" fillId="2" borderId="52"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2" borderId="0" xfId="1" applyFont="1" applyFill="1" applyBorder="1" applyAlignment="1">
      <alignment horizontal="center" vertical="center" wrapText="1"/>
    </xf>
    <xf numFmtId="167" fontId="23" fillId="0" borderId="27" xfId="1" applyNumberFormat="1" applyFont="1" applyFill="1" applyBorder="1" applyAlignment="1">
      <alignment horizontal="right" vertical="center" wrapText="1"/>
    </xf>
    <xf numFmtId="167" fontId="23" fillId="0" borderId="27" xfId="1" applyNumberFormat="1" applyFont="1" applyBorder="1" applyAlignment="1">
      <alignment horizontal="right" vertical="center" wrapText="1"/>
    </xf>
    <xf numFmtId="171" fontId="23" fillId="0" borderId="27" xfId="10" applyNumberFormat="1" applyFont="1" applyFill="1" applyBorder="1" applyAlignment="1">
      <alignment vertical="center" wrapText="1"/>
    </xf>
    <xf numFmtId="171" fontId="3" fillId="0" borderId="8" xfId="9" applyNumberFormat="1" applyFont="1" applyFill="1" applyBorder="1" applyAlignment="1">
      <alignment vertical="center" wrapText="1"/>
    </xf>
    <xf numFmtId="0" fontId="26" fillId="2" borderId="0" xfId="1" applyFont="1" applyFill="1" applyBorder="1" applyAlignment="1">
      <alignment horizontal="center" vertical="center" wrapText="1"/>
    </xf>
    <xf numFmtId="0" fontId="3" fillId="0" borderId="21" xfId="10" applyFont="1" applyFill="1" applyBorder="1" applyAlignment="1">
      <alignment vertical="center" wrapText="1"/>
    </xf>
    <xf numFmtId="0" fontId="3" fillId="0" borderId="42" xfId="1" applyFont="1" applyFill="1" applyBorder="1" applyAlignment="1">
      <alignment vertical="center" wrapText="1"/>
    </xf>
    <xf numFmtId="0" fontId="3" fillId="0" borderId="42" xfId="1" applyFont="1" applyFill="1" applyBorder="1" applyAlignment="1">
      <alignment horizontal="center" vertical="center" wrapText="1"/>
    </xf>
    <xf numFmtId="167" fontId="23" fillId="0" borderId="41" xfId="1" applyNumberFormat="1" applyFont="1" applyFill="1" applyBorder="1" applyAlignment="1">
      <alignment horizontal="right" vertical="center" wrapText="1"/>
    </xf>
    <xf numFmtId="165" fontId="3" fillId="2" borderId="0" xfId="1" applyNumberFormat="1" applyFont="1" applyFill="1" applyAlignment="1">
      <alignment vertical="center" wrapText="1"/>
    </xf>
    <xf numFmtId="165" fontId="7" fillId="2" borderId="0" xfId="1" applyNumberFormat="1" applyFont="1" applyFill="1" applyAlignment="1">
      <alignment vertical="center" wrapText="1"/>
    </xf>
    <xf numFmtId="0" fontId="3" fillId="4" borderId="35" xfId="1" applyFont="1" applyFill="1" applyBorder="1" applyAlignment="1">
      <alignment vertical="center" wrapText="1"/>
    </xf>
    <xf numFmtId="0" fontId="8" fillId="4" borderId="0" xfId="1" applyFont="1" applyFill="1" applyBorder="1" applyAlignment="1">
      <alignment horizontal="left" vertical="center" wrapText="1"/>
    </xf>
    <xf numFmtId="167" fontId="8" fillId="4" borderId="23" xfId="6" applyNumberFormat="1" applyFont="1" applyFill="1" applyBorder="1" applyAlignment="1">
      <alignment vertical="center" wrapText="1"/>
    </xf>
    <xf numFmtId="0" fontId="18" fillId="0" borderId="4" xfId="2" applyFont="1" applyFill="1" applyBorder="1" applyAlignment="1">
      <alignment horizontal="justify" vertical="center" wrapText="1"/>
    </xf>
    <xf numFmtId="0" fontId="18" fillId="0" borderId="3" xfId="2" applyFont="1" applyFill="1" applyBorder="1" applyAlignment="1">
      <alignment horizontal="justify" vertical="center" wrapText="1"/>
    </xf>
    <xf numFmtId="0" fontId="18" fillId="0" borderId="53" xfId="2" applyFont="1" applyFill="1" applyBorder="1" applyAlignment="1">
      <alignment horizontal="justify" vertical="center" wrapText="1"/>
    </xf>
    <xf numFmtId="0" fontId="4" fillId="0" borderId="0" xfId="2" applyNumberFormat="1" applyFont="1" applyFill="1" applyBorder="1" applyAlignment="1">
      <alignment horizontal="center" vertical="center" wrapText="1"/>
    </xf>
    <xf numFmtId="0" fontId="18" fillId="0" borderId="7" xfId="2" applyFont="1" applyFill="1" applyBorder="1" applyAlignment="1">
      <alignment horizontal="justify" vertical="center" wrapText="1"/>
    </xf>
    <xf numFmtId="0" fontId="18" fillId="0" borderId="6" xfId="2" applyFont="1" applyFill="1" applyBorder="1" applyAlignment="1">
      <alignment horizontal="justify" vertical="center" wrapText="1"/>
    </xf>
    <xf numFmtId="0" fontId="18" fillId="0" borderId="5" xfId="2" applyFont="1" applyFill="1" applyBorder="1" applyAlignment="1">
      <alignment horizontal="justify" vertical="center" wrapText="1"/>
    </xf>
    <xf numFmtId="0" fontId="23" fillId="2" borderId="35" xfId="1" applyFont="1" applyFill="1" applyBorder="1" applyAlignment="1">
      <alignment horizontal="center" vertical="center" wrapText="1"/>
    </xf>
    <xf numFmtId="0" fontId="23" fillId="2" borderId="0" xfId="1" applyFont="1" applyFill="1" applyBorder="1" applyAlignment="1">
      <alignment horizontal="center" vertical="center" wrapText="1"/>
    </xf>
    <xf numFmtId="0" fontId="8" fillId="4" borderId="9" xfId="1" applyFont="1" applyFill="1" applyBorder="1" applyAlignment="1">
      <alignment horizontal="left"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8" fillId="4" borderId="14" xfId="1" applyFont="1" applyFill="1" applyBorder="1" applyAlignment="1">
      <alignment horizontal="left" vertical="center" wrapText="1"/>
    </xf>
    <xf numFmtId="0" fontId="8" fillId="2" borderId="38"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17"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8" fillId="2" borderId="35" xfId="13" applyFont="1" applyFill="1" applyBorder="1" applyAlignment="1">
      <alignment horizontal="center"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22" fillId="5" borderId="28" xfId="0" applyFont="1" applyFill="1" applyBorder="1" applyAlignment="1">
      <alignment wrapText="1"/>
    </xf>
    <xf numFmtId="0" fontId="22" fillId="5" borderId="6" xfId="0" applyFont="1" applyFill="1" applyBorder="1" applyAlignment="1">
      <alignment wrapText="1"/>
    </xf>
    <xf numFmtId="0" fontId="22" fillId="5" borderId="27" xfId="0" applyFont="1" applyFill="1" applyBorder="1" applyAlignment="1">
      <alignment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43" fontId="3" fillId="0" borderId="22" xfId="1" applyNumberFormat="1" applyFont="1" applyBorder="1" applyAlignment="1">
      <alignment horizontal="center" vertical="center" wrapText="1"/>
    </xf>
    <xf numFmtId="43" fontId="3" fillId="0" borderId="21" xfId="1" applyNumberFormat="1" applyFont="1" applyBorder="1" applyAlignment="1">
      <alignment horizontal="center" vertical="center" wrapText="1"/>
    </xf>
    <xf numFmtId="0" fontId="8" fillId="4" borderId="44" xfId="1" applyFont="1" applyFill="1" applyBorder="1" applyAlignment="1">
      <alignment horizontal="left" vertical="center" wrapText="1"/>
    </xf>
  </cellXfs>
  <cellStyles count="29">
    <cellStyle name="Millares" xfId="21" builtinId="3"/>
    <cellStyle name="Millares 2" xfId="23"/>
    <cellStyle name="Millares 2 2" xfId="8"/>
    <cellStyle name="Millares 2 2 2" xfId="22"/>
    <cellStyle name="Millares 2 2 2 2 2" xfId="9"/>
    <cellStyle name="Millares 2 2 3" xfId="25"/>
    <cellStyle name="Millares 3" xfId="24"/>
    <cellStyle name="Moneda [0]" xfId="27" builtinId="7"/>
    <cellStyle name="Moneda [0] 2" xfId="28"/>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6"/>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7</xdr:col>
      <xdr:colOff>538370</xdr:colOff>
      <xdr:row>1</xdr:row>
      <xdr:rowOff>24848</xdr:rowOff>
    </xdr:from>
    <xdr:ext cx="1432891" cy="667471"/>
    <xdr:pic>
      <xdr:nvPicPr>
        <xdr:cNvPr id="2" name="Imagen 1">
          <a:extLst>
            <a:ext uri="{FF2B5EF4-FFF2-40B4-BE49-F238E27FC236}">
              <a16:creationId xmlns="" xmlns:a16="http://schemas.microsoft.com/office/drawing/2014/main" id="{EF5AB39F-B9F3-4A58-984C-DD7AEDAFCE04}"/>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548770" y="167723"/>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64740</xdr:colOff>
      <xdr:row>1</xdr:row>
      <xdr:rowOff>141933</xdr:rowOff>
    </xdr:from>
    <xdr:ext cx="2088739" cy="470979"/>
    <xdr:pic>
      <xdr:nvPicPr>
        <xdr:cNvPr id="3" name="Imagen 2">
          <a:extLst>
            <a:ext uri="{FF2B5EF4-FFF2-40B4-BE49-F238E27FC236}">
              <a16:creationId xmlns="" xmlns:a16="http://schemas.microsoft.com/office/drawing/2014/main" id="{AAEF3C13-58AA-4DFB-A9D5-7BB4106B11F6}"/>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447240" y="284808"/>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1E580B83" TargetMode="External"/><Relationship Id="rId1" Type="http://schemas.openxmlformats.org/officeDocument/2006/relationships/externalLinkPath" Target="file:///\\1E580B83\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G147"/>
  <sheetViews>
    <sheetView topLeftCell="E11" workbookViewId="0">
      <selection activeCell="O26" sqref="O26"/>
    </sheetView>
  </sheetViews>
  <sheetFormatPr baseColWidth="10" defaultColWidth="12.5703125" defaultRowHeight="13.5" x14ac:dyDescent="0.25"/>
  <cols>
    <col min="1" max="1" width="2.7109375" style="1" customWidth="1"/>
    <col min="2" max="3" width="15.7109375" style="1" customWidth="1"/>
    <col min="4" max="4" width="36.85546875" style="1" customWidth="1"/>
    <col min="5" max="6" width="15.7109375" style="1" customWidth="1"/>
    <col min="7" max="7" width="2.7109375" style="1" customWidth="1"/>
    <col min="8" max="8" width="10.28515625" style="4" customWidth="1"/>
    <col min="9" max="9" width="51.28515625" style="4" customWidth="1"/>
    <col min="10" max="10" width="19" style="4" customWidth="1"/>
    <col min="11" max="11" width="12.5703125" style="3"/>
    <col min="12" max="12" width="11.7109375" style="1" customWidth="1"/>
    <col min="13" max="13" width="14.7109375" style="2" customWidth="1"/>
    <col min="14" max="14" width="14.85546875" style="1" customWidth="1"/>
    <col min="15" max="15" width="16" style="1" customWidth="1"/>
    <col min="16" max="16" width="22.140625" style="1" customWidth="1"/>
    <col min="17" max="206" width="11.5703125" style="1" customWidth="1"/>
    <col min="207" max="16384" width="12.5703125" style="1"/>
  </cols>
  <sheetData>
    <row r="1" spans="2:206" ht="11.25" customHeight="1" x14ac:dyDescent="0.25">
      <c r="H1" s="42"/>
      <c r="I1" s="41"/>
      <c r="J1" s="41"/>
      <c r="K1" s="40"/>
      <c r="L1" s="39"/>
      <c r="M1" s="38"/>
    </row>
    <row r="2" spans="2:206" x14ac:dyDescent="0.25">
      <c r="H2" s="214" t="s">
        <v>45</v>
      </c>
      <c r="I2" s="215"/>
      <c r="J2" s="215"/>
      <c r="K2" s="215"/>
      <c r="L2" s="215"/>
      <c r="M2" s="216"/>
    </row>
    <row r="3" spans="2:206" x14ac:dyDescent="0.25">
      <c r="H3" s="214" t="s">
        <v>44</v>
      </c>
      <c r="I3" s="215"/>
      <c r="J3" s="215"/>
      <c r="K3" s="215"/>
      <c r="L3" s="215"/>
      <c r="M3" s="216"/>
    </row>
    <row r="4" spans="2:206" x14ac:dyDescent="0.25">
      <c r="H4" s="214" t="s">
        <v>58</v>
      </c>
      <c r="I4" s="215"/>
      <c r="J4" s="215"/>
      <c r="K4" s="215"/>
      <c r="L4" s="215"/>
      <c r="M4" s="216"/>
    </row>
    <row r="5" spans="2:206" x14ac:dyDescent="0.25">
      <c r="H5" s="217" t="s">
        <v>43</v>
      </c>
      <c r="I5" s="218"/>
      <c r="J5" s="218"/>
      <c r="K5" s="218"/>
      <c r="L5" s="218"/>
      <c r="M5" s="219"/>
    </row>
    <row r="6" spans="2:206" x14ac:dyDescent="0.25">
      <c r="H6" s="220" t="s">
        <v>99</v>
      </c>
      <c r="I6" s="221"/>
      <c r="J6" s="221"/>
      <c r="K6" s="221"/>
      <c r="L6" s="221"/>
      <c r="M6" s="222"/>
    </row>
    <row r="7" spans="2:206" ht="23.25" customHeight="1" x14ac:dyDescent="0.25">
      <c r="H7" s="223" t="s">
        <v>100</v>
      </c>
      <c r="I7" s="224"/>
      <c r="J7" s="224"/>
      <c r="K7" s="224"/>
      <c r="L7" s="224"/>
      <c r="M7" s="225"/>
    </row>
    <row r="8" spans="2:206" ht="12" customHeight="1" thickBot="1" x14ac:dyDescent="0.3">
      <c r="H8" s="226"/>
      <c r="I8" s="224"/>
      <c r="J8" s="224"/>
      <c r="K8" s="224"/>
      <c r="L8" s="224"/>
      <c r="M8" s="225"/>
    </row>
    <row r="9" spans="2:206" ht="15" customHeight="1" thickBot="1" x14ac:dyDescent="0.3">
      <c r="H9" s="226" t="s">
        <v>42</v>
      </c>
      <c r="I9" s="224"/>
      <c r="J9" s="224"/>
      <c r="K9" s="37" t="s">
        <v>41</v>
      </c>
      <c r="L9" s="227" t="s">
        <v>101</v>
      </c>
      <c r="M9" s="228"/>
    </row>
    <row r="10" spans="2:206" s="11" customFormat="1" ht="14.25" customHeight="1" thickBot="1" x14ac:dyDescent="0.3">
      <c r="H10" s="104"/>
      <c r="I10" s="63"/>
      <c r="J10" s="63"/>
      <c r="K10" s="64"/>
      <c r="L10" s="63"/>
      <c r="M10" s="3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row>
    <row r="11" spans="2:206" s="11" customFormat="1" ht="19.5" customHeight="1" x14ac:dyDescent="0.25">
      <c r="H11" s="229" t="s">
        <v>40</v>
      </c>
      <c r="I11" s="230"/>
      <c r="J11" s="113" t="s">
        <v>39</v>
      </c>
      <c r="K11" s="35" t="s">
        <v>38</v>
      </c>
      <c r="L11" s="113" t="s">
        <v>37</v>
      </c>
      <c r="M11" s="34" t="s">
        <v>21</v>
      </c>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row>
    <row r="12" spans="2:206" s="11" customFormat="1" x14ac:dyDescent="0.25">
      <c r="H12" s="231"/>
      <c r="I12" s="232"/>
      <c r="J12" s="33" t="s">
        <v>36</v>
      </c>
      <c r="K12" s="25" t="s">
        <v>35</v>
      </c>
      <c r="L12" s="33" t="s">
        <v>34</v>
      </c>
      <c r="M12" s="24" t="s">
        <v>19</v>
      </c>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row>
    <row r="13" spans="2:206" s="11" customFormat="1" ht="14.25" thickBot="1" x14ac:dyDescent="0.3">
      <c r="H13" s="233"/>
      <c r="I13" s="234"/>
      <c r="J13" s="22" t="s">
        <v>33</v>
      </c>
      <c r="K13" s="23" t="s">
        <v>32</v>
      </c>
      <c r="L13" s="22" t="s">
        <v>31</v>
      </c>
      <c r="M13" s="114" t="s">
        <v>75</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row>
    <row r="14" spans="2:206" s="11" customFormat="1" ht="14.25" thickBot="1" x14ac:dyDescent="0.3">
      <c r="H14" s="32"/>
      <c r="I14" s="235" t="s">
        <v>30</v>
      </c>
      <c r="J14" s="235"/>
      <c r="K14" s="235"/>
      <c r="L14" s="235"/>
      <c r="M14" s="236"/>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row>
    <row r="15" spans="2:206" s="11" customFormat="1" ht="20.100000000000001" customHeight="1" thickBot="1" x14ac:dyDescent="0.3">
      <c r="B15" s="146" t="s">
        <v>102</v>
      </c>
      <c r="C15" s="147" t="s">
        <v>103</v>
      </c>
      <c r="D15" s="147" t="s">
        <v>104</v>
      </c>
      <c r="E15" s="148" t="s">
        <v>105</v>
      </c>
      <c r="F15" s="149"/>
      <c r="H15" s="49"/>
      <c r="I15" s="46" t="s">
        <v>29</v>
      </c>
      <c r="J15" s="46"/>
      <c r="K15" s="47"/>
      <c r="L15" s="46"/>
      <c r="M15" s="4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row>
    <row r="16" spans="2:206" s="11" customFormat="1" ht="15" customHeight="1" x14ac:dyDescent="0.25">
      <c r="B16" s="150" t="s">
        <v>103</v>
      </c>
      <c r="C16" s="151" t="s">
        <v>116</v>
      </c>
      <c r="D16" s="152"/>
      <c r="E16" s="153">
        <v>3348000000</v>
      </c>
      <c r="F16" s="154"/>
      <c r="H16" s="105">
        <v>1</v>
      </c>
      <c r="I16" s="15" t="s">
        <v>82</v>
      </c>
      <c r="J16" s="13">
        <v>7000000</v>
      </c>
      <c r="K16" s="155"/>
      <c r="L16" s="88">
        <v>1.5</v>
      </c>
      <c r="M16" s="119">
        <f>H16*(J16+K16)*L16</f>
        <v>10500000</v>
      </c>
      <c r="N16" s="11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row>
    <row r="17" spans="2:206" s="11" customFormat="1" ht="15" customHeight="1" x14ac:dyDescent="0.25">
      <c r="B17" s="156" t="s">
        <v>103</v>
      </c>
      <c r="C17" s="157" t="s">
        <v>117</v>
      </c>
      <c r="D17" s="158"/>
      <c r="E17" s="159">
        <v>920000000</v>
      </c>
      <c r="F17" s="154"/>
      <c r="H17" s="105">
        <v>1</v>
      </c>
      <c r="I17" s="30" t="s">
        <v>83</v>
      </c>
      <c r="J17" s="155">
        <v>5500000</v>
      </c>
      <c r="K17" s="155"/>
      <c r="L17" s="88">
        <v>6</v>
      </c>
      <c r="M17" s="119">
        <f t="shared" ref="M17:M19" si="0">H17*(J17+K17)*L17</f>
        <v>33000000</v>
      </c>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row>
    <row r="18" spans="2:206" s="90" customFormat="1" ht="15" customHeight="1" x14ac:dyDescent="0.25">
      <c r="B18" s="156"/>
      <c r="C18" s="43"/>
      <c r="D18" s="160"/>
      <c r="E18" s="161"/>
      <c r="F18" s="162"/>
      <c r="H18" s="106">
        <v>0</v>
      </c>
      <c r="I18" s="30" t="s">
        <v>83</v>
      </c>
      <c r="J18" s="155">
        <v>5500000</v>
      </c>
      <c r="K18" s="155"/>
      <c r="L18" s="88">
        <v>0</v>
      </c>
      <c r="M18" s="119">
        <f t="shared" si="0"/>
        <v>0</v>
      </c>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row>
    <row r="19" spans="2:206" s="90" customFormat="1" ht="15" customHeight="1" thickBot="1" x14ac:dyDescent="0.3">
      <c r="B19" s="156"/>
      <c r="C19" s="43"/>
      <c r="D19" s="160"/>
      <c r="E19" s="161"/>
      <c r="F19" s="162"/>
      <c r="H19" s="106">
        <v>1</v>
      </c>
      <c r="I19" s="92" t="s">
        <v>84</v>
      </c>
      <c r="J19" s="163">
        <v>3500000</v>
      </c>
      <c r="K19" s="163"/>
      <c r="L19" s="88">
        <v>5</v>
      </c>
      <c r="M19" s="119">
        <f t="shared" si="0"/>
        <v>17500000</v>
      </c>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row>
    <row r="20" spans="2:206" s="90" customFormat="1" ht="15" customHeight="1" thickBot="1" x14ac:dyDescent="0.3">
      <c r="B20" s="156"/>
      <c r="C20" s="43"/>
      <c r="D20" s="160"/>
      <c r="E20" s="161"/>
      <c r="F20" s="162"/>
      <c r="H20" s="108"/>
      <c r="I20" s="164" t="s">
        <v>87</v>
      </c>
      <c r="J20" s="165"/>
      <c r="K20" s="165"/>
      <c r="L20" s="166"/>
      <c r="M20" s="167">
        <f>SUM(P21:P25)</f>
        <v>35100000.000000007</v>
      </c>
      <c r="N20" s="168" t="s">
        <v>48</v>
      </c>
      <c r="O20" s="71"/>
      <c r="P20" s="1"/>
      <c r="Q20" s="1"/>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row>
    <row r="21" spans="2:206" s="90" customFormat="1" ht="15" customHeight="1" x14ac:dyDescent="0.25">
      <c r="B21" s="156"/>
      <c r="C21" s="43"/>
      <c r="D21" s="160"/>
      <c r="E21" s="161"/>
      <c r="F21" s="162"/>
      <c r="H21" s="107"/>
      <c r="I21" s="68" t="s">
        <v>106</v>
      </c>
      <c r="J21" s="69">
        <v>6500000</v>
      </c>
      <c r="K21" s="70"/>
      <c r="L21" s="74"/>
      <c r="M21" s="119"/>
      <c r="N21" s="1"/>
      <c r="O21" s="71">
        <f>0.2*6</f>
        <v>1.2000000000000002</v>
      </c>
      <c r="P21" s="169">
        <f>J21*O21</f>
        <v>7800000.0000000009</v>
      </c>
      <c r="Q21" s="1"/>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row>
    <row r="22" spans="2:206" s="90" customFormat="1" ht="15" customHeight="1" x14ac:dyDescent="0.25">
      <c r="B22" s="156"/>
      <c r="C22" s="43"/>
      <c r="D22" s="160"/>
      <c r="E22" s="161"/>
      <c r="F22" s="162"/>
      <c r="H22" s="107"/>
      <c r="I22" s="68" t="s">
        <v>55</v>
      </c>
      <c r="J22" s="69">
        <v>6500000</v>
      </c>
      <c r="K22" s="70"/>
      <c r="L22" s="74"/>
      <c r="M22" s="119"/>
      <c r="N22" s="1"/>
      <c r="O22" s="71">
        <f>0.2*6</f>
        <v>1.2000000000000002</v>
      </c>
      <c r="P22" s="170">
        <f t="shared" ref="P22:P25" si="1">J22*O22</f>
        <v>7800000.0000000009</v>
      </c>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row>
    <row r="23" spans="2:206" s="90" customFormat="1" ht="15" customHeight="1" x14ac:dyDescent="0.25">
      <c r="B23" s="156"/>
      <c r="C23" s="43"/>
      <c r="D23" s="160"/>
      <c r="E23" s="161"/>
      <c r="F23" s="162"/>
      <c r="H23" s="107"/>
      <c r="I23" s="68" t="s">
        <v>59</v>
      </c>
      <c r="J23" s="69">
        <v>6500000</v>
      </c>
      <c r="K23" s="70"/>
      <c r="L23" s="74"/>
      <c r="M23" s="119"/>
      <c r="N23" s="89"/>
      <c r="O23" s="71">
        <f>0.2*6</f>
        <v>1.2000000000000002</v>
      </c>
      <c r="P23" s="169">
        <f t="shared" si="1"/>
        <v>7800000.0000000009</v>
      </c>
      <c r="Q23" s="1"/>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row>
    <row r="24" spans="2:206" s="90" customFormat="1" ht="15" customHeight="1" thickBot="1" x14ac:dyDescent="0.3">
      <c r="B24" s="156"/>
      <c r="C24" s="171"/>
      <c r="D24" s="160"/>
      <c r="E24" s="161"/>
      <c r="H24" s="107"/>
      <c r="I24" s="68" t="s">
        <v>54</v>
      </c>
      <c r="J24" s="69">
        <v>6500000</v>
      </c>
      <c r="K24" s="70"/>
      <c r="L24" s="74"/>
      <c r="M24" s="119"/>
      <c r="N24" s="89"/>
      <c r="O24" s="71">
        <f>0.1*6</f>
        <v>0.60000000000000009</v>
      </c>
      <c r="P24" s="169">
        <f t="shared" si="1"/>
        <v>3900000.0000000005</v>
      </c>
      <c r="Q24" s="1"/>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row>
    <row r="25" spans="2:206" s="90" customFormat="1" ht="15" customHeight="1" thickBot="1" x14ac:dyDescent="0.3">
      <c r="B25" s="211" t="s">
        <v>107</v>
      </c>
      <c r="C25" s="212"/>
      <c r="D25" s="213"/>
      <c r="E25" s="172">
        <f>SUM(E16:E24)</f>
        <v>4268000000</v>
      </c>
      <c r="H25" s="107"/>
      <c r="I25" s="68" t="s">
        <v>70</v>
      </c>
      <c r="J25" s="69">
        <v>6500000</v>
      </c>
      <c r="K25" s="70"/>
      <c r="L25" s="74"/>
      <c r="M25" s="119"/>
      <c r="N25" s="89"/>
      <c r="O25" s="71">
        <f>0.2*6</f>
        <v>1.2000000000000002</v>
      </c>
      <c r="P25" s="169">
        <f t="shared" si="1"/>
        <v>7800000.0000000009</v>
      </c>
      <c r="Q25" s="1"/>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row>
    <row r="26" spans="2:206" s="90" customFormat="1" ht="15" customHeight="1" x14ac:dyDescent="0.25">
      <c r="H26" s="107">
        <v>1</v>
      </c>
      <c r="I26" s="68" t="s">
        <v>28</v>
      </c>
      <c r="J26" s="69">
        <v>4000000</v>
      </c>
      <c r="K26" s="70"/>
      <c r="L26" s="74">
        <f>6*0.125</f>
        <v>0.75</v>
      </c>
      <c r="M26" s="119">
        <f t="shared" ref="M26" si="2">+(J26+K26)*L26</f>
        <v>3000000</v>
      </c>
      <c r="N26" s="1"/>
      <c r="O26" s="71"/>
      <c r="P26" s="1"/>
      <c r="Q26" s="1"/>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row>
    <row r="27" spans="2:206" s="90" customFormat="1" ht="15" customHeight="1" thickBot="1" x14ac:dyDescent="0.3">
      <c r="B27" s="173" t="s">
        <v>103</v>
      </c>
      <c r="C27" s="173" t="s">
        <v>108</v>
      </c>
      <c r="D27" s="173" t="s">
        <v>109</v>
      </c>
      <c r="E27" s="173" t="s">
        <v>110</v>
      </c>
      <c r="F27" s="173" t="s">
        <v>111</v>
      </c>
      <c r="H27" s="49"/>
      <c r="I27" s="46" t="s">
        <v>27</v>
      </c>
      <c r="J27" s="76"/>
      <c r="K27" s="76"/>
      <c r="L27" s="80"/>
      <c r="M27" s="79"/>
      <c r="N27" s="1"/>
      <c r="O27" s="71"/>
      <c r="P27" s="1"/>
      <c r="Q27" s="1"/>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row>
    <row r="28" spans="2:206" s="90" customFormat="1" ht="15" customHeight="1" x14ac:dyDescent="0.25">
      <c r="B28" s="151" t="s">
        <v>116</v>
      </c>
      <c r="C28" s="174">
        <v>1</v>
      </c>
      <c r="D28" s="175"/>
      <c r="E28" s="157"/>
      <c r="F28" s="157"/>
      <c r="H28" s="105">
        <v>1</v>
      </c>
      <c r="I28" s="30" t="s">
        <v>85</v>
      </c>
      <c r="J28" s="155">
        <v>2100000</v>
      </c>
      <c r="K28" s="155"/>
      <c r="L28" s="88">
        <v>0</v>
      </c>
      <c r="M28" s="119">
        <f>+H28*(J28+K28)*L28</f>
        <v>0</v>
      </c>
      <c r="N28" s="1"/>
      <c r="O28" s="71"/>
      <c r="P28" s="1"/>
      <c r="Q28" s="1"/>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row>
    <row r="29" spans="2:206" s="90" customFormat="1" ht="15" customHeight="1" x14ac:dyDescent="0.25">
      <c r="B29" s="157" t="s">
        <v>117</v>
      </c>
      <c r="C29" s="176"/>
      <c r="D29" s="157"/>
      <c r="E29" s="177"/>
      <c r="F29" s="157"/>
      <c r="H29" s="105">
        <v>1</v>
      </c>
      <c r="I29" s="30" t="s">
        <v>94</v>
      </c>
      <c r="J29" s="155">
        <v>2000000</v>
      </c>
      <c r="K29" s="155"/>
      <c r="L29" s="88">
        <v>6</v>
      </c>
      <c r="M29" s="119">
        <f>+H29*(J29+K29)*L29</f>
        <v>12000000</v>
      </c>
      <c r="N29" s="1"/>
      <c r="O29" s="71"/>
      <c r="P29" s="1"/>
      <c r="Q29" s="1"/>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row>
    <row r="30" spans="2:206" s="90" customFormat="1" ht="15" customHeight="1" x14ac:dyDescent="0.25">
      <c r="B30" s="43"/>
      <c r="C30" s="176"/>
      <c r="D30" s="157"/>
      <c r="E30" s="178"/>
      <c r="F30" s="157"/>
      <c r="H30" s="49"/>
      <c r="I30" s="46" t="s">
        <v>26</v>
      </c>
      <c r="J30" s="76"/>
      <c r="K30" s="76"/>
      <c r="L30" s="80"/>
      <c r="M30" s="79"/>
      <c r="N30" s="1"/>
      <c r="O30" s="71"/>
      <c r="P30" s="1"/>
      <c r="Q30" s="1"/>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row>
    <row r="31" spans="2:206" s="90" customFormat="1" ht="15" customHeight="1" x14ac:dyDescent="0.25">
      <c r="B31" s="43"/>
      <c r="C31" s="176"/>
      <c r="D31" s="157"/>
      <c r="E31" s="157"/>
      <c r="F31" s="157"/>
      <c r="H31" s="105">
        <v>1</v>
      </c>
      <c r="I31" s="30" t="s">
        <v>86</v>
      </c>
      <c r="J31" s="13">
        <v>1100000</v>
      </c>
      <c r="K31" s="13"/>
      <c r="L31" s="88">
        <v>12</v>
      </c>
      <c r="M31" s="119">
        <f>+(J31+K31)*L31</f>
        <v>13200000</v>
      </c>
      <c r="N31" s="1"/>
      <c r="O31" s="71"/>
      <c r="P31" s="1"/>
      <c r="Q31" s="1"/>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row>
    <row r="32" spans="2:206" s="90" customFormat="1" ht="15" customHeight="1" thickBot="1" x14ac:dyDescent="0.3">
      <c r="B32" s="43"/>
      <c r="C32" s="176"/>
      <c r="D32" s="157"/>
      <c r="E32" s="157"/>
      <c r="F32" s="157"/>
      <c r="H32" s="50"/>
      <c r="I32" s="125" t="s">
        <v>76</v>
      </c>
      <c r="J32" s="126"/>
      <c r="K32" s="126"/>
      <c r="L32" s="127"/>
      <c r="M32" s="51">
        <f>SUM(M16:M31)</f>
        <v>124300000</v>
      </c>
      <c r="N32" s="1"/>
      <c r="O32" s="71"/>
      <c r="P32" s="1"/>
      <c r="Q32" s="1"/>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row>
    <row r="33" spans="2:206" s="90" customFormat="1" ht="15" customHeight="1" thickBot="1" x14ac:dyDescent="0.3">
      <c r="B33" s="43"/>
      <c r="C33" s="176"/>
      <c r="D33" s="157"/>
      <c r="E33" s="175"/>
      <c r="F33" s="157"/>
      <c r="H33" s="28"/>
      <c r="I33" s="128" t="s">
        <v>77</v>
      </c>
      <c r="J33" s="129"/>
      <c r="K33" s="129"/>
      <c r="L33" s="130"/>
      <c r="M33" s="179">
        <v>2.36</v>
      </c>
      <c r="N33" s="168" t="s">
        <v>112</v>
      </c>
      <c r="O33" s="71"/>
      <c r="P33" s="1"/>
      <c r="Q33" s="1"/>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row>
    <row r="34" spans="2:206" s="90" customFormat="1" ht="15" customHeight="1" thickBot="1" x14ac:dyDescent="0.3">
      <c r="B34" s="43"/>
      <c r="C34" s="176"/>
      <c r="D34" s="157"/>
      <c r="E34" s="157"/>
      <c r="F34" s="157"/>
      <c r="H34" s="52"/>
      <c r="I34" s="131" t="s">
        <v>78</v>
      </c>
      <c r="J34" s="132"/>
      <c r="K34" s="132"/>
      <c r="L34" s="133"/>
      <c r="M34" s="53">
        <f>ROUND(M32*M33,0)</f>
        <v>293348000</v>
      </c>
      <c r="N34" s="1"/>
      <c r="O34" s="71"/>
      <c r="P34" s="1"/>
      <c r="Q34" s="1"/>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row>
    <row r="35" spans="2:206" s="90" customFormat="1" ht="15" customHeight="1" x14ac:dyDescent="0.25">
      <c r="B35" s="43"/>
      <c r="C35" s="176"/>
      <c r="D35" s="157"/>
      <c r="E35" s="175"/>
      <c r="F35" s="157"/>
      <c r="H35" s="134" t="s">
        <v>25</v>
      </c>
      <c r="I35" s="135"/>
      <c r="J35" s="141" t="s">
        <v>24</v>
      </c>
      <c r="K35" s="27" t="s">
        <v>23</v>
      </c>
      <c r="L35" s="143" t="s">
        <v>22</v>
      </c>
      <c r="M35" s="26" t="s">
        <v>21</v>
      </c>
      <c r="N35" s="2"/>
      <c r="O35" s="1"/>
      <c r="P35" s="1"/>
      <c r="Q35" s="1"/>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row>
    <row r="36" spans="2:206" s="90" customFormat="1" ht="15" customHeight="1" x14ac:dyDescent="0.25">
      <c r="B36" s="43"/>
      <c r="C36" s="176"/>
      <c r="D36" s="157"/>
      <c r="E36" s="175"/>
      <c r="F36" s="157"/>
      <c r="H36" s="136"/>
      <c r="I36" s="137"/>
      <c r="J36" s="141"/>
      <c r="K36" s="25" t="s">
        <v>20</v>
      </c>
      <c r="L36" s="144"/>
      <c r="M36" s="24" t="s">
        <v>19</v>
      </c>
      <c r="N36" s="1"/>
      <c r="O36" s="1"/>
      <c r="P36" s="1"/>
      <c r="Q36" s="1"/>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row>
    <row r="37" spans="2:206" s="90" customFormat="1" ht="15" customHeight="1" thickBot="1" x14ac:dyDescent="0.3">
      <c r="B37" s="43"/>
      <c r="C37" s="176"/>
      <c r="D37" s="157"/>
      <c r="E37" s="175"/>
      <c r="F37" s="157"/>
      <c r="H37" s="138"/>
      <c r="I37" s="139"/>
      <c r="J37" s="142"/>
      <c r="K37" s="115" t="s">
        <v>79</v>
      </c>
      <c r="L37" s="116" t="s">
        <v>18</v>
      </c>
      <c r="M37" s="21" t="s">
        <v>80</v>
      </c>
      <c r="N37" s="1"/>
      <c r="O37" s="1"/>
      <c r="P37" s="1"/>
      <c r="Q37" s="1"/>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row>
    <row r="38" spans="2:206" s="90" customFormat="1" ht="15" customHeight="1" thickBot="1" x14ac:dyDescent="0.3">
      <c r="B38" s="43"/>
      <c r="C38" s="180">
        <f>SUM(C28)</f>
        <v>1</v>
      </c>
      <c r="D38" s="180">
        <f ca="1">SUM(D28:D55)</f>
        <v>0</v>
      </c>
      <c r="E38" s="180">
        <f ca="1">SUM(E28:E55)</f>
        <v>0</v>
      </c>
      <c r="F38" s="11"/>
      <c r="H38" s="20"/>
      <c r="I38" s="18" t="s">
        <v>17</v>
      </c>
      <c r="J38" s="18"/>
      <c r="K38" s="19"/>
      <c r="L38" s="18"/>
      <c r="M38" s="17"/>
      <c r="N38" s="1"/>
      <c r="O38" s="1"/>
      <c r="P38" s="1"/>
      <c r="Q38" s="1"/>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row>
    <row r="39" spans="2:206" s="90" customFormat="1" ht="15" customHeight="1" x14ac:dyDescent="0.25">
      <c r="B39" s="181"/>
      <c r="C39" s="182"/>
      <c r="D39" s="182"/>
      <c r="E39" s="182"/>
      <c r="F39" s="182"/>
      <c r="H39" s="49"/>
      <c r="I39" s="46" t="s">
        <v>16</v>
      </c>
      <c r="J39" s="46"/>
      <c r="K39" s="47"/>
      <c r="L39" s="46"/>
      <c r="M39" s="48"/>
      <c r="N39" s="1"/>
      <c r="O39" s="1"/>
      <c r="P39" s="1"/>
      <c r="Q39" s="1"/>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row>
    <row r="40" spans="2:206" s="90" customFormat="1" ht="15" customHeight="1" x14ac:dyDescent="0.25">
      <c r="B40" s="181"/>
      <c r="C40" s="182"/>
      <c r="D40" s="182"/>
      <c r="E40" s="182"/>
      <c r="F40" s="182"/>
      <c r="H40" s="28">
        <v>1</v>
      </c>
      <c r="I40" s="15" t="s">
        <v>60</v>
      </c>
      <c r="J40" s="14" t="s">
        <v>15</v>
      </c>
      <c r="K40" s="58">
        <v>220000</v>
      </c>
      <c r="L40" s="74">
        <v>6</v>
      </c>
      <c r="M40" s="44">
        <f>K40*L40</f>
        <v>1320000</v>
      </c>
      <c r="N40" s="2"/>
      <c r="O40" s="1"/>
      <c r="P40" s="1"/>
      <c r="Q40" s="1"/>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row>
    <row r="41" spans="2:206" s="90" customFormat="1" ht="15" customHeight="1" x14ac:dyDescent="0.25">
      <c r="B41" s="181"/>
      <c r="C41" s="182"/>
      <c r="D41" s="182"/>
      <c r="E41" s="182"/>
      <c r="F41" s="182"/>
      <c r="H41" s="49"/>
      <c r="I41" s="46" t="s">
        <v>14</v>
      </c>
      <c r="J41" s="46"/>
      <c r="K41" s="76"/>
      <c r="L41" s="77"/>
      <c r="M41" s="78"/>
      <c r="N41" s="1"/>
      <c r="O41" s="1"/>
      <c r="P41" s="1"/>
      <c r="Q41" s="1"/>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row>
    <row r="42" spans="2:206" s="90" customFormat="1" ht="15" customHeight="1" x14ac:dyDescent="0.25">
      <c r="B42" s="181"/>
      <c r="C42" s="182"/>
      <c r="D42" s="182"/>
      <c r="E42" s="182"/>
      <c r="F42" s="182"/>
      <c r="H42" s="108">
        <v>1</v>
      </c>
      <c r="I42" s="45" t="s">
        <v>113</v>
      </c>
      <c r="J42" s="43" t="s">
        <v>13</v>
      </c>
      <c r="K42" s="183">
        <v>5600000</v>
      </c>
      <c r="L42" s="88">
        <v>6</v>
      </c>
      <c r="M42" s="44">
        <f>H42*K42*L42</f>
        <v>33600000</v>
      </c>
      <c r="N42" s="1"/>
      <c r="O42" s="1"/>
      <c r="P42" s="1"/>
      <c r="Q42" s="1"/>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row>
    <row r="43" spans="2:206" s="90" customFormat="1" ht="15" customHeight="1" x14ac:dyDescent="0.25">
      <c r="B43" s="181"/>
      <c r="C43" s="182"/>
      <c r="D43" s="182"/>
      <c r="E43" s="182"/>
      <c r="F43" s="182"/>
      <c r="H43" s="108">
        <v>1</v>
      </c>
      <c r="I43" s="45" t="s">
        <v>113</v>
      </c>
      <c r="J43" s="43" t="s">
        <v>13</v>
      </c>
      <c r="K43" s="183">
        <v>5600000</v>
      </c>
      <c r="L43" s="88">
        <v>0</v>
      </c>
      <c r="M43" s="44">
        <f t="shared" ref="M43:M50" si="3">H43*K43*L43</f>
        <v>0</v>
      </c>
      <c r="N43" s="1"/>
      <c r="O43" s="1"/>
      <c r="P43" s="1"/>
      <c r="Q43" s="1"/>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row>
    <row r="44" spans="2:206" s="90" customFormat="1" ht="15" customHeight="1" x14ac:dyDescent="0.25">
      <c r="B44" s="181"/>
      <c r="C44" s="182"/>
      <c r="D44" s="182"/>
      <c r="E44" s="182"/>
      <c r="F44" s="182"/>
      <c r="H44" s="108">
        <v>1</v>
      </c>
      <c r="I44" s="45" t="s">
        <v>96</v>
      </c>
      <c r="J44" s="43" t="s">
        <v>13</v>
      </c>
      <c r="K44" s="183">
        <v>700000</v>
      </c>
      <c r="L44" s="88">
        <v>0</v>
      </c>
      <c r="M44" s="44">
        <f t="shared" si="3"/>
        <v>0</v>
      </c>
      <c r="N44" s="1"/>
      <c r="O44" s="1"/>
      <c r="P44" s="1"/>
      <c r="Q44" s="1"/>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row>
    <row r="45" spans="2:206" s="90" customFormat="1" ht="15" customHeight="1" x14ac:dyDescent="0.25">
      <c r="B45" s="181"/>
      <c r="C45" s="182"/>
      <c r="D45" s="182"/>
      <c r="E45" s="182"/>
      <c r="F45" s="182"/>
      <c r="H45" s="108">
        <v>1</v>
      </c>
      <c r="I45" s="87" t="s">
        <v>97</v>
      </c>
      <c r="J45" s="43" t="s">
        <v>13</v>
      </c>
      <c r="K45" s="183">
        <v>6500000</v>
      </c>
      <c r="L45" s="88">
        <v>2.5</v>
      </c>
      <c r="M45" s="44">
        <f t="shared" si="3"/>
        <v>16250000</v>
      </c>
      <c r="N45" s="1"/>
      <c r="O45" s="1"/>
      <c r="P45" s="1"/>
      <c r="Q45" s="1"/>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row>
    <row r="46" spans="2:206" s="11" customFormat="1" ht="15" customHeight="1" x14ac:dyDescent="0.25">
      <c r="B46" s="181"/>
      <c r="C46" s="182"/>
      <c r="D46" s="182"/>
      <c r="E46" s="182"/>
      <c r="F46" s="182"/>
      <c r="H46" s="108">
        <v>1</v>
      </c>
      <c r="I46" s="87" t="s">
        <v>97</v>
      </c>
      <c r="J46" s="43" t="s">
        <v>13</v>
      </c>
      <c r="K46" s="183">
        <v>6500000</v>
      </c>
      <c r="L46" s="88">
        <v>0</v>
      </c>
      <c r="M46" s="44">
        <f t="shared" si="3"/>
        <v>0</v>
      </c>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row>
    <row r="47" spans="2:206" s="11" customFormat="1" ht="15" customHeight="1" x14ac:dyDescent="0.25">
      <c r="B47" s="181"/>
      <c r="C47" s="182"/>
      <c r="D47" s="182"/>
      <c r="E47" s="182"/>
      <c r="F47" s="182"/>
      <c r="H47" s="28">
        <v>1</v>
      </c>
      <c r="I47" s="87" t="s">
        <v>98</v>
      </c>
      <c r="J47" s="14" t="s">
        <v>10</v>
      </c>
      <c r="K47" s="184">
        <v>550000</v>
      </c>
      <c r="L47" s="88">
        <v>3</v>
      </c>
      <c r="M47" s="44">
        <f t="shared" si="3"/>
        <v>1650000</v>
      </c>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row>
    <row r="48" spans="2:206" s="90" customFormat="1" ht="15" customHeight="1" x14ac:dyDescent="0.25">
      <c r="B48" s="181"/>
      <c r="C48" s="182"/>
      <c r="D48" s="182"/>
      <c r="E48" s="182"/>
      <c r="F48" s="182"/>
      <c r="H48" s="28">
        <v>1</v>
      </c>
      <c r="I48" s="87" t="s">
        <v>98</v>
      </c>
      <c r="J48" s="14" t="s">
        <v>10</v>
      </c>
      <c r="K48" s="184">
        <v>550000</v>
      </c>
      <c r="L48" s="88">
        <v>0</v>
      </c>
      <c r="M48" s="44">
        <f t="shared" si="3"/>
        <v>0</v>
      </c>
      <c r="N48" s="1"/>
      <c r="O48" s="1"/>
      <c r="P48" s="1"/>
      <c r="Q48" s="1"/>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row>
    <row r="49" spans="2:206" s="11" customFormat="1" ht="15" customHeight="1" x14ac:dyDescent="0.25">
      <c r="B49" s="181"/>
      <c r="C49" s="182"/>
      <c r="D49" s="182"/>
      <c r="E49" s="182"/>
      <c r="F49" s="182"/>
      <c r="H49" s="28">
        <v>1</v>
      </c>
      <c r="I49" s="15" t="s">
        <v>61</v>
      </c>
      <c r="J49" s="14" t="s">
        <v>10</v>
      </c>
      <c r="K49" s="184">
        <v>1200000</v>
      </c>
      <c r="L49" s="88">
        <v>6</v>
      </c>
      <c r="M49" s="44">
        <f t="shared" si="3"/>
        <v>7200000</v>
      </c>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row>
    <row r="50" spans="2:206" s="11" customFormat="1" ht="15" customHeight="1" x14ac:dyDescent="0.25">
      <c r="B50" s="181"/>
      <c r="C50" s="182"/>
      <c r="D50" s="182"/>
      <c r="E50" s="182"/>
      <c r="F50" s="182"/>
      <c r="H50" s="28">
        <v>1</v>
      </c>
      <c r="I50" s="15" t="s">
        <v>61</v>
      </c>
      <c r="J50" s="14" t="s">
        <v>10</v>
      </c>
      <c r="K50" s="184">
        <v>1200000</v>
      </c>
      <c r="L50" s="88">
        <v>0</v>
      </c>
      <c r="M50" s="44">
        <f t="shared" si="3"/>
        <v>0</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row>
    <row r="51" spans="2:206" s="11" customFormat="1" ht="15" customHeight="1" x14ac:dyDescent="0.25">
      <c r="B51" s="181"/>
      <c r="C51" s="182"/>
      <c r="D51" s="182"/>
      <c r="E51" s="182"/>
      <c r="F51" s="182"/>
      <c r="H51" s="49"/>
      <c r="I51" s="46" t="s">
        <v>12</v>
      </c>
      <c r="J51" s="46"/>
      <c r="K51" s="76"/>
      <c r="L51" s="77"/>
      <c r="M51" s="78"/>
      <c r="N51" s="1"/>
      <c r="O51" s="66"/>
      <c r="P51" s="66"/>
      <c r="Q51" s="66"/>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row>
    <row r="52" spans="2:206" s="11" customFormat="1" ht="15" customHeight="1" x14ac:dyDescent="0.25">
      <c r="B52" s="182"/>
      <c r="C52" s="182"/>
      <c r="D52" s="182"/>
      <c r="E52" s="182"/>
      <c r="F52" s="182"/>
      <c r="H52" s="109">
        <v>1</v>
      </c>
      <c r="I52" s="16" t="s">
        <v>11</v>
      </c>
      <c r="J52" s="75" t="s">
        <v>10</v>
      </c>
      <c r="K52" s="185">
        <v>2500000</v>
      </c>
      <c r="L52" s="88">
        <v>6</v>
      </c>
      <c r="M52" s="186">
        <f>H52*K52*L52</f>
        <v>15000000</v>
      </c>
      <c r="N52" s="66"/>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row>
    <row r="53" spans="2:206" s="11" customFormat="1" ht="15" customHeight="1" x14ac:dyDescent="0.25">
      <c r="B53" s="182"/>
      <c r="C53" s="182"/>
      <c r="D53" s="182"/>
      <c r="E53" s="182"/>
      <c r="F53" s="182"/>
      <c r="H53" s="28">
        <v>1</v>
      </c>
      <c r="I53" s="15" t="s">
        <v>62</v>
      </c>
      <c r="J53" s="14" t="s">
        <v>10</v>
      </c>
      <c r="K53" s="184">
        <v>800000</v>
      </c>
      <c r="L53" s="88">
        <v>6</v>
      </c>
      <c r="M53" s="186">
        <f t="shared" ref="M53:M56" si="4">H53*K53*L53</f>
        <v>4800000</v>
      </c>
      <c r="N53" s="1"/>
      <c r="O53" s="1"/>
      <c r="P53" s="29"/>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row>
    <row r="54" spans="2:206" s="11" customFormat="1" ht="15" customHeight="1" thickBot="1" x14ac:dyDescent="0.3">
      <c r="B54" s="181"/>
      <c r="C54" s="182"/>
      <c r="D54" s="182"/>
      <c r="E54" s="182"/>
      <c r="F54" s="182"/>
      <c r="H54" s="28">
        <v>1</v>
      </c>
      <c r="I54" s="15" t="s">
        <v>63</v>
      </c>
      <c r="J54" s="14" t="s">
        <v>10</v>
      </c>
      <c r="K54" s="184">
        <v>800000</v>
      </c>
      <c r="L54" s="88">
        <v>6</v>
      </c>
      <c r="M54" s="186">
        <f t="shared" si="4"/>
        <v>4800000</v>
      </c>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row>
    <row r="55" spans="2:206" s="11" customFormat="1" ht="15" customHeight="1" thickBot="1" x14ac:dyDescent="0.3">
      <c r="B55" s="182"/>
      <c r="C55" s="182"/>
      <c r="D55" s="187"/>
      <c r="E55" s="182"/>
      <c r="F55" s="182"/>
      <c r="H55" s="108">
        <v>1</v>
      </c>
      <c r="I55" s="188" t="s">
        <v>53</v>
      </c>
      <c r="J55" s="43" t="s">
        <v>10</v>
      </c>
      <c r="K55" s="183">
        <v>550000</v>
      </c>
      <c r="L55" s="88">
        <v>6</v>
      </c>
      <c r="M55" s="186">
        <f t="shared" si="4"/>
        <v>3300000</v>
      </c>
      <c r="N55" s="168" t="s">
        <v>48</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row>
    <row r="56" spans="2:206" s="11" customFormat="1" ht="15" customHeight="1" thickBot="1" x14ac:dyDescent="0.3">
      <c r="H56" s="110">
        <v>1</v>
      </c>
      <c r="I56" s="189" t="s">
        <v>46</v>
      </c>
      <c r="J56" s="190" t="s">
        <v>10</v>
      </c>
      <c r="K56" s="191">
        <v>200000</v>
      </c>
      <c r="L56" s="88">
        <v>6</v>
      </c>
      <c r="M56" s="186">
        <f t="shared" si="4"/>
        <v>1200000</v>
      </c>
      <c r="N56" s="168" t="s">
        <v>48</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row>
    <row r="57" spans="2:206" s="11" customFormat="1" ht="15" customHeight="1" x14ac:dyDescent="0.25">
      <c r="H57" s="82"/>
      <c r="I57" s="145" t="s">
        <v>81</v>
      </c>
      <c r="J57" s="145"/>
      <c r="K57" s="145"/>
      <c r="L57" s="145"/>
      <c r="M57" s="83">
        <f>SUM(M40:M56)</f>
        <v>89120000</v>
      </c>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row>
    <row r="58" spans="2:206" s="11" customFormat="1" ht="15" customHeight="1" thickBot="1" x14ac:dyDescent="0.3">
      <c r="H58" s="54"/>
      <c r="I58" s="206" t="s">
        <v>9</v>
      </c>
      <c r="J58" s="206"/>
      <c r="K58" s="206"/>
      <c r="L58" s="206"/>
      <c r="M58" s="55">
        <f>M34+M57</f>
        <v>382468000</v>
      </c>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row>
    <row r="59" spans="2:206" s="11" customFormat="1" ht="20.100000000000001" customHeight="1" thickBot="1" x14ac:dyDescent="0.3">
      <c r="H59" s="54"/>
      <c r="I59" s="206" t="s">
        <v>47</v>
      </c>
      <c r="J59" s="206"/>
      <c r="K59" s="206"/>
      <c r="L59" s="206"/>
      <c r="M59" s="55">
        <v>155562000</v>
      </c>
      <c r="N59" s="168" t="s">
        <v>48</v>
      </c>
      <c r="O59" s="204" t="s">
        <v>114</v>
      </c>
      <c r="P59" s="205"/>
      <c r="Q59" s="205"/>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row>
    <row r="60" spans="2:206" s="11" customFormat="1" ht="15" customHeight="1" x14ac:dyDescent="0.25">
      <c r="H60" s="54"/>
      <c r="I60" s="206" t="s">
        <v>8</v>
      </c>
      <c r="J60" s="206"/>
      <c r="K60" s="206"/>
      <c r="L60" s="206"/>
      <c r="M60" s="55">
        <f>M58+M59</f>
        <v>538030000</v>
      </c>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row>
    <row r="61" spans="2:206" s="11" customFormat="1" ht="15" customHeight="1" x14ac:dyDescent="0.25">
      <c r="H61" s="54"/>
      <c r="I61" s="206" t="s">
        <v>7</v>
      </c>
      <c r="J61" s="206"/>
      <c r="K61" s="206"/>
      <c r="L61" s="206"/>
      <c r="M61" s="56">
        <f>ROUND(M60*19%,0)</f>
        <v>102225700</v>
      </c>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row>
    <row r="62" spans="2:206" s="11" customFormat="1" ht="15" customHeight="1" thickBot="1" x14ac:dyDescent="0.3">
      <c r="H62" s="85"/>
      <c r="I62" s="210" t="s">
        <v>6</v>
      </c>
      <c r="J62" s="210"/>
      <c r="K62" s="210"/>
      <c r="L62" s="210"/>
      <c r="M62" s="86">
        <f>ROUND(M60+M61,0)</f>
        <v>640255700</v>
      </c>
      <c r="N62" s="169"/>
      <c r="O62" s="169"/>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row>
    <row r="63" spans="2:206" s="11" customFormat="1" ht="15" customHeight="1" x14ac:dyDescent="0.25">
      <c r="H63" s="207" t="s">
        <v>5</v>
      </c>
      <c r="I63" s="208"/>
      <c r="J63" s="208"/>
      <c r="K63" s="208"/>
      <c r="L63" s="208"/>
      <c r="M63" s="209"/>
      <c r="N63" s="192"/>
      <c r="O63" s="193" t="s">
        <v>115</v>
      </c>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row>
    <row r="64" spans="2:206" s="11" customFormat="1" ht="15" customHeight="1" x14ac:dyDescent="0.25">
      <c r="H64" s="201" t="s">
        <v>50</v>
      </c>
      <c r="I64" s="202"/>
      <c r="J64" s="202"/>
      <c r="K64" s="202"/>
      <c r="L64" s="202"/>
      <c r="M64" s="203"/>
      <c r="N64" s="192"/>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row>
    <row r="65" spans="8:206" s="11" customFormat="1" ht="15" customHeight="1" x14ac:dyDescent="0.25">
      <c r="H65" s="201" t="s">
        <v>4</v>
      </c>
      <c r="I65" s="202"/>
      <c r="J65" s="202"/>
      <c r="K65" s="202"/>
      <c r="L65" s="202"/>
      <c r="M65" s="203"/>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row>
    <row r="66" spans="8:206" s="11" customFormat="1" ht="15" customHeight="1" x14ac:dyDescent="0.25">
      <c r="H66" s="201" t="s">
        <v>3</v>
      </c>
      <c r="I66" s="202"/>
      <c r="J66" s="202"/>
      <c r="K66" s="202"/>
      <c r="L66" s="202"/>
      <c r="M66" s="203"/>
      <c r="N66" s="1"/>
      <c r="O66" s="89"/>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row>
    <row r="67" spans="8:206" s="11" customFormat="1" ht="15" customHeight="1" x14ac:dyDescent="0.25">
      <c r="H67" s="201" t="s">
        <v>64</v>
      </c>
      <c r="I67" s="202"/>
      <c r="J67" s="202"/>
      <c r="K67" s="202"/>
      <c r="L67" s="202"/>
      <c r="M67" s="203"/>
      <c r="N67" s="89"/>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row>
    <row r="68" spans="8:206" s="11" customFormat="1" ht="15" customHeight="1" x14ac:dyDescent="0.25">
      <c r="H68" s="201" t="s">
        <v>51</v>
      </c>
      <c r="I68" s="202"/>
      <c r="J68" s="202"/>
      <c r="K68" s="202"/>
      <c r="L68" s="202"/>
      <c r="M68" s="203"/>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row>
    <row r="69" spans="8:206" s="11" customFormat="1" ht="15" customHeight="1" x14ac:dyDescent="0.25">
      <c r="H69" s="201" t="s">
        <v>65</v>
      </c>
      <c r="I69" s="202"/>
      <c r="J69" s="202"/>
      <c r="K69" s="202"/>
      <c r="L69" s="202"/>
      <c r="M69" s="203"/>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row>
    <row r="70" spans="8:206" s="11" customFormat="1" ht="15" customHeight="1" x14ac:dyDescent="0.25">
      <c r="H70" s="201" t="s">
        <v>66</v>
      </c>
      <c r="I70" s="202"/>
      <c r="J70" s="202"/>
      <c r="K70" s="202"/>
      <c r="L70" s="202"/>
      <c r="M70" s="203"/>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row>
    <row r="71" spans="8:206" s="11" customFormat="1" ht="15" customHeight="1" x14ac:dyDescent="0.25">
      <c r="H71" s="201" t="s">
        <v>67</v>
      </c>
      <c r="I71" s="202"/>
      <c r="J71" s="202"/>
      <c r="K71" s="202"/>
      <c r="L71" s="202"/>
      <c r="M71" s="203"/>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row>
    <row r="72" spans="8:206" s="11" customFormat="1" ht="15" customHeight="1" x14ac:dyDescent="0.25">
      <c r="H72" s="201" t="s">
        <v>56</v>
      </c>
      <c r="I72" s="202"/>
      <c r="J72" s="202"/>
      <c r="K72" s="202"/>
      <c r="L72" s="202"/>
      <c r="M72" s="203"/>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row>
    <row r="73" spans="8:206" s="11" customFormat="1" ht="15" customHeight="1" x14ac:dyDescent="0.25">
      <c r="H73" s="201" t="s">
        <v>88</v>
      </c>
      <c r="I73" s="202"/>
      <c r="J73" s="202"/>
      <c r="K73" s="202"/>
      <c r="L73" s="202"/>
      <c r="M73" s="203"/>
      <c r="N73" s="1"/>
      <c r="O73" s="65"/>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row>
    <row r="74" spans="8:206" s="11" customFormat="1" ht="15" customHeight="1" x14ac:dyDescent="0.25">
      <c r="H74" s="201" t="s">
        <v>68</v>
      </c>
      <c r="I74" s="202"/>
      <c r="J74" s="202"/>
      <c r="K74" s="202"/>
      <c r="L74" s="202"/>
      <c r="M74" s="203"/>
      <c r="N74" s="57"/>
      <c r="O74" s="12">
        <v>41.3</v>
      </c>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row>
    <row r="75" spans="8:206" s="11" customFormat="1" ht="15" customHeight="1" x14ac:dyDescent="0.25">
      <c r="H75" s="201" t="s">
        <v>73</v>
      </c>
      <c r="I75" s="202"/>
      <c r="J75" s="202"/>
      <c r="K75" s="202"/>
      <c r="L75" s="202"/>
      <c r="M75" s="203"/>
      <c r="N75" s="57"/>
      <c r="O75" s="12">
        <v>3.7</v>
      </c>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row>
    <row r="76" spans="8:206" s="11" customFormat="1" ht="15" customHeight="1" x14ac:dyDescent="0.25">
      <c r="H76" s="201" t="s">
        <v>69</v>
      </c>
      <c r="I76" s="202"/>
      <c r="J76" s="202"/>
      <c r="K76" s="202"/>
      <c r="L76" s="202"/>
      <c r="M76" s="203"/>
      <c r="N76" s="1"/>
      <c r="O76" s="12">
        <f>+O75/O74</f>
        <v>8.9588377723970949E-2</v>
      </c>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row>
    <row r="77" spans="8:206" s="11" customFormat="1" ht="15" customHeight="1" x14ac:dyDescent="0.25">
      <c r="H77" s="201" t="s">
        <v>57</v>
      </c>
      <c r="I77" s="202"/>
      <c r="J77" s="202"/>
      <c r="K77" s="202"/>
      <c r="L77" s="202"/>
      <c r="M77" s="203"/>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row>
    <row r="78" spans="8:206" s="11" customFormat="1" ht="15" customHeight="1" x14ac:dyDescent="0.25">
      <c r="H78" s="201" t="s">
        <v>72</v>
      </c>
      <c r="I78" s="202"/>
      <c r="J78" s="202"/>
      <c r="K78" s="202"/>
      <c r="L78" s="202"/>
      <c r="M78" s="203"/>
      <c r="N78" s="57"/>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row>
    <row r="79" spans="8:206" s="11" customFormat="1" ht="15" customHeight="1" x14ac:dyDescent="0.25">
      <c r="H79" s="201" t="s">
        <v>74</v>
      </c>
      <c r="I79" s="202"/>
      <c r="J79" s="202"/>
      <c r="K79" s="202"/>
      <c r="L79" s="202"/>
      <c r="M79" s="203"/>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row>
    <row r="80" spans="8:206" s="11" customFormat="1" ht="15" customHeight="1" x14ac:dyDescent="0.25">
      <c r="H80" s="201" t="s">
        <v>89</v>
      </c>
      <c r="I80" s="202"/>
      <c r="J80" s="202"/>
      <c r="K80" s="202"/>
      <c r="L80" s="202"/>
      <c r="M80" s="203"/>
      <c r="N80" s="1"/>
      <c r="O80" s="102"/>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row>
    <row r="81" spans="8:215" s="11" customFormat="1" ht="15" customHeight="1" thickBot="1" x14ac:dyDescent="0.3">
      <c r="H81" s="197" t="s">
        <v>52</v>
      </c>
      <c r="I81" s="198"/>
      <c r="J81" s="198"/>
      <c r="K81" s="198"/>
      <c r="L81" s="198"/>
      <c r="M81" s="199"/>
      <c r="N81" s="84"/>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row>
    <row r="82" spans="8:215" s="11" customFormat="1" ht="15" customHeight="1" x14ac:dyDescent="0.25">
      <c r="H82" s="194"/>
      <c r="I82" s="195"/>
      <c r="J82" s="195"/>
      <c r="K82" s="195"/>
      <c r="L82" s="195"/>
      <c r="M82" s="196"/>
      <c r="N82" s="169"/>
      <c r="O82" s="169"/>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row>
    <row r="83" spans="8:215" s="11" customFormat="1" ht="15" customHeight="1" x14ac:dyDescent="0.25">
      <c r="H83" s="194"/>
      <c r="I83" s="195"/>
      <c r="J83" s="195"/>
      <c r="K83" s="195"/>
      <c r="L83" s="195"/>
      <c r="M83" s="196"/>
      <c r="N83" s="169"/>
      <c r="O83" s="169"/>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row>
    <row r="84" spans="8:215" s="11" customFormat="1" ht="20.100000000000001" customHeight="1" x14ac:dyDescent="0.25">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row>
    <row r="85" spans="8:215" s="11" customFormat="1" ht="15" customHeight="1" x14ac:dyDescent="0.25">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row>
    <row r="86" spans="8:215" s="11" customFormat="1" ht="20.100000000000001" customHeight="1" x14ac:dyDescent="0.25">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row>
    <row r="87" spans="8:215" s="11" customFormat="1" ht="45" customHeight="1" x14ac:dyDescent="0.25">
      <c r="P87" s="89"/>
      <c r="Q87" s="89"/>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row>
    <row r="88" spans="8:215" s="11" customFormat="1" ht="45" customHeight="1" x14ac:dyDescent="0.25">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row>
    <row r="89" spans="8:215" s="11" customFormat="1" ht="30" customHeight="1" x14ac:dyDescent="0.25">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row>
    <row r="90" spans="8:215" s="11" customFormat="1" ht="15" customHeight="1" x14ac:dyDescent="0.25">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row>
    <row r="91" spans="8:215" s="11" customFormat="1" ht="15" customHeight="1" x14ac:dyDescent="0.25">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row>
    <row r="92" spans="8:215" s="11" customFormat="1" ht="30" customHeight="1" x14ac:dyDescent="0.25">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row>
    <row r="93" spans="8:215" s="11" customFormat="1" ht="30" customHeight="1" x14ac:dyDescent="0.25">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row>
    <row r="94" spans="8:215" s="11" customFormat="1" ht="30" customHeight="1" x14ac:dyDescent="0.25">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row>
    <row r="95" spans="8:215" s="11" customFormat="1" ht="30" customHeight="1" x14ac:dyDescent="0.25">
      <c r="P95" s="12"/>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row>
    <row r="96" spans="8:215" s="66" customFormat="1" ht="20.100000000000001" customHeight="1" x14ac:dyDescent="0.25">
      <c r="P96" s="12"/>
      <c r="Q96" s="1"/>
      <c r="T96" s="72"/>
      <c r="U96" s="73"/>
      <c r="V96" s="67"/>
      <c r="W96" s="67"/>
      <c r="X96" s="67"/>
      <c r="Y96" s="67"/>
      <c r="Z96" s="67"/>
      <c r="AA96" s="67"/>
      <c r="AB96" s="67"/>
      <c r="AC96" s="67"/>
      <c r="AD96" s="67"/>
      <c r="AE96" s="67"/>
      <c r="AF96" s="67"/>
      <c r="AG96" s="67"/>
      <c r="AH96" s="67"/>
      <c r="AI96" s="67"/>
      <c r="AJ96" s="67"/>
      <c r="AK96" s="67"/>
      <c r="AL96" s="67"/>
      <c r="AM96" s="67"/>
      <c r="AN96" s="67"/>
      <c r="AO96" s="67"/>
      <c r="AP96" s="67"/>
      <c r="AQ96" s="67"/>
      <c r="AR96" s="67"/>
      <c r="AS96" s="67"/>
      <c r="AT96" s="67"/>
      <c r="AU96" s="67"/>
      <c r="AV96" s="67"/>
      <c r="AW96" s="67"/>
      <c r="AX96" s="67"/>
      <c r="AY96" s="67"/>
      <c r="AZ96" s="67"/>
      <c r="BA96" s="67"/>
      <c r="BB96" s="67"/>
      <c r="BC96" s="67"/>
      <c r="BD96" s="67"/>
      <c r="BE96" s="67"/>
      <c r="BF96" s="67"/>
      <c r="BG96" s="67"/>
      <c r="BH96" s="67"/>
      <c r="BI96" s="67"/>
      <c r="BJ96" s="67"/>
      <c r="BK96" s="67"/>
      <c r="BL96" s="67"/>
      <c r="BM96" s="67"/>
      <c r="BN96" s="67"/>
      <c r="BO96" s="67"/>
      <c r="BP96" s="67"/>
      <c r="BQ96" s="67"/>
      <c r="BR96" s="67"/>
      <c r="BS96" s="67"/>
      <c r="BT96" s="67"/>
      <c r="BU96" s="67"/>
      <c r="BV96" s="67"/>
      <c r="BW96" s="67"/>
      <c r="BX96" s="67"/>
      <c r="BY96" s="67"/>
      <c r="BZ96" s="67"/>
      <c r="CA96" s="67"/>
      <c r="CB96" s="67"/>
      <c r="CC96" s="67"/>
      <c r="CD96" s="67"/>
      <c r="CE96" s="67"/>
      <c r="CF96" s="67"/>
      <c r="CG96" s="67"/>
      <c r="CH96" s="67"/>
      <c r="CI96" s="67"/>
      <c r="CJ96" s="67"/>
      <c r="CK96" s="67"/>
      <c r="CL96" s="67"/>
      <c r="CM96" s="67"/>
      <c r="CN96" s="67"/>
      <c r="CO96" s="67"/>
      <c r="CP96" s="67"/>
      <c r="CQ96" s="67"/>
      <c r="CR96" s="67"/>
      <c r="CS96" s="67"/>
      <c r="CT96" s="67"/>
      <c r="CU96" s="67"/>
      <c r="CV96" s="67"/>
      <c r="CW96" s="67"/>
      <c r="CX96" s="67"/>
      <c r="CY96" s="67"/>
      <c r="CZ96" s="67"/>
      <c r="DA96" s="67"/>
      <c r="DB96" s="67"/>
      <c r="DC96" s="67"/>
      <c r="DD96" s="67"/>
      <c r="DE96" s="67"/>
      <c r="DF96" s="67"/>
      <c r="DG96" s="67"/>
      <c r="DH96" s="67"/>
      <c r="DI96" s="67"/>
      <c r="DJ96" s="67"/>
      <c r="DK96" s="67"/>
      <c r="DL96" s="67"/>
      <c r="DM96" s="67"/>
      <c r="DN96" s="67"/>
      <c r="DO96" s="67"/>
      <c r="DP96" s="67"/>
      <c r="DQ96" s="67"/>
      <c r="DR96" s="67"/>
      <c r="DS96" s="67"/>
      <c r="DT96" s="67"/>
      <c r="DU96" s="67"/>
      <c r="DV96" s="67"/>
      <c r="DW96" s="67"/>
      <c r="DX96" s="67"/>
      <c r="DY96" s="67"/>
      <c r="DZ96" s="67"/>
      <c r="EA96" s="67"/>
      <c r="EB96" s="67"/>
      <c r="EC96" s="67"/>
      <c r="ED96" s="67"/>
      <c r="EE96" s="67"/>
      <c r="EF96" s="67"/>
      <c r="EG96" s="67"/>
      <c r="EH96" s="67"/>
      <c r="EI96" s="67"/>
      <c r="EJ96" s="67"/>
      <c r="EK96" s="67"/>
      <c r="EL96" s="67"/>
      <c r="EM96" s="67"/>
      <c r="EN96" s="67"/>
      <c r="EO96" s="67"/>
      <c r="EP96" s="67"/>
      <c r="EQ96" s="67"/>
      <c r="ER96" s="67"/>
      <c r="ES96" s="67"/>
      <c r="ET96" s="67"/>
      <c r="EU96" s="67"/>
      <c r="EV96" s="67"/>
      <c r="EW96" s="67"/>
      <c r="EX96" s="67"/>
      <c r="EY96" s="67"/>
      <c r="EZ96" s="67"/>
      <c r="FA96" s="67"/>
      <c r="FB96" s="67"/>
      <c r="FC96" s="67"/>
      <c r="FD96" s="67"/>
      <c r="FE96" s="67"/>
      <c r="FF96" s="67"/>
      <c r="FG96" s="67"/>
      <c r="FH96" s="67"/>
      <c r="FI96" s="67"/>
      <c r="FJ96" s="67"/>
      <c r="FK96" s="67"/>
      <c r="FL96" s="67"/>
      <c r="FM96" s="67"/>
      <c r="FN96" s="67"/>
      <c r="FO96" s="67"/>
      <c r="FP96" s="67"/>
      <c r="FQ96" s="67"/>
      <c r="FR96" s="67"/>
      <c r="FS96" s="67"/>
      <c r="FT96" s="67"/>
      <c r="FU96" s="67"/>
      <c r="FV96" s="67"/>
      <c r="FW96" s="67"/>
      <c r="FX96" s="67"/>
      <c r="FY96" s="67"/>
      <c r="FZ96" s="67"/>
      <c r="GA96" s="67"/>
      <c r="GB96" s="67"/>
      <c r="GC96" s="67"/>
      <c r="GD96" s="67"/>
      <c r="GE96" s="67"/>
      <c r="GF96" s="67"/>
      <c r="GG96" s="67"/>
      <c r="GH96" s="67"/>
      <c r="GI96" s="67"/>
      <c r="GJ96" s="67"/>
      <c r="GK96" s="67"/>
      <c r="GL96" s="67"/>
      <c r="GM96" s="67"/>
      <c r="GN96" s="67"/>
      <c r="GO96" s="67"/>
      <c r="GP96" s="67"/>
      <c r="GQ96" s="67"/>
      <c r="GR96" s="67"/>
      <c r="GS96" s="67"/>
      <c r="GT96" s="67"/>
      <c r="GU96" s="67"/>
      <c r="GV96" s="67"/>
      <c r="GW96" s="67"/>
      <c r="GX96" s="67"/>
      <c r="GY96" s="67"/>
      <c r="GZ96" s="67"/>
      <c r="HA96" s="67"/>
      <c r="HB96" s="67"/>
      <c r="HC96" s="67"/>
      <c r="HD96" s="67"/>
      <c r="HE96" s="67"/>
      <c r="HF96" s="67"/>
      <c r="HG96" s="67"/>
    </row>
    <row r="97" spans="16:206" s="11" customFormat="1" ht="30" customHeight="1" x14ac:dyDescent="0.25">
      <c r="P97" s="12"/>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row>
    <row r="98" spans="16:206" s="11" customFormat="1" ht="30" customHeight="1" x14ac:dyDescent="0.25">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row>
    <row r="99" spans="16:206" s="11" customFormat="1" ht="30" customHeight="1" x14ac:dyDescent="0.25">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row>
    <row r="100" spans="16:206" s="11" customFormat="1" ht="30" customHeight="1" x14ac:dyDescent="0.25">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row>
    <row r="101" spans="16:206" s="11" customFormat="1" ht="30" customHeight="1" x14ac:dyDescent="0.25">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row>
    <row r="102" spans="16:206" s="11" customFormat="1" ht="15" customHeight="1" x14ac:dyDescent="0.25">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row>
    <row r="103" spans="16:206" s="11" customFormat="1" ht="15" customHeight="1" x14ac:dyDescent="0.25">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row>
    <row r="104" spans="16:206" s="11" customFormat="1" ht="15" customHeight="1" x14ac:dyDescent="0.25">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row>
    <row r="105" spans="16:206" s="11" customFormat="1" ht="15" customHeight="1" x14ac:dyDescent="0.25">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row>
    <row r="106" spans="16:206" s="11" customFormat="1" ht="15" customHeight="1" x14ac:dyDescent="0.25">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row>
    <row r="107" spans="16:206" s="11" customFormat="1" ht="15" customHeight="1" x14ac:dyDescent="0.25">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row>
    <row r="108" spans="16:206" s="11" customFormat="1" x14ac:dyDescent="0.25">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row>
    <row r="109" spans="16:206" s="11" customFormat="1" ht="38.25" customHeight="1" x14ac:dyDescent="0.25">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row>
    <row r="110" spans="16:206" s="11" customFormat="1" ht="38.25" customHeight="1" x14ac:dyDescent="0.25">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row>
    <row r="111" spans="16:206" s="90" customFormat="1" ht="27.75" customHeight="1" x14ac:dyDescent="0.25">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89"/>
      <c r="BD111" s="89"/>
      <c r="BE111" s="89"/>
      <c r="BF111" s="89"/>
      <c r="BG111" s="89"/>
      <c r="BH111" s="89"/>
      <c r="BI111" s="89"/>
      <c r="BJ111" s="89"/>
      <c r="BK111" s="89"/>
      <c r="BL111" s="89"/>
      <c r="BM111" s="89"/>
      <c r="BN111" s="89"/>
      <c r="BO111" s="89"/>
      <c r="BP111" s="89"/>
      <c r="BQ111" s="89"/>
      <c r="BR111" s="89"/>
      <c r="BS111" s="89"/>
      <c r="BT111" s="89"/>
      <c r="BU111" s="89"/>
      <c r="BV111" s="89"/>
      <c r="BW111" s="89"/>
      <c r="BX111" s="89"/>
      <c r="BY111" s="89"/>
      <c r="BZ111" s="89"/>
      <c r="CA111" s="89"/>
      <c r="CB111" s="89"/>
      <c r="CC111" s="89"/>
      <c r="CD111" s="89"/>
      <c r="CE111" s="89"/>
      <c r="CF111" s="89"/>
      <c r="CG111" s="89"/>
      <c r="CH111" s="89"/>
      <c r="CI111" s="89"/>
      <c r="CJ111" s="89"/>
      <c r="CK111" s="89"/>
      <c r="CL111" s="89"/>
      <c r="CM111" s="89"/>
      <c r="CN111" s="89"/>
      <c r="CO111" s="89"/>
      <c r="CP111" s="89"/>
      <c r="CQ111" s="89"/>
      <c r="CR111" s="89"/>
      <c r="CS111" s="89"/>
      <c r="CT111" s="89"/>
      <c r="CU111" s="89"/>
      <c r="CV111" s="89"/>
      <c r="CW111" s="89"/>
      <c r="CX111" s="89"/>
      <c r="CY111" s="89"/>
      <c r="CZ111" s="89"/>
      <c r="DA111" s="89"/>
      <c r="DB111" s="89"/>
      <c r="DC111" s="89"/>
      <c r="DD111" s="89"/>
      <c r="DE111" s="89"/>
      <c r="DF111" s="89"/>
      <c r="DG111" s="89"/>
      <c r="DH111" s="89"/>
      <c r="DI111" s="89"/>
      <c r="DJ111" s="89"/>
      <c r="DK111" s="89"/>
      <c r="DL111" s="89"/>
      <c r="DM111" s="89"/>
      <c r="DN111" s="89"/>
      <c r="DO111" s="89"/>
      <c r="DP111" s="89"/>
      <c r="DQ111" s="89"/>
      <c r="DR111" s="89"/>
      <c r="DS111" s="89"/>
      <c r="DT111" s="89"/>
      <c r="DU111" s="89"/>
      <c r="DV111" s="89"/>
      <c r="DW111" s="89"/>
      <c r="DX111" s="89"/>
      <c r="DY111" s="89"/>
      <c r="DZ111" s="89"/>
      <c r="EA111" s="89"/>
      <c r="EB111" s="89"/>
      <c r="EC111" s="89"/>
      <c r="ED111" s="89"/>
      <c r="EE111" s="89"/>
      <c r="EF111" s="89"/>
      <c r="EG111" s="89"/>
      <c r="EH111" s="89"/>
      <c r="EI111" s="89"/>
      <c r="EJ111" s="89"/>
      <c r="EK111" s="89"/>
      <c r="EL111" s="89"/>
      <c r="EM111" s="89"/>
      <c r="EN111" s="89"/>
      <c r="EO111" s="89"/>
      <c r="EP111" s="89"/>
      <c r="EQ111" s="89"/>
      <c r="ER111" s="89"/>
      <c r="ES111" s="89"/>
      <c r="ET111" s="89"/>
      <c r="EU111" s="89"/>
      <c r="EV111" s="89"/>
      <c r="EW111" s="89"/>
      <c r="EX111" s="89"/>
      <c r="EY111" s="89"/>
      <c r="EZ111" s="89"/>
      <c r="FA111" s="89"/>
      <c r="FB111" s="89"/>
      <c r="FC111" s="89"/>
      <c r="FD111" s="89"/>
      <c r="FE111" s="89"/>
      <c r="FF111" s="89"/>
      <c r="FG111" s="89"/>
      <c r="FH111" s="89"/>
      <c r="FI111" s="89"/>
      <c r="FJ111" s="89"/>
      <c r="FK111" s="89"/>
      <c r="FL111" s="89"/>
      <c r="FM111" s="89"/>
      <c r="FN111" s="89"/>
      <c r="FO111" s="89"/>
      <c r="FP111" s="89"/>
      <c r="FQ111" s="89"/>
      <c r="FR111" s="89"/>
      <c r="FS111" s="89"/>
      <c r="FT111" s="89"/>
      <c r="FU111" s="89"/>
      <c r="FV111" s="89"/>
      <c r="FW111" s="89"/>
      <c r="FX111" s="89"/>
      <c r="FY111" s="89"/>
      <c r="FZ111" s="89"/>
      <c r="GA111" s="89"/>
      <c r="GB111" s="89"/>
      <c r="GC111" s="89"/>
      <c r="GD111" s="89"/>
      <c r="GE111" s="89"/>
      <c r="GF111" s="89"/>
      <c r="GG111" s="89"/>
      <c r="GH111" s="89"/>
      <c r="GI111" s="89"/>
      <c r="GJ111" s="89"/>
      <c r="GK111" s="89"/>
      <c r="GL111" s="89"/>
      <c r="GM111" s="89"/>
      <c r="GN111" s="89"/>
      <c r="GO111" s="89"/>
      <c r="GP111" s="89"/>
      <c r="GQ111" s="89"/>
      <c r="GR111" s="89"/>
      <c r="GS111" s="89"/>
      <c r="GT111" s="89"/>
      <c r="GU111" s="89"/>
      <c r="GV111" s="89"/>
      <c r="GW111" s="89"/>
      <c r="GX111" s="89"/>
    </row>
    <row r="112" spans="16:206" s="11" customFormat="1" ht="27.75" customHeight="1" x14ac:dyDescent="0.25">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row>
    <row r="113" spans="2:206" s="11" customFormat="1" ht="27.75" customHeight="1" x14ac:dyDescent="0.25">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row>
    <row r="114" spans="2:206" s="11" customFormat="1" x14ac:dyDescent="0.25">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row>
    <row r="115" spans="2:206" s="11" customFormat="1" ht="27.75" customHeight="1" x14ac:dyDescent="0.25">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row>
    <row r="116" spans="2:206" s="11" customFormat="1" ht="27.75" customHeight="1" x14ac:dyDescent="0.25">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row>
    <row r="117" spans="2:206" s="11" customFormat="1" ht="27.75" customHeight="1" x14ac:dyDescent="0.25">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row>
    <row r="118" spans="2:206" s="11" customFormat="1" ht="27.75" customHeight="1" x14ac:dyDescent="0.25">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row>
    <row r="119" spans="2:206" s="11" customFormat="1" ht="27.75" customHeight="1" x14ac:dyDescent="0.25">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row>
    <row r="120" spans="2:206" s="11" customFormat="1" x14ac:dyDescent="0.25">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row>
    <row r="121" spans="2:206" s="11" customFormat="1" x14ac:dyDescent="0.25">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row>
    <row r="122" spans="2:206" s="11" customFormat="1" x14ac:dyDescent="0.25">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row>
    <row r="123" spans="2:206" s="11" customFormat="1" x14ac:dyDescent="0.25">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row>
    <row r="124" spans="2:206" s="11" customFormat="1" x14ac:dyDescent="0.25">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row>
    <row r="125" spans="2:206" s="11" customFormat="1" x14ac:dyDescent="0.25">
      <c r="B125" s="90"/>
      <c r="C125" s="90"/>
      <c r="D125" s="90"/>
      <c r="E125" s="90"/>
      <c r="F125" s="90"/>
      <c r="G125" s="90"/>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row>
    <row r="126" spans="2:206" ht="30" customHeight="1" x14ac:dyDescent="0.25">
      <c r="H126" s="1"/>
      <c r="I126" s="1"/>
      <c r="J126" s="1"/>
      <c r="K126" s="1"/>
      <c r="M126" s="1"/>
    </row>
    <row r="127" spans="2:206" ht="28.5" customHeight="1" x14ac:dyDescent="0.25">
      <c r="H127" s="62"/>
      <c r="I127" s="62"/>
      <c r="J127" s="62"/>
      <c r="K127" s="62"/>
      <c r="L127" s="62"/>
      <c r="M127" s="62"/>
    </row>
    <row r="128" spans="2:206" ht="27" customHeight="1" x14ac:dyDescent="0.25">
      <c r="H128" s="10" t="s">
        <v>2</v>
      </c>
      <c r="I128" s="140"/>
      <c r="J128" s="140"/>
      <c r="K128" s="9"/>
      <c r="L128" s="8"/>
      <c r="M128" s="8"/>
    </row>
    <row r="129" spans="8:14" ht="24.75" customHeight="1" x14ac:dyDescent="0.25">
      <c r="H129" s="111"/>
      <c r="I129" s="7"/>
      <c r="J129" s="140"/>
      <c r="K129" s="6"/>
      <c r="L129" s="5"/>
      <c r="M129" s="5"/>
    </row>
    <row r="130" spans="8:14" ht="51.75" customHeight="1" x14ac:dyDescent="0.25">
      <c r="H130" s="112" t="s">
        <v>1</v>
      </c>
      <c r="I130" s="140"/>
      <c r="J130" s="140"/>
      <c r="K130" s="200" t="s">
        <v>0</v>
      </c>
      <c r="L130" s="200"/>
      <c r="M130" s="200"/>
    </row>
    <row r="131" spans="8:14" ht="28.5" customHeight="1" x14ac:dyDescent="0.25"/>
    <row r="132" spans="8:14" ht="28.5" customHeight="1" x14ac:dyDescent="0.25"/>
    <row r="133" spans="8:14" ht="28.5" customHeight="1" x14ac:dyDescent="0.25"/>
    <row r="134" spans="8:14" ht="28.5" customHeight="1" x14ac:dyDescent="0.25"/>
    <row r="135" spans="8:14" ht="24.75" customHeight="1" x14ac:dyDescent="0.25"/>
    <row r="136" spans="8:14" ht="24.75" customHeight="1" x14ac:dyDescent="0.25"/>
    <row r="137" spans="8:14" ht="24.75" customHeight="1" x14ac:dyDescent="0.25"/>
    <row r="138" spans="8:14" ht="24" customHeight="1" x14ac:dyDescent="0.25"/>
    <row r="139" spans="8:14" ht="26.25" customHeight="1" x14ac:dyDescent="0.25"/>
    <row r="140" spans="8:14" ht="31.5" customHeight="1" x14ac:dyDescent="0.25"/>
    <row r="141" spans="8:14" ht="31.5" customHeight="1" x14ac:dyDescent="0.25"/>
    <row r="142" spans="8:14" ht="44.25" customHeight="1" x14ac:dyDescent="0.25"/>
    <row r="143" spans="8:14" ht="44.25" customHeight="1" x14ac:dyDescent="0.25"/>
    <row r="144" spans="8:14" ht="45.75" customHeight="1" x14ac:dyDescent="0.25">
      <c r="N144" s="124"/>
    </row>
    <row r="145" ht="14.25" customHeight="1" x14ac:dyDescent="0.25"/>
    <row r="147" ht="38.25" customHeight="1" x14ac:dyDescent="0.25"/>
  </sheetData>
  <mergeCells count="38">
    <mergeCell ref="I58:L58"/>
    <mergeCell ref="I59:L59"/>
    <mergeCell ref="B25:D25"/>
    <mergeCell ref="H2:M2"/>
    <mergeCell ref="H3:M3"/>
    <mergeCell ref="H4:M4"/>
    <mergeCell ref="H5:M5"/>
    <mergeCell ref="H6:M6"/>
    <mergeCell ref="H7:M7"/>
    <mergeCell ref="H8:M8"/>
    <mergeCell ref="H9:J9"/>
    <mergeCell ref="L9:M9"/>
    <mergeCell ref="H11:I13"/>
    <mergeCell ref="I14:M14"/>
    <mergeCell ref="O59:Q59"/>
    <mergeCell ref="I60:L60"/>
    <mergeCell ref="I61:L61"/>
    <mergeCell ref="H74:M74"/>
    <mergeCell ref="H63:M63"/>
    <mergeCell ref="H64:M64"/>
    <mergeCell ref="H65:M65"/>
    <mergeCell ref="H66:M66"/>
    <mergeCell ref="H67:M67"/>
    <mergeCell ref="H68:M68"/>
    <mergeCell ref="H69:M69"/>
    <mergeCell ref="H70:M70"/>
    <mergeCell ref="H71:M71"/>
    <mergeCell ref="H72:M72"/>
    <mergeCell ref="H73:M73"/>
    <mergeCell ref="I62:L62"/>
    <mergeCell ref="H81:M81"/>
    <mergeCell ref="K130:M130"/>
    <mergeCell ref="H75:M75"/>
    <mergeCell ref="H76:M76"/>
    <mergeCell ref="H77:M77"/>
    <mergeCell ref="H78:M78"/>
    <mergeCell ref="H79:M79"/>
    <mergeCell ref="H80:M8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2"/>
  <sheetViews>
    <sheetView tabSelected="1" zoomScaleNormal="100" workbookViewId="0">
      <selection activeCell="B6" sqref="B6:G6"/>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hidden="1" customWidth="1"/>
    <col min="11" max="11" width="11.5703125" style="1" hidden="1" customWidth="1"/>
    <col min="12" max="200" width="11.5703125" style="1" customWidth="1"/>
    <col min="201" max="16384" width="12.5703125" style="1"/>
  </cols>
  <sheetData>
    <row r="1" spans="2:200" ht="11.25" customHeight="1" x14ac:dyDescent="0.25">
      <c r="B1" s="42"/>
      <c r="C1" s="41"/>
      <c r="D1" s="41"/>
      <c r="E1" s="40"/>
      <c r="F1" s="39"/>
      <c r="G1" s="38"/>
    </row>
    <row r="2" spans="2:200" x14ac:dyDescent="0.25">
      <c r="B2" s="214" t="s">
        <v>45</v>
      </c>
      <c r="C2" s="215"/>
      <c r="D2" s="215"/>
      <c r="E2" s="215"/>
      <c r="F2" s="215"/>
      <c r="G2" s="216"/>
    </row>
    <row r="3" spans="2:200" x14ac:dyDescent="0.25">
      <c r="B3" s="214" t="s">
        <v>44</v>
      </c>
      <c r="C3" s="215"/>
      <c r="D3" s="215"/>
      <c r="E3" s="215"/>
      <c r="F3" s="215"/>
      <c r="G3" s="216"/>
    </row>
    <row r="4" spans="2:200" x14ac:dyDescent="0.25">
      <c r="B4" s="214" t="s">
        <v>58</v>
      </c>
      <c r="C4" s="215"/>
      <c r="D4" s="215"/>
      <c r="E4" s="215"/>
      <c r="F4" s="215"/>
      <c r="G4" s="216"/>
    </row>
    <row r="5" spans="2:200" x14ac:dyDescent="0.25">
      <c r="B5" s="217" t="s">
        <v>43</v>
      </c>
      <c r="C5" s="218"/>
      <c r="D5" s="218"/>
      <c r="E5" s="218"/>
      <c r="F5" s="218"/>
      <c r="G5" s="219"/>
    </row>
    <row r="6" spans="2:200" x14ac:dyDescent="0.25">
      <c r="B6" s="217" t="s">
        <v>121</v>
      </c>
      <c r="C6" s="218"/>
      <c r="D6" s="218"/>
      <c r="E6" s="218"/>
      <c r="F6" s="218"/>
      <c r="G6" s="219"/>
    </row>
    <row r="7" spans="2:200" x14ac:dyDescent="0.25">
      <c r="B7" s="217" t="s">
        <v>118</v>
      </c>
      <c r="C7" s="218"/>
      <c r="D7" s="218"/>
      <c r="E7" s="218"/>
      <c r="F7" s="218"/>
      <c r="G7" s="219"/>
    </row>
    <row r="8" spans="2:200" ht="70.5" customHeight="1" x14ac:dyDescent="0.25">
      <c r="B8" s="226" t="s">
        <v>119</v>
      </c>
      <c r="C8" s="224"/>
      <c r="D8" s="224"/>
      <c r="E8" s="224"/>
      <c r="F8" s="224"/>
      <c r="G8" s="225"/>
    </row>
    <row r="9" spans="2:200" ht="14.25" thickBot="1" x14ac:dyDescent="0.3">
      <c r="B9" s="226"/>
      <c r="C9" s="224"/>
      <c r="D9" s="224"/>
      <c r="E9" s="224"/>
      <c r="F9" s="224"/>
      <c r="G9" s="225"/>
    </row>
    <row r="10" spans="2:200" ht="15" customHeight="1" thickBot="1" x14ac:dyDescent="0.3">
      <c r="B10" s="226" t="s">
        <v>120</v>
      </c>
      <c r="C10" s="224"/>
      <c r="D10" s="224"/>
      <c r="E10" s="37" t="s">
        <v>41</v>
      </c>
      <c r="F10" s="212" t="s">
        <v>92</v>
      </c>
      <c r="G10" s="213"/>
      <c r="J10" s="1" t="s">
        <v>91</v>
      </c>
    </row>
    <row r="11" spans="2:200" s="11" customFormat="1" ht="14.25" customHeight="1" thickBot="1" x14ac:dyDescent="0.3">
      <c r="B11" s="104"/>
      <c r="C11" s="63"/>
      <c r="D11" s="63"/>
      <c r="E11" s="64"/>
      <c r="F11" s="63"/>
      <c r="G11" s="36"/>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ht="27" x14ac:dyDescent="0.25">
      <c r="B12" s="229" t="s">
        <v>40</v>
      </c>
      <c r="C12" s="230"/>
      <c r="D12" s="113" t="s">
        <v>39</v>
      </c>
      <c r="E12" s="35" t="s">
        <v>38</v>
      </c>
      <c r="F12" s="113" t="s">
        <v>37</v>
      </c>
      <c r="G12" s="34" t="s">
        <v>21</v>
      </c>
      <c r="H12" s="1"/>
      <c r="I12" s="1"/>
      <c r="J12" s="1" t="s">
        <v>90</v>
      </c>
      <c r="K12" s="1">
        <v>6</v>
      </c>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x14ac:dyDescent="0.25">
      <c r="B13" s="231"/>
      <c r="C13" s="232"/>
      <c r="D13" s="33" t="s">
        <v>36</v>
      </c>
      <c r="E13" s="25" t="s">
        <v>35</v>
      </c>
      <c r="F13" s="33" t="s">
        <v>34</v>
      </c>
      <c r="G13" s="24" t="s">
        <v>19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ht="14.25" thickBot="1" x14ac:dyDescent="0.3">
      <c r="B14" s="233"/>
      <c r="C14" s="234"/>
      <c r="D14" s="22" t="s">
        <v>33</v>
      </c>
      <c r="E14" s="23" t="s">
        <v>32</v>
      </c>
      <c r="F14" s="22" t="s">
        <v>31</v>
      </c>
      <c r="G14" s="114" t="s">
        <v>75</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32"/>
      <c r="C15" s="235" t="s">
        <v>30</v>
      </c>
      <c r="D15" s="235"/>
      <c r="E15" s="235"/>
      <c r="F15" s="235"/>
      <c r="G15" s="23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49"/>
      <c r="C16" s="46" t="s">
        <v>29</v>
      </c>
      <c r="D16" s="46"/>
      <c r="E16" s="47"/>
      <c r="F16" s="46"/>
      <c r="G16" s="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105"/>
      <c r="C17" s="15" t="s">
        <v>82</v>
      </c>
      <c r="D17" s="13"/>
      <c r="E17" s="13"/>
      <c r="F17" s="88">
        <v>1.5</v>
      </c>
      <c r="G17" s="119"/>
      <c r="H17" s="118"/>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105"/>
      <c r="C18" s="30" t="s">
        <v>83</v>
      </c>
      <c r="D18" s="13"/>
      <c r="E18" s="13"/>
      <c r="F18" s="88">
        <v>6</v>
      </c>
      <c r="G18" s="119"/>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90" customFormat="1" x14ac:dyDescent="0.25">
      <c r="B19" s="106"/>
      <c r="C19" s="92" t="s">
        <v>84</v>
      </c>
      <c r="D19" s="81"/>
      <c r="E19" s="81"/>
      <c r="F19" s="88">
        <v>12</v>
      </c>
      <c r="G19" s="11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row>
    <row r="20" spans="2:200" s="90" customFormat="1" ht="24" customHeight="1" x14ac:dyDescent="0.2">
      <c r="B20" s="108"/>
      <c r="C20" s="246" t="s">
        <v>87</v>
      </c>
      <c r="D20" s="247"/>
      <c r="E20" s="247"/>
      <c r="F20" s="248"/>
      <c r="G20" s="123">
        <v>35100000</v>
      </c>
      <c r="H20" s="57" t="s">
        <v>48</v>
      </c>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row>
    <row r="21" spans="2:200" s="11" customFormat="1" x14ac:dyDescent="0.25">
      <c r="B21" s="107"/>
      <c r="C21" s="120" t="s">
        <v>93</v>
      </c>
      <c r="D21" s="121"/>
      <c r="E21" s="122"/>
      <c r="F21" s="96"/>
      <c r="G21" s="123"/>
      <c r="H21" s="1"/>
      <c r="I21" s="7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107"/>
      <c r="C22" s="120" t="s">
        <v>55</v>
      </c>
      <c r="D22" s="121"/>
      <c r="E22" s="122"/>
      <c r="F22" s="96"/>
      <c r="G22" s="123"/>
      <c r="H22" s="1"/>
      <c r="I22" s="7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90" customFormat="1" x14ac:dyDescent="0.25">
      <c r="B23" s="107"/>
      <c r="C23" s="120" t="s">
        <v>59</v>
      </c>
      <c r="D23" s="121"/>
      <c r="E23" s="122"/>
      <c r="F23" s="96"/>
      <c r="G23" s="123"/>
      <c r="H23" s="89"/>
      <c r="I23" s="91"/>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row>
    <row r="24" spans="2:200" s="11" customFormat="1" x14ac:dyDescent="0.25">
      <c r="B24" s="107"/>
      <c r="C24" s="120" t="s">
        <v>54</v>
      </c>
      <c r="D24" s="121"/>
      <c r="E24" s="122"/>
      <c r="F24" s="96"/>
      <c r="G24" s="123"/>
      <c r="H24" s="1"/>
      <c r="I24" s="7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107"/>
      <c r="C25" s="120" t="s">
        <v>70</v>
      </c>
      <c r="D25" s="121"/>
      <c r="E25" s="122"/>
      <c r="F25" s="96"/>
      <c r="G25" s="123"/>
      <c r="H25" s="1"/>
      <c r="I25" s="7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107"/>
      <c r="C26" s="68" t="s">
        <v>28</v>
      </c>
      <c r="D26" s="69"/>
      <c r="E26" s="70"/>
      <c r="F26" s="88">
        <v>0.75</v>
      </c>
      <c r="G26" s="119"/>
      <c r="H26" s="1"/>
      <c r="I26" s="7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49"/>
      <c r="C27" s="46" t="s">
        <v>27</v>
      </c>
      <c r="D27" s="76"/>
      <c r="E27" s="76"/>
      <c r="F27" s="80"/>
      <c r="G27" s="79"/>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105"/>
      <c r="C28" s="31" t="s">
        <v>85</v>
      </c>
      <c r="D28" s="13"/>
      <c r="E28" s="13"/>
      <c r="F28" s="88">
        <v>12</v>
      </c>
      <c r="G28" s="11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105"/>
      <c r="C29" s="31" t="s">
        <v>94</v>
      </c>
      <c r="D29" s="13"/>
      <c r="E29" s="13"/>
      <c r="F29" s="88">
        <v>6</v>
      </c>
      <c r="G29" s="119"/>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49"/>
      <c r="C30" s="46" t="s">
        <v>26</v>
      </c>
      <c r="D30" s="76"/>
      <c r="E30" s="76"/>
      <c r="F30" s="80"/>
      <c r="G30" s="79"/>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105"/>
      <c r="C31" s="30" t="s">
        <v>86</v>
      </c>
      <c r="D31" s="13"/>
      <c r="E31" s="13"/>
      <c r="F31" s="88">
        <v>6</v>
      </c>
      <c r="G31" s="119"/>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50"/>
      <c r="C32" s="237" t="s">
        <v>76</v>
      </c>
      <c r="D32" s="238"/>
      <c r="E32" s="238"/>
      <c r="F32" s="239"/>
      <c r="G32" s="51"/>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x14ac:dyDescent="0.25">
      <c r="B33" s="28"/>
      <c r="C33" s="240" t="s">
        <v>77</v>
      </c>
      <c r="D33" s="241"/>
      <c r="E33" s="241"/>
      <c r="F33" s="242"/>
      <c r="G33" s="101">
        <v>2.36</v>
      </c>
      <c r="H33" s="57" t="s">
        <v>49</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52"/>
      <c r="C34" s="243" t="s">
        <v>78</v>
      </c>
      <c r="D34" s="244"/>
      <c r="E34" s="244"/>
      <c r="F34" s="245"/>
      <c r="G34" s="53"/>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x14ac:dyDescent="0.25">
      <c r="B35" s="229" t="s">
        <v>25</v>
      </c>
      <c r="C35" s="230"/>
      <c r="D35" s="255" t="s">
        <v>24</v>
      </c>
      <c r="E35" s="27" t="s">
        <v>23</v>
      </c>
      <c r="F35" s="257" t="s">
        <v>22</v>
      </c>
      <c r="G35" s="26"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231"/>
      <c r="C36" s="232"/>
      <c r="D36" s="255"/>
      <c r="E36" s="25" t="s">
        <v>20</v>
      </c>
      <c r="F36" s="258"/>
      <c r="G36" s="24"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ht="14.25" thickBot="1" x14ac:dyDescent="0.3">
      <c r="B37" s="233"/>
      <c r="C37" s="234"/>
      <c r="D37" s="256"/>
      <c r="E37" s="115" t="s">
        <v>79</v>
      </c>
      <c r="F37" s="116" t="s">
        <v>18</v>
      </c>
      <c r="G37" s="21" t="s">
        <v>80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x14ac:dyDescent="0.25">
      <c r="B38" s="20"/>
      <c r="C38" s="18" t="s">
        <v>17</v>
      </c>
      <c r="D38" s="18"/>
      <c r="E38" s="19"/>
      <c r="F38" s="18"/>
      <c r="G38" s="17"/>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ht="21.75" customHeight="1" x14ac:dyDescent="0.25">
      <c r="B39" s="49"/>
      <c r="C39" s="46" t="s">
        <v>16</v>
      </c>
      <c r="D39" s="46"/>
      <c r="E39" s="47"/>
      <c r="F39" s="46"/>
      <c r="G39" s="48"/>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4" customHeight="1" x14ac:dyDescent="0.25">
      <c r="B40" s="28"/>
      <c r="C40" s="15" t="s">
        <v>60</v>
      </c>
      <c r="D40" s="14" t="s">
        <v>15</v>
      </c>
      <c r="E40" s="58"/>
      <c r="F40" s="74">
        <v>24</v>
      </c>
      <c r="G40" s="44"/>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x14ac:dyDescent="0.25">
      <c r="B41" s="49"/>
      <c r="C41" s="46" t="s">
        <v>14</v>
      </c>
      <c r="D41" s="46"/>
      <c r="E41" s="76"/>
      <c r="F41" s="77"/>
      <c r="G41" s="78"/>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ht="38.25" customHeight="1" x14ac:dyDescent="0.25">
      <c r="B42" s="108"/>
      <c r="C42" s="45" t="s">
        <v>95</v>
      </c>
      <c r="D42" s="43" t="s">
        <v>13</v>
      </c>
      <c r="E42" s="59"/>
      <c r="F42" s="88">
        <v>6</v>
      </c>
      <c r="G42" s="44"/>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hidden="1" customHeight="1" x14ac:dyDescent="0.25">
      <c r="B43" s="108"/>
      <c r="C43" s="45" t="s">
        <v>95</v>
      </c>
      <c r="D43" s="43" t="s">
        <v>71</v>
      </c>
      <c r="E43" s="59"/>
      <c r="F43" s="88">
        <v>0</v>
      </c>
      <c r="G43" s="44"/>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108"/>
      <c r="C44" s="45" t="s">
        <v>96</v>
      </c>
      <c r="D44" s="43" t="s">
        <v>13</v>
      </c>
      <c r="E44" s="59"/>
      <c r="F44" s="88">
        <v>6</v>
      </c>
      <c r="G44" s="44"/>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90" customFormat="1" ht="27.75" customHeight="1" x14ac:dyDescent="0.25">
      <c r="B45" s="108"/>
      <c r="C45" s="87" t="s">
        <v>97</v>
      </c>
      <c r="D45" s="43" t="s">
        <v>10</v>
      </c>
      <c r="E45" s="59"/>
      <c r="F45" s="88">
        <v>2.5</v>
      </c>
      <c r="G45" s="44"/>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row>
    <row r="46" spans="2:200" s="11" customFormat="1" ht="27.75" customHeight="1" x14ac:dyDescent="0.25">
      <c r="B46" s="28"/>
      <c r="C46" s="87" t="s">
        <v>98</v>
      </c>
      <c r="D46" s="14" t="s">
        <v>10</v>
      </c>
      <c r="E46" s="58"/>
      <c r="F46" s="88">
        <v>4</v>
      </c>
      <c r="G46" s="44"/>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0" s="11" customFormat="1" ht="27.75" customHeight="1" x14ac:dyDescent="0.25">
      <c r="B47" s="28"/>
      <c r="C47" s="15" t="s">
        <v>61</v>
      </c>
      <c r="D47" s="14" t="s">
        <v>10</v>
      </c>
      <c r="E47" s="58"/>
      <c r="F47" s="88">
        <v>6</v>
      </c>
      <c r="G47" s="44"/>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x14ac:dyDescent="0.25">
      <c r="B48" s="49"/>
      <c r="C48" s="46" t="s">
        <v>12</v>
      </c>
      <c r="D48" s="46"/>
      <c r="E48" s="76"/>
      <c r="F48" s="77"/>
      <c r="G48" s="78"/>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ht="27.75" customHeight="1" x14ac:dyDescent="0.25">
      <c r="B49" s="109"/>
      <c r="C49" s="16" t="s">
        <v>11</v>
      </c>
      <c r="D49" s="75" t="s">
        <v>10</v>
      </c>
      <c r="E49" s="60"/>
      <c r="F49" s="88">
        <v>6</v>
      </c>
      <c r="G49" s="44"/>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28"/>
      <c r="C50" s="15" t="s">
        <v>62</v>
      </c>
      <c r="D50" s="14" t="s">
        <v>10</v>
      </c>
      <c r="E50" s="58"/>
      <c r="F50" s="88">
        <v>6</v>
      </c>
      <c r="G50" s="44"/>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7.75" customHeight="1" x14ac:dyDescent="0.25">
      <c r="B51" s="28"/>
      <c r="C51" s="15" t="s">
        <v>63</v>
      </c>
      <c r="D51" s="14" t="s">
        <v>10</v>
      </c>
      <c r="E51" s="58"/>
      <c r="F51" s="88">
        <v>6</v>
      </c>
      <c r="G51" s="44"/>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x14ac:dyDescent="0.25">
      <c r="B52" s="108"/>
      <c r="C52" s="94" t="s">
        <v>53</v>
      </c>
      <c r="D52" s="95" t="s">
        <v>10</v>
      </c>
      <c r="E52" s="93">
        <v>550000</v>
      </c>
      <c r="F52" s="96">
        <v>6</v>
      </c>
      <c r="G52" s="117">
        <v>3300000</v>
      </c>
      <c r="H52" s="57" t="s">
        <v>48</v>
      </c>
      <c r="I52" s="65"/>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thickBot="1" x14ac:dyDescent="0.3">
      <c r="B53" s="110"/>
      <c r="C53" s="97" t="s">
        <v>46</v>
      </c>
      <c r="D53" s="98" t="s">
        <v>10</v>
      </c>
      <c r="E53" s="99">
        <v>200000</v>
      </c>
      <c r="F53" s="100">
        <v>6</v>
      </c>
      <c r="G53" s="117">
        <v>1200000</v>
      </c>
      <c r="H53" s="57" t="s">
        <v>48</v>
      </c>
      <c r="I53" s="12">
        <v>41.3</v>
      </c>
      <c r="J53" s="12"/>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x14ac:dyDescent="0.25">
      <c r="B54" s="82"/>
      <c r="C54" s="259" t="s">
        <v>81</v>
      </c>
      <c r="D54" s="259"/>
      <c r="E54" s="259"/>
      <c r="F54" s="259"/>
      <c r="G54" s="83"/>
      <c r="H54" s="1"/>
      <c r="I54" s="12">
        <v>3.7</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x14ac:dyDescent="0.25">
      <c r="B55" s="54"/>
      <c r="C55" s="206" t="s">
        <v>9</v>
      </c>
      <c r="D55" s="206"/>
      <c r="E55" s="206"/>
      <c r="F55" s="206"/>
      <c r="G55" s="55"/>
      <c r="H55" s="1"/>
      <c r="I55" s="12">
        <f>+I54/I53</f>
        <v>8.9588377723970949E-2</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x14ac:dyDescent="0.25">
      <c r="B56" s="54"/>
      <c r="C56" s="206" t="s">
        <v>47</v>
      </c>
      <c r="D56" s="206"/>
      <c r="E56" s="206"/>
      <c r="F56" s="206"/>
      <c r="G56" s="103">
        <v>97541480</v>
      </c>
      <c r="H56" s="57" t="s">
        <v>48</v>
      </c>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x14ac:dyDescent="0.25">
      <c r="B57" s="54"/>
      <c r="C57" s="206" t="s">
        <v>8</v>
      </c>
      <c r="D57" s="206"/>
      <c r="E57" s="206"/>
      <c r="F57" s="206"/>
      <c r="G57" s="55"/>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4"/>
      <c r="C58" s="206" t="s">
        <v>7</v>
      </c>
      <c r="D58" s="206"/>
      <c r="E58" s="206"/>
      <c r="F58" s="206"/>
      <c r="G58" s="56"/>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ht="14.25" thickBot="1" x14ac:dyDescent="0.3">
      <c r="A59" s="90"/>
      <c r="B59" s="85"/>
      <c r="C59" s="210" t="s">
        <v>6</v>
      </c>
      <c r="D59" s="210"/>
      <c r="E59" s="210"/>
      <c r="F59" s="210"/>
      <c r="G59" s="86"/>
      <c r="H59" s="84"/>
      <c r="I59" s="102"/>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ht="30" customHeight="1" x14ac:dyDescent="0.25">
      <c r="B60" s="207" t="s">
        <v>5</v>
      </c>
      <c r="C60" s="208"/>
      <c r="D60" s="208"/>
      <c r="E60" s="208"/>
      <c r="F60" s="208"/>
      <c r="G60" s="209"/>
    </row>
    <row r="61" spans="1:200" ht="28.5" customHeight="1" x14ac:dyDescent="0.25">
      <c r="B61" s="249" t="s">
        <v>50</v>
      </c>
      <c r="C61" s="250"/>
      <c r="D61" s="250"/>
      <c r="E61" s="250"/>
      <c r="F61" s="250"/>
      <c r="G61" s="251"/>
    </row>
    <row r="62" spans="1:200" ht="27" customHeight="1" x14ac:dyDescent="0.25">
      <c r="B62" s="249" t="s">
        <v>4</v>
      </c>
      <c r="C62" s="250"/>
      <c r="D62" s="250"/>
      <c r="E62" s="250"/>
      <c r="F62" s="250"/>
      <c r="G62" s="251"/>
    </row>
    <row r="63" spans="1:200" ht="24.75" customHeight="1" x14ac:dyDescent="0.25">
      <c r="B63" s="249" t="s">
        <v>3</v>
      </c>
      <c r="C63" s="250"/>
      <c r="D63" s="250"/>
      <c r="E63" s="250"/>
      <c r="F63" s="250"/>
      <c r="G63" s="251"/>
    </row>
    <row r="64" spans="1:200" ht="51.75" customHeight="1" x14ac:dyDescent="0.25">
      <c r="B64" s="249" t="s">
        <v>64</v>
      </c>
      <c r="C64" s="250"/>
      <c r="D64" s="250"/>
      <c r="E64" s="250"/>
      <c r="F64" s="250"/>
      <c r="G64" s="251"/>
    </row>
    <row r="65" spans="2:8" ht="28.5" customHeight="1" x14ac:dyDescent="0.25">
      <c r="B65" s="249" t="s">
        <v>51</v>
      </c>
      <c r="C65" s="250"/>
      <c r="D65" s="250"/>
      <c r="E65" s="250"/>
      <c r="F65" s="250"/>
      <c r="G65" s="251"/>
    </row>
    <row r="66" spans="2:8" ht="28.5" customHeight="1" x14ac:dyDescent="0.25">
      <c r="B66" s="249" t="s">
        <v>65</v>
      </c>
      <c r="C66" s="250"/>
      <c r="D66" s="250"/>
      <c r="E66" s="250"/>
      <c r="F66" s="250"/>
      <c r="G66" s="251"/>
    </row>
    <row r="67" spans="2:8" ht="28.5" customHeight="1" x14ac:dyDescent="0.25">
      <c r="B67" s="249" t="s">
        <v>66</v>
      </c>
      <c r="C67" s="250"/>
      <c r="D67" s="250"/>
      <c r="E67" s="250"/>
      <c r="F67" s="250"/>
      <c r="G67" s="251"/>
    </row>
    <row r="68" spans="2:8" ht="28.5" customHeight="1" x14ac:dyDescent="0.25">
      <c r="B68" s="249" t="s">
        <v>67</v>
      </c>
      <c r="C68" s="250"/>
      <c r="D68" s="250"/>
      <c r="E68" s="250"/>
      <c r="F68" s="250"/>
      <c r="G68" s="251"/>
    </row>
    <row r="69" spans="2:8" ht="24.75" customHeight="1" x14ac:dyDescent="0.25">
      <c r="B69" s="249" t="s">
        <v>56</v>
      </c>
      <c r="C69" s="250"/>
      <c r="D69" s="250"/>
      <c r="E69" s="250"/>
      <c r="F69" s="250"/>
      <c r="G69" s="251"/>
    </row>
    <row r="70" spans="2:8" ht="24.75" customHeight="1" x14ac:dyDescent="0.25">
      <c r="B70" s="249" t="s">
        <v>88</v>
      </c>
      <c r="C70" s="250"/>
      <c r="D70" s="250"/>
      <c r="E70" s="250"/>
      <c r="F70" s="250"/>
      <c r="G70" s="251"/>
    </row>
    <row r="71" spans="2:8" ht="24.75" customHeight="1" x14ac:dyDescent="0.25">
      <c r="B71" s="249" t="s">
        <v>68</v>
      </c>
      <c r="C71" s="250"/>
      <c r="D71" s="250"/>
      <c r="E71" s="250"/>
      <c r="F71" s="250"/>
      <c r="G71" s="251"/>
    </row>
    <row r="72" spans="2:8" ht="24" customHeight="1" x14ac:dyDescent="0.25">
      <c r="B72" s="249" t="s">
        <v>73</v>
      </c>
      <c r="C72" s="250"/>
      <c r="D72" s="250"/>
      <c r="E72" s="250"/>
      <c r="F72" s="250"/>
      <c r="G72" s="251"/>
    </row>
    <row r="73" spans="2:8" ht="26.25" customHeight="1" x14ac:dyDescent="0.25">
      <c r="B73" s="249" t="s">
        <v>69</v>
      </c>
      <c r="C73" s="250"/>
      <c r="D73" s="250"/>
      <c r="E73" s="250"/>
      <c r="F73" s="250"/>
      <c r="G73" s="251"/>
    </row>
    <row r="74" spans="2:8" ht="31.5" customHeight="1" x14ac:dyDescent="0.25">
      <c r="B74" s="249" t="s">
        <v>57</v>
      </c>
      <c r="C74" s="250"/>
      <c r="D74" s="250"/>
      <c r="E74" s="250"/>
      <c r="F74" s="250"/>
      <c r="G74" s="251"/>
    </row>
    <row r="75" spans="2:8" ht="31.5" customHeight="1" x14ac:dyDescent="0.25">
      <c r="B75" s="249" t="s">
        <v>72</v>
      </c>
      <c r="C75" s="250"/>
      <c r="D75" s="250"/>
      <c r="E75" s="250"/>
      <c r="F75" s="250"/>
      <c r="G75" s="251"/>
    </row>
    <row r="76" spans="2:8" ht="44.25" customHeight="1" x14ac:dyDescent="0.25">
      <c r="B76" s="249" t="s">
        <v>74</v>
      </c>
      <c r="C76" s="250"/>
      <c r="D76" s="250"/>
      <c r="E76" s="250"/>
      <c r="F76" s="250"/>
      <c r="G76" s="251"/>
    </row>
    <row r="77" spans="2:8" ht="44.25" customHeight="1" x14ac:dyDescent="0.25">
      <c r="B77" s="249" t="s">
        <v>89</v>
      </c>
      <c r="C77" s="250"/>
      <c r="D77" s="250"/>
      <c r="E77" s="250"/>
      <c r="F77" s="250"/>
      <c r="G77" s="251"/>
      <c r="H77" s="124"/>
    </row>
    <row r="78" spans="2:8" ht="45.75" customHeight="1" thickBot="1" x14ac:dyDescent="0.3">
      <c r="B78" s="252" t="s">
        <v>52</v>
      </c>
      <c r="C78" s="253"/>
      <c r="D78" s="253"/>
      <c r="E78" s="253"/>
      <c r="F78" s="253"/>
      <c r="G78" s="254"/>
    </row>
    <row r="79" spans="2:8" x14ac:dyDescent="0.25">
      <c r="B79" s="62"/>
      <c r="C79" s="62"/>
      <c r="D79" s="62"/>
      <c r="E79" s="62"/>
      <c r="F79" s="62"/>
      <c r="G79" s="62"/>
    </row>
    <row r="80" spans="2:8" ht="15.75" x14ac:dyDescent="0.25">
      <c r="B80" s="10" t="s">
        <v>2</v>
      </c>
      <c r="C80" s="61"/>
      <c r="D80" s="61"/>
      <c r="E80" s="9"/>
      <c r="F80" s="8"/>
      <c r="G80" s="8"/>
    </row>
    <row r="81" spans="2:7" ht="38.25" customHeight="1" x14ac:dyDescent="0.25">
      <c r="B81" s="111"/>
      <c r="C81" s="7"/>
      <c r="D81" s="61"/>
      <c r="E81" s="6"/>
      <c r="F81" s="5"/>
      <c r="G81" s="5"/>
    </row>
    <row r="82" spans="2:7" ht="16.5" x14ac:dyDescent="0.25">
      <c r="B82" s="112" t="s">
        <v>1</v>
      </c>
      <c r="C82" s="61"/>
      <c r="D82" s="61"/>
      <c r="E82" s="200" t="s">
        <v>0</v>
      </c>
      <c r="F82" s="200"/>
      <c r="G82" s="200"/>
    </row>
  </sheetData>
  <mergeCells count="45">
    <mergeCell ref="D35:D37"/>
    <mergeCell ref="F35:F36"/>
    <mergeCell ref="B60:G60"/>
    <mergeCell ref="B64:G64"/>
    <mergeCell ref="B65:G65"/>
    <mergeCell ref="C54:F54"/>
    <mergeCell ref="C55:F55"/>
    <mergeCell ref="C56:F56"/>
    <mergeCell ref="C57:F57"/>
    <mergeCell ref="C58:F58"/>
    <mergeCell ref="B35:C37"/>
    <mergeCell ref="B66:G66"/>
    <mergeCell ref="C59:F59"/>
    <mergeCell ref="B61:G61"/>
    <mergeCell ref="B62:G62"/>
    <mergeCell ref="B63:G63"/>
    <mergeCell ref="E82:G82"/>
    <mergeCell ref="B67:G67"/>
    <mergeCell ref="B69:G69"/>
    <mergeCell ref="B70:G70"/>
    <mergeCell ref="B71:G71"/>
    <mergeCell ref="B72:G72"/>
    <mergeCell ref="B73:G73"/>
    <mergeCell ref="B78:G78"/>
    <mergeCell ref="B74:G74"/>
    <mergeCell ref="B68:G68"/>
    <mergeCell ref="B75:G75"/>
    <mergeCell ref="B76:G76"/>
    <mergeCell ref="B77:G77"/>
    <mergeCell ref="B8:G8"/>
    <mergeCell ref="B2:G2"/>
    <mergeCell ref="B3:G3"/>
    <mergeCell ref="B4:G4"/>
    <mergeCell ref="B5:G5"/>
    <mergeCell ref="B6:G6"/>
    <mergeCell ref="B7:G7"/>
    <mergeCell ref="C32:F32"/>
    <mergeCell ref="C33:F33"/>
    <mergeCell ref="C34:F34"/>
    <mergeCell ref="B9:G9"/>
    <mergeCell ref="B10:D10"/>
    <mergeCell ref="C15:G15"/>
    <mergeCell ref="F10:G10"/>
    <mergeCell ref="B12:C14"/>
    <mergeCell ref="C20:F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Sheet1</vt:lpstr>
      <vt:lpstr>Formulario No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2021-12-22T20:04:43Z</dcterms:modified>
</cp:coreProperties>
</file>