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17 modulos CMA-197\"/>
    </mc:Choice>
  </mc:AlternateContent>
  <bookViews>
    <workbookView xWindow="-120" yWindow="-120" windowWidth="24240" windowHeight="13140" firstSheet="1" activeTab="1"/>
  </bookViews>
  <sheets>
    <sheet name="Sheet1" sheetId="2" state="hidden" r:id="rId1"/>
    <sheet name="PRESUPUESTO" sheetId="1"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hidden="1">"A:\SAIN.mdb"</definedName>
    <definedName name="ADFGSDB" localSheetId="1"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hidden="1">#REF!</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hidden="1">#REF!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e" localSheetId="1"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8" i="1" l="1"/>
  <c r="D29" i="1" s="1"/>
  <c r="F31" i="1"/>
  <c r="F32" i="1" s="1"/>
  <c r="F18" i="1"/>
  <c r="F17" i="1"/>
  <c r="L27" i="2" l="1"/>
  <c r="F29" i="1"/>
  <c r="F50" i="1"/>
  <c r="F28" i="1"/>
  <c r="F27" i="1"/>
  <c r="F52" i="1"/>
  <c r="G47" i="1"/>
  <c r="O22" i="2"/>
  <c r="P22" i="2" s="1"/>
  <c r="O25" i="2"/>
  <c r="P25" i="2" s="1"/>
  <c r="O24" i="2"/>
  <c r="O23" i="2"/>
  <c r="P23" i="2" s="1"/>
  <c r="O26" i="2"/>
  <c r="P26" i="2" s="1"/>
  <c r="P24" i="2"/>
  <c r="O21" i="2"/>
  <c r="P21" i="2" s="1"/>
  <c r="O77" i="2"/>
  <c r="M57" i="2"/>
  <c r="M56" i="2"/>
  <c r="M55" i="2"/>
  <c r="M54" i="2"/>
  <c r="M53" i="2"/>
  <c r="M51" i="2"/>
  <c r="M50" i="2"/>
  <c r="M49" i="2"/>
  <c r="M48" i="2"/>
  <c r="M47" i="2"/>
  <c r="M46" i="2"/>
  <c r="M45" i="2"/>
  <c r="M44" i="2"/>
  <c r="M43" i="2"/>
  <c r="M41" i="2"/>
  <c r="C39" i="2"/>
  <c r="M32" i="2"/>
  <c r="M30" i="2"/>
  <c r="M29" i="2"/>
  <c r="M27" i="2"/>
  <c r="E26" i="2"/>
  <c r="M19" i="2"/>
  <c r="M18" i="2"/>
  <c r="M17" i="2"/>
  <c r="M16" i="2"/>
  <c r="M58" i="2" l="1"/>
  <c r="M20" i="2"/>
  <c r="M33" i="2" s="1"/>
  <c r="M35" i="2" s="1"/>
  <c r="M59" i="2" l="1"/>
  <c r="M61" i="2" s="1"/>
  <c r="M62" i="2" s="1"/>
  <c r="M63" i="2" s="1"/>
  <c r="F43" i="1" l="1"/>
  <c r="F19" i="1" l="1"/>
  <c r="F45" i="1" l="1"/>
  <c r="G43" i="1" l="1"/>
  <c r="F34" i="1"/>
  <c r="G34" i="1" s="1"/>
  <c r="G32" i="1"/>
  <c r="G31" i="1"/>
  <c r="G29" i="1"/>
  <c r="G27" i="1"/>
  <c r="G28" i="1"/>
  <c r="G19" i="1"/>
  <c r="G18" i="1"/>
  <c r="G53" i="1"/>
  <c r="G54" i="1"/>
  <c r="G52" i="1"/>
  <c r="G46" i="1"/>
  <c r="G48" i="1"/>
  <c r="G49" i="1"/>
  <c r="G50" i="1"/>
  <c r="G17" i="1"/>
  <c r="G45" i="1" l="1"/>
  <c r="G35" i="1" l="1"/>
  <c r="G37" i="1" s="1"/>
  <c r="G56" i="1" l="1"/>
  <c r="G55" i="1" l="1"/>
  <c r="G57" i="1" s="1"/>
  <c r="G58" i="1" s="1"/>
  <c r="G60" i="1" s="1"/>
  <c r="G61" i="1" s="1"/>
  <c r="G62" i="1" s="1"/>
  <c r="I58" i="1" l="1"/>
  <c r="D39" i="2"/>
  <c r="E39" i="2"/>
</calcChain>
</file>

<file path=xl/sharedStrings.xml><?xml version="1.0" encoding="utf-8"?>
<sst xmlns="http://schemas.openxmlformats.org/spreadsheetml/2006/main" count="276" uniqueCount="130">
  <si>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</si>
  <si>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</si>
  <si>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</si>
  <si>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</si>
  <si>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</si>
  <si>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</si>
  <si>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</si>
  <si>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</si>
  <si>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</si>
  <si>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</si>
  <si>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</si>
  <si>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</si>
  <si>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</si>
  <si>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</si>
  <si>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</si>
  <si>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</si>
  <si>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</si>
  <si>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</si>
  <si>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</si>
  <si>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</si>
  <si>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</si>
  <si>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</si>
  <si>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</si>
  <si>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</si>
  <si>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</si>
  <si>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</si>
  <si>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</si>
  <si>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</si>
  <si>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</si>
  <si>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</si>
  <si>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</si>
  <si>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</si>
  <si>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</si>
  <si>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</si>
  <si>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</si>
  <si>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</si>
  <si>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</si>
  <si>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</si>
  <si>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</si>
  <si>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</si>
  <si>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</si>
  <si>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</si>
  <si>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</si>
  <si>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</si>
  <si>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</si>
  <si>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</si>
  <si>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</si>
  <si>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</si>
  <si>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</si>
  <si>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</si>
  <si>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</si>
  <si>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</si>
  <si>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</si>
  <si>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</si>
  <si>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</si>
  <si>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</si>
  <si>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</si>
  <si>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</si>
  <si>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</si>
  <si>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</si>
  <si>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</si>
  <si>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</si>
  <si>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</si>
  <si>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</si>
  <si>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</si>
  <si>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</si>
  <si>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</si>
  <si>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</si>
  <si>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</si>
  <si>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</si>
  <si>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</si>
  <si>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</si>
  <si>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 xml:space="preserve">Mes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</si>
  <si>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</si>
  <si>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</si>
  <si>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</si>
  <si>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</si>
  <si>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</si>
  <si>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</si>
  <si>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</si>
  <si>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</si>
  <si>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</si>
  <si>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</si>
  <si>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</si>
  <si>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</si>
  <si>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</si>
  <si>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</si>
  <si>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 xml:space="preserve">Inspector </t>
  </si>
  <si>
    <t>Secretaria</t>
  </si>
  <si>
    <t xml:space="preserve">Profesional Social </t>
  </si>
  <si>
    <t>Profesional Ambiental</t>
  </si>
  <si>
    <t>MONTO AGOTABLE ESPECIALISTAS  (Conforman esta bolsa los Especialistas resaltados en amarillo)</t>
  </si>
  <si>
    <t>2.8. Los valores que aparecen fijos e inmodificables, no podrán alterarse.</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</si>
  <si>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</si>
  <si>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PLAZO (MESES)</t>
  </si>
  <si>
    <t>CESAR</t>
  </si>
  <si>
    <t>Especialista Ambiental y/o sostenibilidad</t>
  </si>
  <si>
    <t xml:space="preserve">Camioneta o Campero de más de  2000 c.c.  (1): 4x4  (Incluye conductor, peajes y Combustible) El modelo del vehiculo ofrecido  deberá corresponder a modelos 2015 o superior. </t>
  </si>
  <si>
    <t>Motocicletas (150 cc o mayor, modelo 2014 en adelante, incluye combustible y SOAT)</t>
  </si>
  <si>
    <t>Trabajo de topografia (incluye personal, equipo y transporte)</t>
  </si>
  <si>
    <t>Ensayos de Laboratorio de Suelos, Materiales, Pavimentos y Concretos</t>
  </si>
  <si>
    <t>CMA-DTE-XXX-2021</t>
  </si>
  <si>
    <t>INTERVENTORIA TECNICA, ADMINISTRATIVA, FINANCIERA Y AMBIENTAL, PARA EL MEJORAMIENTO Y MANTENIMIENTO DE VIAS TERCIARIAS DEL PROGRAMA COLOMBIA RURAL EN LOS MUNICIPIOS DEL DEPARTAMENTO DE CORDOBA - LOTE 2</t>
  </si>
  <si>
    <t>HASTA EL 31 DE DICIEMBRE DE 2022</t>
  </si>
  <si>
    <t>EJECUTOR</t>
  </si>
  <si>
    <t>MUNICIPIO</t>
  </si>
  <si>
    <t>VIA</t>
  </si>
  <si>
    <t>VALOR CONVENIO</t>
  </si>
  <si>
    <t>Especialista Ambiental y/o Sostenibilidad</t>
  </si>
  <si>
    <t>VALOR TOTAL CONVENIOS</t>
  </si>
  <si>
    <t>DIRECTOR</t>
  </si>
  <si>
    <t>RESIDENTE</t>
  </si>
  <si>
    <t>AUXILIAR</t>
  </si>
  <si>
    <t>INSPECTOR</t>
  </si>
  <si>
    <t>VALOR MAXIMO</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</si>
  <si>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</si>
  <si>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SE ESTIMO UN PORCENTAJE DE INCREMENTO DE 3% ANUAL</t>
  </si>
  <si>
    <t>12 MESES</t>
  </si>
  <si>
    <t>LA JAGUA 1</t>
  </si>
  <si>
    <t>LA JAGUA 2</t>
  </si>
  <si>
    <t>CHIRIGUANA</t>
  </si>
  <si>
    <t>VALLEDUPAR</t>
  </si>
  <si>
    <t>LA PAZ</t>
  </si>
  <si>
    <t xml:space="preserve">CHIMICHAGUA </t>
  </si>
  <si>
    <t>EL PASO</t>
  </si>
  <si>
    <t>LA  JAGUA DE IBIRICO</t>
  </si>
  <si>
    <t>LOTE 3</t>
  </si>
  <si>
    <t>10 MESES</t>
  </si>
  <si>
    <t xml:space="preserve">INTERVENTORÍA TÉCNICA, ADMINISTRATIVA, FINANCIERA Y AMBIENTAL PARA EL MANTENIMIENTO Y MEJORAMIENTO DE VÍAS TERCIARIAS EN LOS MUNICIPIOS DEL DEPARTAMENTO DE CESAR DEL PROGRAMA "COLOMBIA RURAL", </t>
  </si>
  <si>
    <t>CMA-DTE-SEP-197-2021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</si>
</sst>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 #,##0.00\ _€_-;\-* #,##0.00\ _€_-;_-* &quot;-&quot;??\ _€_-;_-@_-"/>
    <numFmt numFmtId="169" formatCode="_(&quot;$&quot;* #,##0.00_);_(&quot;$&quot;* \(#,##0.00\);_(&quot;$&quot;* &quot;-&quot;??_);_(@_)"/>
    <numFmt numFmtId="170" formatCode="_ * #,##0.00_ ;_ * \-#,##0.00_ ;_ * &quot;-&quot;??_ ;_ @_ "/>
    <numFmt numFmtId="171" formatCode="_-[$$-240A]\ * #,##0.00_ ;_-[$$-240A]\ * \-#,##0.00\ ;_-[$$-240A]\ * &quot;-&quot;??_ ;_-@_ "/>
    <numFmt numFmtId="172" formatCode="#,##0.00_ ;\-#,##0.00\ "/>
    <numFmt numFmtId="173" formatCode="_-&quot;$&quot;\ * #,##0.00_-;\-&quot;$&quot;\ * #,##0.00_-;_-&quot;$&quot;\ * &quot;-&quot;_-;_-@_-"/>
    <numFmt numFmtId="174" formatCode="_-&quot;$&quot;* #,##0_-;\-&quot;$&quot;* #,##0_-;_-&quot;$&quot;* &quot;-&quot;_-;_-@_-"/>
  </numFmts>
  <fonts count="2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rgb="FFFF0000"/>
      <name val="Arial Narrow"/>
      <family val="2"/>
    </font>
    <font>
      <b/>
      <sz val="9"/>
      <name val="Arial"/>
      <family val="2"/>
    </font>
    <font>
      <sz val="9"/>
      <color rgb="FF7030A0"/>
      <name val="Arial Narrow"/>
      <family val="2"/>
    </font>
    <font>
      <sz val="9"/>
      <color rgb="FF00B0F0"/>
      <name val="Arial Narrow"/>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30">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70" fontId="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0" fontId="2" fillId="0" borderId="0" applyNumberFormat="0" applyFill="0" applyBorder="0" applyProtection="0">
      <alignment vertical="top"/>
    </xf>
    <xf numFmtId="164" fontId="1" fillId="0" borderId="0" applyFont="0" applyFill="0" applyBorder="0" applyAlignment="0" applyProtection="0"/>
    <xf numFmtId="0" fontId="27" fillId="0" borderId="0"/>
    <xf numFmtId="174" fontId="1" fillId="0" borderId="0" applyFont="0" applyFill="0" applyBorder="0" applyAlignment="0" applyProtection="0"/>
  </cellStyleXfs>
  <cellXfs count="260">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168" fontId="10" fillId="2" borderId="0" xfId="1" applyNumberFormat="1" applyFont="1" applyFill="1" applyAlignment="1">
      <alignment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7" fontId="3" fillId="0" borderId="33" xfId="1" applyNumberFormat="1" applyFont="1" applyBorder="1" applyAlignment="1">
      <alignment horizontal="center" vertical="center" wrapText="1"/>
    </xf>
    <xf numFmtId="167" fontId="3" fillId="0" borderId="34" xfId="1" applyNumberFormat="1" applyFont="1" applyBorder="1" applyAlignment="1">
      <alignment horizontal="center" vertical="center" wrapText="1"/>
    </xf>
    <xf numFmtId="167" fontId="14"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7"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7" fontId="8" fillId="4" borderId="6" xfId="1" applyNumberFormat="1" applyFont="1" applyFill="1" applyBorder="1" applyAlignment="1">
      <alignment vertical="center" wrapText="1"/>
    </xf>
    <xf numFmtId="167"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8" fillId="4" borderId="8" xfId="6" applyNumberFormat="1" applyFont="1" applyFill="1" applyBorder="1" applyAlignment="1">
      <alignment vertical="center" wrapText="1"/>
    </xf>
    <xf numFmtId="167" fontId="8" fillId="4" borderId="8" xfId="7" applyNumberFormat="1" applyFont="1" applyFill="1" applyBorder="1" applyAlignment="1">
      <alignment vertical="center" wrapText="1"/>
    </xf>
    <xf numFmtId="0" fontId="17" fillId="2" borderId="0" xfId="1" applyFont="1" applyFill="1" applyAlignment="1">
      <alignment horizontal="center" vertical="center" wrapText="1"/>
    </xf>
    <xf numFmtId="167" fontId="3" fillId="0" borderId="27" xfId="1" applyNumberFormat="1" applyFont="1" applyBorder="1" applyAlignment="1">
      <alignment horizontal="right" vertical="center" wrapText="1"/>
    </xf>
    <xf numFmtId="167" fontId="3" fillId="0" borderId="27" xfId="1" applyNumberFormat="1" applyFont="1" applyFill="1" applyBorder="1" applyAlignment="1">
      <alignment horizontal="right" vertical="center" wrapText="1"/>
    </xf>
    <xf numFmtId="171" fontId="3" fillId="0" borderId="27"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19" fillId="0" borderId="0" xfId="12" applyNumberFormat="1" applyFont="1" applyFill="1" applyBorder="1" applyAlignment="1">
      <alignment horizontal="right" vertical="center" wrapText="1"/>
    </xf>
    <xf numFmtId="0" fontId="19"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19" fillId="0" borderId="0" xfId="12" applyNumberFormat="1" applyFont="1" applyFill="1" applyBorder="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5" xfId="8" applyNumberFormat="1" applyFont="1" applyFill="1" applyBorder="1" applyAlignment="1">
      <alignment vertical="center" wrapText="1"/>
    </xf>
    <xf numFmtId="171" fontId="3" fillId="4" borderId="6" xfId="1" applyNumberFormat="1"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7" fontId="8" fillId="4" borderId="45" xfId="6" applyNumberFormat="1" applyFont="1" applyFill="1" applyBorder="1" applyAlignment="1">
      <alignment vertical="center" wrapText="1"/>
    </xf>
    <xf numFmtId="166" fontId="3" fillId="2" borderId="0" xfId="21" applyFont="1" applyFill="1" applyAlignment="1">
      <alignment vertical="center" wrapText="1"/>
    </xf>
    <xf numFmtId="0" fontId="3" fillId="4" borderId="15" xfId="1" applyFont="1" applyFill="1" applyBorder="1" applyAlignment="1">
      <alignment vertical="center" wrapText="1"/>
    </xf>
    <xf numFmtId="167"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67" fontId="3" fillId="5" borderId="27" xfId="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4" fontId="3" fillId="5" borderId="9" xfId="1" applyNumberFormat="1" applyFont="1" applyFill="1" applyBorder="1" applyAlignment="1">
      <alignment horizontal="center"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7"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72" fontId="8" fillId="5" borderId="8" xfId="11" applyNumberFormat="1" applyFont="1" applyFill="1" applyBorder="1" applyAlignment="1">
      <alignment vertical="center" wrapText="1"/>
    </xf>
    <xf numFmtId="169" fontId="3" fillId="2" borderId="0" xfId="1" applyNumberFormat="1" applyFont="1" applyFill="1" applyAlignment="1">
      <alignment vertical="center" wrapText="1"/>
    </xf>
    <xf numFmtId="167" fontId="8" fillId="5" borderId="8" xfId="6"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7"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71" fontId="3" fillId="5" borderId="8" xfId="9" applyNumberFormat="1" applyFont="1" applyFill="1" applyBorder="1" applyAlignment="1">
      <alignment vertical="center" wrapText="1"/>
    </xf>
    <xf numFmtId="166" fontId="3" fillId="2" borderId="0" xfId="23" applyFont="1" applyFill="1" applyAlignment="1">
      <alignment vertical="center" wrapText="1"/>
    </xf>
    <xf numFmtId="167" fontId="3" fillId="0"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71" fontId="3" fillId="5" borderId="9" xfId="12" applyNumberFormat="1" applyFont="1" applyFill="1" applyBorder="1" applyAlignment="1">
      <alignment vertical="center" wrapText="1"/>
    </xf>
    <xf numFmtId="171" fontId="3" fillId="5" borderId="9" xfId="12" applyNumberFormat="1" applyFont="1" applyFill="1" applyBorder="1" applyAlignment="1">
      <alignment horizontal="center" vertical="center" wrapText="1"/>
    </xf>
    <xf numFmtId="167" fontId="3" fillId="5" borderId="8" xfId="22" applyNumberFormat="1" applyFont="1" applyFill="1" applyBorder="1" applyAlignment="1">
      <alignment horizontal="right" vertical="center" wrapText="1"/>
    </xf>
    <xf numFmtId="0" fontId="23" fillId="2" borderId="0" xfId="1" applyFont="1" applyFill="1" applyAlignment="1">
      <alignmen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4" fillId="0" borderId="0" xfId="2"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xf numFmtId="0" fontId="8" fillId="4" borderId="49" xfId="1" applyFont="1" applyFill="1" applyBorder="1" applyAlignment="1">
      <alignment horizontal="center" vertical="center" wrapText="1"/>
    </xf>
    <xf numFmtId="0" fontId="8" fillId="4" borderId="50" xfId="1" applyFont="1" applyFill="1" applyBorder="1" applyAlignment="1">
      <alignment horizontal="center" vertical="center" wrapText="1"/>
    </xf>
    <xf numFmtId="0" fontId="8" fillId="4" borderId="51"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44" xfId="1" applyFont="1" applyFill="1" applyBorder="1" applyAlignment="1">
      <alignment horizontal="left" vertical="center" wrapText="1"/>
    </xf>
    <xf numFmtId="173" fontId="3" fillId="2" borderId="45" xfId="27" applyNumberFormat="1" applyFont="1" applyFill="1" applyBorder="1" applyAlignment="1">
      <alignment horizontal="center" vertical="center" wrapText="1"/>
    </xf>
    <xf numFmtId="173" fontId="3" fillId="2" borderId="0" xfId="27" applyNumberFormat="1" applyFont="1" applyFill="1" applyBorder="1" applyAlignment="1">
      <alignment horizontal="center" vertical="center" wrapText="1"/>
    </xf>
    <xf numFmtId="167" fontId="23" fillId="0" borderId="9" xfId="1" applyNumberFormat="1" applyFont="1" applyBorder="1" applyAlignment="1">
      <alignment horizontal="righ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9" xfId="1" applyFont="1" applyFill="1" applyBorder="1" applyAlignment="1">
      <alignment horizontal="left" vertical="center" wrapText="1"/>
    </xf>
    <xf numFmtId="173" fontId="3" fillId="2" borderId="8" xfId="27" applyNumberFormat="1" applyFont="1" applyFill="1" applyBorder="1" applyAlignment="1">
      <alignment horizontal="center" vertical="center" wrapText="1"/>
    </xf>
    <xf numFmtId="0" fontId="3" fillId="0" borderId="9" xfId="1" applyFont="1" applyFill="1" applyBorder="1" applyAlignment="1">
      <alignment horizontal="left" vertical="center" wrapText="1"/>
    </xf>
    <xf numFmtId="173" fontId="3" fillId="0" borderId="8" xfId="27" applyNumberFormat="1" applyFont="1" applyFill="1" applyBorder="1" applyAlignment="1">
      <alignment horizontal="center" vertical="center" wrapText="1"/>
    </xf>
    <xf numFmtId="173" fontId="3" fillId="0" borderId="0" xfId="27" applyNumberFormat="1" applyFont="1" applyFill="1" applyBorder="1" applyAlignment="1">
      <alignment horizontal="center" vertical="center" wrapText="1"/>
    </xf>
    <xf numFmtId="167" fontId="23" fillId="0" borderId="9" xfId="1" applyNumberFormat="1" applyFont="1" applyFill="1" applyBorder="1" applyAlignment="1">
      <alignment horizontal="right" vertical="center" wrapText="1"/>
    </xf>
    <xf numFmtId="0" fontId="24" fillId="0" borderId="28" xfId="0" applyFont="1" applyFill="1" applyBorder="1" applyAlignment="1">
      <alignment vertical="center" wrapText="1"/>
    </xf>
    <xf numFmtId="0" fontId="24" fillId="0" borderId="6" xfId="0" applyFont="1" applyFill="1" applyBorder="1" applyAlignment="1">
      <alignment vertical="center" wrapText="1"/>
    </xf>
    <xf numFmtId="0" fontId="24" fillId="0" borderId="27" xfId="0" applyFont="1" applyFill="1" applyBorder="1" applyAlignment="1">
      <alignment vertical="center" wrapText="1"/>
    </xf>
    <xf numFmtId="167" fontId="8" fillId="0" borderId="8" xfId="22" applyNumberFormat="1" applyFont="1" applyFill="1" applyBorder="1" applyAlignment="1">
      <alignment horizontal="right" vertical="center" wrapText="1"/>
    </xf>
    <xf numFmtId="0" fontId="17" fillId="5" borderId="52" xfId="1" applyFont="1" applyFill="1" applyBorder="1" applyAlignment="1">
      <alignment horizontal="center" vertical="center" wrapText="1"/>
    </xf>
    <xf numFmtId="164" fontId="3" fillId="2" borderId="0" xfId="27" applyFont="1" applyFill="1" applyAlignment="1">
      <alignment vertical="center" wrapText="1"/>
    </xf>
    <xf numFmtId="164" fontId="3" fillId="0" borderId="0" xfId="27" applyFont="1" applyFill="1" applyAlignment="1">
      <alignment vertical="center" wrapText="1"/>
    </xf>
    <xf numFmtId="0" fontId="3" fillId="0" borderId="0" xfId="1" applyFont="1" applyFill="1" applyAlignment="1">
      <alignment horizontal="center" vertical="center" wrapText="1"/>
    </xf>
    <xf numFmtId="173" fontId="8" fillId="2" borderId="52" xfId="1" applyNumberFormat="1" applyFont="1" applyFill="1" applyBorder="1" applyAlignment="1">
      <alignment horizontal="center" vertical="center" wrapText="1"/>
    </xf>
    <xf numFmtId="0" fontId="8" fillId="4" borderId="9"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25" fillId="2" borderId="9"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23" fillId="2" borderId="9" xfId="1" applyFont="1" applyFill="1" applyBorder="1" applyAlignment="1">
      <alignment horizontal="center" vertical="center" wrapText="1"/>
    </xf>
    <xf numFmtId="0" fontId="26" fillId="2" borderId="9" xfId="1" applyFont="1" applyFill="1" applyBorder="1" applyAlignment="1">
      <alignment horizontal="center" vertical="center" wrapText="1"/>
    </xf>
    <xf numFmtId="172" fontId="17" fillId="0" borderId="8" xfId="11" applyNumberFormat="1" applyFont="1" applyFill="1" applyBorder="1" applyAlignment="1">
      <alignment vertical="center" wrapText="1"/>
    </xf>
    <xf numFmtId="0" fontId="8" fillId="2" borderId="52"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2" borderId="0" xfId="1" applyFont="1" applyFill="1" applyBorder="1" applyAlignment="1">
      <alignment horizontal="center" vertical="center" wrapText="1"/>
    </xf>
    <xf numFmtId="167" fontId="23" fillId="0" borderId="27" xfId="1" applyNumberFormat="1" applyFont="1" applyFill="1" applyBorder="1" applyAlignment="1">
      <alignment horizontal="right" vertical="center" wrapText="1"/>
    </xf>
    <xf numFmtId="167" fontId="23" fillId="0" borderId="27" xfId="1" applyNumberFormat="1" applyFont="1" applyBorder="1" applyAlignment="1">
      <alignment horizontal="right" vertical="center" wrapText="1"/>
    </xf>
    <xf numFmtId="171" fontId="23" fillId="0" borderId="27" xfId="10" applyNumberFormat="1" applyFont="1" applyFill="1" applyBorder="1" applyAlignment="1">
      <alignment vertical="center" wrapText="1"/>
    </xf>
    <xf numFmtId="171" fontId="3" fillId="0" borderId="8" xfId="9" applyNumberFormat="1" applyFont="1" applyFill="1" applyBorder="1" applyAlignment="1">
      <alignment vertical="center" wrapText="1"/>
    </xf>
    <xf numFmtId="0" fontId="26" fillId="2" borderId="0" xfId="1" applyFont="1" applyFill="1" applyBorder="1" applyAlignment="1">
      <alignment horizontal="center" vertical="center" wrapText="1"/>
    </xf>
    <xf numFmtId="0" fontId="3" fillId="0" borderId="21" xfId="10" applyFont="1" applyFill="1" applyBorder="1" applyAlignment="1">
      <alignment vertical="center" wrapText="1"/>
    </xf>
    <xf numFmtId="0" fontId="3" fillId="0" borderId="42" xfId="1" applyFont="1" applyFill="1" applyBorder="1" applyAlignment="1">
      <alignment vertical="center" wrapText="1"/>
    </xf>
    <xf numFmtId="0" fontId="3" fillId="0" borderId="42" xfId="1" applyFont="1" applyFill="1" applyBorder="1" applyAlignment="1">
      <alignment horizontal="center" vertical="center" wrapText="1"/>
    </xf>
    <xf numFmtId="167" fontId="23" fillId="0" borderId="41" xfId="1" applyNumberFormat="1" applyFont="1" applyFill="1" applyBorder="1" applyAlignment="1">
      <alignment horizontal="right" vertical="center" wrapText="1"/>
    </xf>
    <xf numFmtId="165" fontId="3" fillId="2" borderId="0" xfId="1" applyNumberFormat="1" applyFont="1" applyFill="1" applyAlignment="1">
      <alignment vertical="center" wrapText="1"/>
    </xf>
    <xf numFmtId="165" fontId="7" fillId="2" borderId="0" xfId="1" applyNumberFormat="1" applyFont="1" applyFill="1" applyAlignment="1">
      <alignment vertical="center" wrapText="1"/>
    </xf>
    <xf numFmtId="0" fontId="3" fillId="4" borderId="35" xfId="1" applyFont="1" applyFill="1" applyBorder="1" applyAlignment="1">
      <alignment vertical="center" wrapText="1"/>
    </xf>
    <xf numFmtId="0" fontId="8" fillId="4" borderId="0" xfId="1" applyFont="1" applyFill="1" applyBorder="1" applyAlignment="1">
      <alignment horizontal="left" vertical="center" wrapText="1"/>
    </xf>
    <xf numFmtId="167" fontId="8" fillId="4" borderId="23" xfId="6" applyNumberFormat="1" applyFont="1" applyFill="1" applyBorder="1" applyAlignment="1">
      <alignment vertical="center" wrapText="1"/>
    </xf>
    <xf numFmtId="0" fontId="8" fillId="4" borderId="9" xfId="1" applyFont="1" applyFill="1" applyBorder="1" applyAlignment="1">
      <alignment horizontal="left" vertical="center" wrapText="1"/>
    </xf>
    <xf numFmtId="0" fontId="8" fillId="2" borderId="38"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17"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8" fillId="2" borderId="35" xfId="13" applyFont="1" applyFill="1" applyBorder="1" applyAlignment="1">
      <alignment horizontal="center"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23" fillId="2" borderId="35" xfId="1" applyFont="1" applyFill="1" applyBorder="1" applyAlignment="1">
      <alignment horizontal="center" vertical="center" wrapText="1"/>
    </xf>
    <xf numFmtId="0" fontId="23" fillId="2" borderId="0" xfId="1" applyFont="1" applyFill="1" applyBorder="1" applyAlignment="1">
      <alignment horizontal="center" vertical="center" wrapText="1"/>
    </xf>
    <xf numFmtId="0" fontId="18" fillId="0" borderId="7" xfId="2" applyFont="1" applyFill="1" applyBorder="1" applyAlignment="1">
      <alignment horizontal="justify" vertical="center" wrapText="1"/>
    </xf>
    <xf numFmtId="0" fontId="18" fillId="0" borderId="6" xfId="2" applyFont="1" applyFill="1" applyBorder="1" applyAlignment="1">
      <alignment horizontal="justify" vertical="center" wrapText="1"/>
    </xf>
    <xf numFmtId="0" fontId="18" fillId="0" borderId="5" xfId="2" applyFont="1" applyFill="1" applyBorder="1" applyAlignment="1">
      <alignment horizontal="justify"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8" fillId="4" borderId="14" xfId="1" applyFont="1" applyFill="1" applyBorder="1" applyAlignment="1">
      <alignment horizontal="left" vertical="center" wrapText="1"/>
    </xf>
    <xf numFmtId="0" fontId="18" fillId="0" borderId="4" xfId="2" applyFont="1" applyFill="1" applyBorder="1" applyAlignment="1">
      <alignment horizontal="justify" vertical="center" wrapText="1"/>
    </xf>
    <xf numFmtId="0" fontId="18" fillId="0" borderId="3" xfId="2" applyFont="1" applyFill="1" applyBorder="1" applyAlignment="1">
      <alignment horizontal="justify" vertical="center" wrapText="1"/>
    </xf>
    <xf numFmtId="0" fontId="18" fillId="0" borderId="53" xfId="2" applyFont="1" applyFill="1" applyBorder="1" applyAlignment="1">
      <alignment horizontal="justify" vertical="center" wrapText="1"/>
    </xf>
    <xf numFmtId="0" fontId="4" fillId="0" borderId="0" xfId="2"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22" fillId="5" borderId="28" xfId="0" applyFont="1" applyFill="1" applyBorder="1" applyAlignment="1">
      <alignment wrapText="1"/>
    </xf>
    <xf numFmtId="0" fontId="22" fillId="5" borderId="6" xfId="0" applyFont="1" applyFill="1" applyBorder="1" applyAlignment="1">
      <alignment wrapText="1"/>
    </xf>
    <xf numFmtId="0" fontId="22" fillId="5" borderId="27" xfId="0" applyFont="1" applyFill="1" applyBorder="1" applyAlignment="1">
      <alignment wrapText="1"/>
    </xf>
  </cellXfs>
  <cellStyles count="30">
    <cellStyle name="Millares" xfId="21" builtinId="3"/>
    <cellStyle name="Millares 2" xfId="23"/>
    <cellStyle name="Millares 2 2" xfId="8"/>
    <cellStyle name="Millares 2 2 2" xfId="22"/>
    <cellStyle name="Millares 2 2 2 2 2" xfId="9"/>
    <cellStyle name="Millares 2 2 3" xfId="25"/>
    <cellStyle name="Millares 3" xfId="24"/>
    <cellStyle name="Moneda [0]" xfId="27" builtinId="7"/>
    <cellStyle name="Moneda [0] 2" xfId="29"/>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xfId="28"/>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7</xdr:col>
      <xdr:colOff>538370</xdr:colOff>
      <xdr:row>1</xdr:row>
      <xdr:rowOff>24848</xdr:rowOff>
    </xdr:from>
    <xdr:ext cx="1432891" cy="667471"/>
    <xdr:pic>
      <xdr:nvPicPr>
        <xdr:cNvPr id="2" name="Imagen 1">
          <a:extLst>
            <a:ext uri="{FF2B5EF4-FFF2-40B4-BE49-F238E27FC236}">
              <a16:creationId xmlns="" xmlns:a16="http://schemas.microsoft.com/office/drawing/2014/main" id="{F22273F8-0A96-4F8E-A416-E6791B1C546A}"/>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7548770" y="167723"/>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64740</xdr:colOff>
      <xdr:row>1</xdr:row>
      <xdr:rowOff>141933</xdr:rowOff>
    </xdr:from>
    <xdr:ext cx="2088739" cy="470979"/>
    <xdr:pic>
      <xdr:nvPicPr>
        <xdr:cNvPr id="3" name="Imagen 2">
          <a:extLst>
            <a:ext uri="{FF2B5EF4-FFF2-40B4-BE49-F238E27FC236}">
              <a16:creationId xmlns="" xmlns:a16="http://schemas.microsoft.com/office/drawing/2014/main" id="{51328ADA-B74A-4045-BF6E-234F9F76EF6F}"/>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447240" y="284808"/>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E580B83\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G148"/>
  <sheetViews>
    <sheetView topLeftCell="G24" workbookViewId="0">
      <selection activeCell="H45" sqref="H45"/>
    </sheetView>
  </sheetViews>
  <sheetFormatPr baseColWidth="10" defaultColWidth="12.5703125" defaultRowHeight="13.5" x14ac:dyDescent="0.25"/>
  <cols>
    <col min="1" max="1" width="2.7109375" style="1" customWidth="1"/>
    <col min="2" max="3" width="15.7109375" style="1" customWidth="1"/>
    <col min="4" max="4" width="36.85546875" style="1" customWidth="1"/>
    <col min="5" max="6" width="15.7109375" style="1" customWidth="1"/>
    <col min="7" max="7" width="2.7109375" style="1" customWidth="1"/>
    <col min="8" max="8" width="10.28515625" style="4" customWidth="1"/>
    <col min="9" max="9" width="51.28515625" style="4" customWidth="1"/>
    <col min="10" max="10" width="19" style="4" customWidth="1"/>
    <col min="11" max="11" width="12.5703125" style="3"/>
    <col min="12" max="12" width="11.7109375" style="1" customWidth="1"/>
    <col min="13" max="13" width="14.7109375" style="2" customWidth="1"/>
    <col min="14" max="14" width="14.85546875" style="1" customWidth="1"/>
    <col min="15" max="15" width="16" style="1" customWidth="1"/>
    <col min="16" max="16" width="22.140625" style="1" customWidth="1"/>
    <col min="17" max="206" width="11.5703125" style="1" customWidth="1"/>
    <col min="207" max="16384" width="12.5703125" style="1"/>
  </cols>
  <sheetData>
    <row r="1" spans="2:206" ht="11.25" customHeight="1" x14ac:dyDescent="0.25">
      <c r="H1" s="42"/>
      <c r="I1" s="41"/>
      <c r="J1" s="41"/>
      <c r="K1" s="40"/>
      <c r="L1" s="39"/>
      <c r="M1" s="38"/>
    </row>
    <row r="2" spans="2:206" x14ac:dyDescent="0.25">
      <c r="H2" s="201" t="s">
        <v>45</v>
      </c>
      <c r="I2" s="202"/>
      <c r="J2" s="202"/>
      <c r="K2" s="202"/>
      <c r="L2" s="202"/>
      <c r="M2" s="203"/>
    </row>
    <row r="3" spans="2:206" x14ac:dyDescent="0.25">
      <c r="H3" s="201" t="s">
        <v>44</v>
      </c>
      <c r="I3" s="202"/>
      <c r="J3" s="202"/>
      <c r="K3" s="202"/>
      <c r="L3" s="202"/>
      <c r="M3" s="203"/>
    </row>
    <row r="4" spans="2:206" x14ac:dyDescent="0.25">
      <c r="H4" s="201" t="s">
        <v>59</v>
      </c>
      <c r="I4" s="202"/>
      <c r="J4" s="202"/>
      <c r="K4" s="202"/>
      <c r="L4" s="202"/>
      <c r="M4" s="203"/>
    </row>
    <row r="5" spans="2:206" x14ac:dyDescent="0.25">
      <c r="H5" s="204" t="s">
        <v>43</v>
      </c>
      <c r="I5" s="205"/>
      <c r="J5" s="205"/>
      <c r="K5" s="205"/>
      <c r="L5" s="205"/>
      <c r="M5" s="206"/>
    </row>
    <row r="6" spans="2:206" x14ac:dyDescent="0.25">
      <c r="H6" s="207" t="s">
        <v>101</v>
      </c>
      <c r="I6" s="208"/>
      <c r="J6" s="208"/>
      <c r="K6" s="208"/>
      <c r="L6" s="208"/>
      <c r="M6" s="209"/>
    </row>
    <row r="7" spans="2:206" ht="23.25" customHeight="1" x14ac:dyDescent="0.25">
      <c r="H7" s="210" t="s">
        <v>102</v>
      </c>
      <c r="I7" s="211"/>
      <c r="J7" s="211"/>
      <c r="K7" s="211"/>
      <c r="L7" s="211"/>
      <c r="M7" s="212"/>
    </row>
    <row r="8" spans="2:206" ht="12" customHeight="1" thickBot="1" x14ac:dyDescent="0.3">
      <c r="H8" s="213"/>
      <c r="I8" s="211"/>
      <c r="J8" s="211"/>
      <c r="K8" s="211"/>
      <c r="L8" s="211"/>
      <c r="M8" s="212"/>
    </row>
    <row r="9" spans="2:206" ht="15" customHeight="1" thickBot="1" x14ac:dyDescent="0.3">
      <c r="H9" s="213" t="s">
        <v>42</v>
      </c>
      <c r="I9" s="211"/>
      <c r="J9" s="211"/>
      <c r="K9" s="37" t="s">
        <v>41</v>
      </c>
      <c r="L9" s="214" t="s">
        <v>103</v>
      </c>
      <c r="M9" s="215"/>
    </row>
    <row r="10" spans="2:206" s="11" customFormat="1" ht="14.25" customHeight="1" thickBot="1" x14ac:dyDescent="0.3">
      <c r="H10" s="104"/>
      <c r="I10" s="63"/>
      <c r="J10" s="63"/>
      <c r="K10" s="64"/>
      <c r="L10" s="63"/>
      <c r="M10" s="36"/>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row>
    <row r="11" spans="2:206" s="11" customFormat="1" ht="19.5" customHeight="1" x14ac:dyDescent="0.25">
      <c r="H11" s="216" t="s">
        <v>40</v>
      </c>
      <c r="I11" s="217"/>
      <c r="J11" s="113" t="s">
        <v>39</v>
      </c>
      <c r="K11" s="35" t="s">
        <v>38</v>
      </c>
      <c r="L11" s="113" t="s">
        <v>37</v>
      </c>
      <c r="M11" s="34" t="s">
        <v>21</v>
      </c>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row>
    <row r="12" spans="2:206" s="11" customFormat="1" x14ac:dyDescent="0.25">
      <c r="H12" s="218"/>
      <c r="I12" s="219"/>
      <c r="J12" s="33" t="s">
        <v>36</v>
      </c>
      <c r="K12" s="25" t="s">
        <v>35</v>
      </c>
      <c r="L12" s="33" t="s">
        <v>34</v>
      </c>
      <c r="M12" s="24" t="s">
        <v>19</v>
      </c>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row>
    <row r="13" spans="2:206" s="11" customFormat="1" ht="14.25" thickBot="1" x14ac:dyDescent="0.3">
      <c r="H13" s="220"/>
      <c r="I13" s="221"/>
      <c r="J13" s="22" t="s">
        <v>33</v>
      </c>
      <c r="K13" s="23" t="s">
        <v>32</v>
      </c>
      <c r="L13" s="22" t="s">
        <v>31</v>
      </c>
      <c r="M13" s="114" t="s">
        <v>76</v>
      </c>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row>
    <row r="14" spans="2:206" s="11" customFormat="1" ht="14.25" thickBot="1" x14ac:dyDescent="0.3">
      <c r="H14" s="32"/>
      <c r="I14" s="222" t="s">
        <v>30</v>
      </c>
      <c r="J14" s="222"/>
      <c r="K14" s="222"/>
      <c r="L14" s="222"/>
      <c r="M14" s="223"/>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row>
    <row r="15" spans="2:206" s="11" customFormat="1" ht="20.100000000000001" customHeight="1" thickBot="1" x14ac:dyDescent="0.3">
      <c r="B15" s="146" t="s">
        <v>104</v>
      </c>
      <c r="C15" s="147" t="s">
        <v>105</v>
      </c>
      <c r="D15" s="147" t="s">
        <v>106</v>
      </c>
      <c r="E15" s="148" t="s">
        <v>107</v>
      </c>
      <c r="F15" s="149"/>
      <c r="H15" s="49"/>
      <c r="I15" s="46" t="s">
        <v>29</v>
      </c>
      <c r="J15" s="46"/>
      <c r="K15" s="47"/>
      <c r="L15" s="46"/>
      <c r="M15" s="48"/>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row>
    <row r="16" spans="2:206" s="11" customFormat="1" ht="15" customHeight="1" x14ac:dyDescent="0.25">
      <c r="B16" s="150" t="s">
        <v>105</v>
      </c>
      <c r="C16" s="151" t="s">
        <v>118</v>
      </c>
      <c r="D16" s="152"/>
      <c r="E16" s="153">
        <v>4500000000</v>
      </c>
      <c r="F16" s="154"/>
      <c r="H16" s="105">
        <v>1</v>
      </c>
      <c r="I16" s="15" t="s">
        <v>83</v>
      </c>
      <c r="J16" s="13">
        <v>7000000</v>
      </c>
      <c r="K16" s="155"/>
      <c r="L16" s="88">
        <v>6</v>
      </c>
      <c r="M16" s="119">
        <f>H16*(J16+K16)*L16</f>
        <v>42000000</v>
      </c>
      <c r="N16" s="118"/>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row>
    <row r="17" spans="2:206" s="11" customFormat="1" ht="15" customHeight="1" x14ac:dyDescent="0.25">
      <c r="B17" s="156" t="s">
        <v>105</v>
      </c>
      <c r="C17" s="157" t="s">
        <v>119</v>
      </c>
      <c r="D17" s="158"/>
      <c r="E17" s="159">
        <v>9000000000</v>
      </c>
      <c r="F17" s="154"/>
      <c r="H17" s="105">
        <v>1</v>
      </c>
      <c r="I17" s="30" t="s">
        <v>84</v>
      </c>
      <c r="J17" s="155">
        <v>5500000</v>
      </c>
      <c r="K17" s="155"/>
      <c r="L17" s="88">
        <v>12</v>
      </c>
      <c r="M17" s="119">
        <f t="shared" ref="M17:M19" si="0">H17*(J17+K17)*L17</f>
        <v>66000000</v>
      </c>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row>
    <row r="18" spans="2:206" s="90" customFormat="1" ht="15" customHeight="1" x14ac:dyDescent="0.25">
      <c r="B18" s="156" t="s">
        <v>105</v>
      </c>
      <c r="C18" s="43" t="s">
        <v>120</v>
      </c>
      <c r="D18" s="160"/>
      <c r="E18" s="161">
        <v>11700000000</v>
      </c>
      <c r="F18" s="162"/>
      <c r="H18" s="106">
        <v>1</v>
      </c>
      <c r="I18" s="30" t="s">
        <v>84</v>
      </c>
      <c r="J18" s="155">
        <v>5500000</v>
      </c>
      <c r="K18" s="155"/>
      <c r="L18" s="88">
        <v>12</v>
      </c>
      <c r="M18" s="119">
        <f t="shared" si="0"/>
        <v>66000000</v>
      </c>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row>
    <row r="19" spans="2:206" s="90" customFormat="1" ht="15" customHeight="1" thickBot="1" x14ac:dyDescent="0.3">
      <c r="B19" s="156" t="s">
        <v>105</v>
      </c>
      <c r="C19" s="43" t="s">
        <v>121</v>
      </c>
      <c r="D19" s="160"/>
      <c r="E19" s="161">
        <v>11458800000</v>
      </c>
      <c r="F19" s="162"/>
      <c r="H19" s="106">
        <v>2</v>
      </c>
      <c r="I19" s="92" t="s">
        <v>85</v>
      </c>
      <c r="J19" s="163">
        <v>3500000</v>
      </c>
      <c r="K19" s="163"/>
      <c r="L19" s="88">
        <v>12</v>
      </c>
      <c r="M19" s="119">
        <f t="shared" si="0"/>
        <v>84000000</v>
      </c>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row>
    <row r="20" spans="2:206" s="90" customFormat="1" ht="15" customHeight="1" thickBot="1" x14ac:dyDescent="0.3">
      <c r="B20" s="156" t="s">
        <v>105</v>
      </c>
      <c r="C20" s="43" t="s">
        <v>122</v>
      </c>
      <c r="D20" s="160"/>
      <c r="E20" s="161">
        <v>4500000000</v>
      </c>
      <c r="F20" s="162"/>
      <c r="H20" s="108"/>
      <c r="I20" s="164" t="s">
        <v>91</v>
      </c>
      <c r="J20" s="165"/>
      <c r="K20" s="165"/>
      <c r="L20" s="166"/>
      <c r="M20" s="167">
        <f>SUM(P21:P26)</f>
        <v>144300000</v>
      </c>
      <c r="N20" s="168" t="s">
        <v>49</v>
      </c>
      <c r="O20" s="71"/>
      <c r="P20" s="1"/>
      <c r="Q20" s="1"/>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row>
    <row r="21" spans="2:206" s="90" customFormat="1" ht="15" customHeight="1" x14ac:dyDescent="0.25">
      <c r="B21" s="156" t="s">
        <v>105</v>
      </c>
      <c r="C21" s="43" t="s">
        <v>123</v>
      </c>
      <c r="D21" s="160"/>
      <c r="E21" s="161">
        <v>740000000</v>
      </c>
      <c r="F21" s="162"/>
      <c r="H21" s="107"/>
      <c r="I21" s="68" t="s">
        <v>108</v>
      </c>
      <c r="J21" s="69">
        <v>6500000</v>
      </c>
      <c r="K21" s="70"/>
      <c r="L21" s="74"/>
      <c r="M21" s="119"/>
      <c r="N21" s="1"/>
      <c r="O21" s="71">
        <f>0.5*12</f>
        <v>6</v>
      </c>
      <c r="P21" s="169">
        <f>J21*O21</f>
        <v>39000000</v>
      </c>
      <c r="Q21" s="1"/>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row>
    <row r="22" spans="2:206" s="90" customFormat="1" ht="15" customHeight="1" x14ac:dyDescent="0.25">
      <c r="B22" s="156" t="s">
        <v>105</v>
      </c>
      <c r="C22" s="43" t="s">
        <v>124</v>
      </c>
      <c r="D22" s="160"/>
      <c r="E22" s="161">
        <v>9900000000</v>
      </c>
      <c r="F22" s="162"/>
      <c r="H22" s="107"/>
      <c r="I22" s="68" t="s">
        <v>56</v>
      </c>
      <c r="J22" s="69">
        <v>6500000</v>
      </c>
      <c r="K22" s="70"/>
      <c r="L22" s="74"/>
      <c r="M22" s="119"/>
      <c r="N22" s="1"/>
      <c r="O22" s="71">
        <f>0.35*12</f>
        <v>4.1999999999999993</v>
      </c>
      <c r="P22" s="170">
        <f t="shared" ref="P22:P26" si="1">J22*O22</f>
        <v>27299999.999999996</v>
      </c>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row>
    <row r="23" spans="2:206" s="90" customFormat="1" ht="15" customHeight="1" x14ac:dyDescent="0.25">
      <c r="B23" s="156" t="s">
        <v>105</v>
      </c>
      <c r="C23" s="43" t="s">
        <v>125</v>
      </c>
      <c r="D23" s="160"/>
      <c r="E23" s="161">
        <v>17100000000</v>
      </c>
      <c r="F23" s="162"/>
      <c r="H23" s="107"/>
      <c r="I23" s="68" t="s">
        <v>60</v>
      </c>
      <c r="J23" s="69">
        <v>6500000</v>
      </c>
      <c r="K23" s="70"/>
      <c r="L23" s="74"/>
      <c r="M23" s="119"/>
      <c r="N23" s="89"/>
      <c r="O23" s="71">
        <f t="shared" ref="O23:O26" si="2">0.3*12</f>
        <v>3.5999999999999996</v>
      </c>
      <c r="P23" s="169">
        <f t="shared" si="1"/>
        <v>23399999.999999996</v>
      </c>
      <c r="Q23" s="1"/>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row>
    <row r="24" spans="2:206" s="90" customFormat="1" ht="15" customHeight="1" x14ac:dyDescent="0.25">
      <c r="B24" s="156"/>
      <c r="C24" s="171"/>
      <c r="D24" s="160"/>
      <c r="E24" s="161"/>
      <c r="H24" s="107"/>
      <c r="I24" s="68" t="s">
        <v>46</v>
      </c>
      <c r="J24" s="69">
        <v>6500000</v>
      </c>
      <c r="K24" s="70"/>
      <c r="L24" s="74"/>
      <c r="M24" s="119"/>
      <c r="N24" s="89"/>
      <c r="O24" s="71">
        <f>0.2*12</f>
        <v>2.4000000000000004</v>
      </c>
      <c r="P24" s="169">
        <f t="shared" si="1"/>
        <v>15600000.000000002</v>
      </c>
      <c r="Q24" s="1"/>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row>
    <row r="25" spans="2:206" s="90" customFormat="1" ht="15" customHeight="1" thickBot="1" x14ac:dyDescent="0.3">
      <c r="B25" s="156"/>
      <c r="C25" s="171"/>
      <c r="D25" s="160"/>
      <c r="E25" s="161"/>
      <c r="H25" s="107"/>
      <c r="I25" s="68" t="s">
        <v>55</v>
      </c>
      <c r="J25" s="69">
        <v>6500000</v>
      </c>
      <c r="K25" s="70"/>
      <c r="L25" s="74"/>
      <c r="M25" s="119"/>
      <c r="N25" s="89"/>
      <c r="O25" s="71">
        <f>0.2*12</f>
        <v>2.4000000000000004</v>
      </c>
      <c r="P25" s="169">
        <f t="shared" si="1"/>
        <v>15600000.000000002</v>
      </c>
      <c r="Q25" s="1"/>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row>
    <row r="26" spans="2:206" s="90" customFormat="1" ht="15" customHeight="1" thickBot="1" x14ac:dyDescent="0.3">
      <c r="B26" s="198" t="s">
        <v>109</v>
      </c>
      <c r="C26" s="199"/>
      <c r="D26" s="200"/>
      <c r="E26" s="172">
        <f>SUM(E16:E25)</f>
        <v>68898800000</v>
      </c>
      <c r="H26" s="107"/>
      <c r="I26" s="68" t="s">
        <v>71</v>
      </c>
      <c r="J26" s="69">
        <v>6500000</v>
      </c>
      <c r="K26" s="70"/>
      <c r="L26" s="74"/>
      <c r="M26" s="119"/>
      <c r="N26" s="89"/>
      <c r="O26" s="71">
        <f t="shared" si="2"/>
        <v>3.5999999999999996</v>
      </c>
      <c r="P26" s="169">
        <f t="shared" si="1"/>
        <v>23399999.999999996</v>
      </c>
      <c r="Q26" s="1"/>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row>
    <row r="27" spans="2:206" s="90" customFormat="1" ht="15" customHeight="1" x14ac:dyDescent="0.25">
      <c r="H27" s="107">
        <v>1</v>
      </c>
      <c r="I27" s="68" t="s">
        <v>28</v>
      </c>
      <c r="J27" s="69">
        <v>4000000</v>
      </c>
      <c r="K27" s="70"/>
      <c r="L27" s="74">
        <f>12*0.5</f>
        <v>6</v>
      </c>
      <c r="M27" s="119">
        <f t="shared" ref="M27" si="3">+(J27+K27)*L27</f>
        <v>24000000</v>
      </c>
      <c r="N27" s="1"/>
      <c r="O27" s="71"/>
      <c r="P27" s="1"/>
      <c r="Q27" s="1"/>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row>
    <row r="28" spans="2:206" s="90" customFormat="1" ht="15" customHeight="1" thickBot="1" x14ac:dyDescent="0.3">
      <c r="B28" s="173" t="s">
        <v>105</v>
      </c>
      <c r="C28" s="173" t="s">
        <v>110</v>
      </c>
      <c r="D28" s="173" t="s">
        <v>111</v>
      </c>
      <c r="E28" s="173" t="s">
        <v>112</v>
      </c>
      <c r="F28" s="173" t="s">
        <v>113</v>
      </c>
      <c r="H28" s="49"/>
      <c r="I28" s="46" t="s">
        <v>27</v>
      </c>
      <c r="J28" s="76"/>
      <c r="K28" s="76"/>
      <c r="L28" s="80"/>
      <c r="M28" s="79"/>
      <c r="N28" s="1"/>
      <c r="O28" s="71"/>
      <c r="P28" s="1"/>
      <c r="Q28" s="1"/>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row>
    <row r="29" spans="2:206" s="90" customFormat="1" ht="15" customHeight="1" x14ac:dyDescent="0.25">
      <c r="B29" s="151" t="s">
        <v>118</v>
      </c>
      <c r="C29" s="174">
        <v>1</v>
      </c>
      <c r="D29" s="175"/>
      <c r="E29" s="157"/>
      <c r="F29" s="157"/>
      <c r="H29" s="105">
        <v>8</v>
      </c>
      <c r="I29" s="30" t="s">
        <v>87</v>
      </c>
      <c r="J29" s="155">
        <v>2100000</v>
      </c>
      <c r="K29" s="155"/>
      <c r="L29" s="88">
        <v>12</v>
      </c>
      <c r="M29" s="119">
        <f>+H29*(J29+K29)*L29</f>
        <v>201600000</v>
      </c>
      <c r="N29" s="1"/>
      <c r="O29" s="71"/>
      <c r="P29" s="1"/>
      <c r="Q29" s="1"/>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row>
    <row r="30" spans="2:206" s="90" customFormat="1" ht="15" customHeight="1" x14ac:dyDescent="0.25">
      <c r="B30" s="157" t="s">
        <v>119</v>
      </c>
      <c r="C30" s="176"/>
      <c r="D30" s="157"/>
      <c r="E30" s="177"/>
      <c r="F30" s="157"/>
      <c r="H30" s="105">
        <v>4</v>
      </c>
      <c r="I30" s="30" t="s">
        <v>86</v>
      </c>
      <c r="J30" s="155">
        <v>2000000</v>
      </c>
      <c r="K30" s="155"/>
      <c r="L30" s="88">
        <v>12</v>
      </c>
      <c r="M30" s="119">
        <f>+H30*(J30+K30)*L30</f>
        <v>96000000</v>
      </c>
      <c r="N30" s="1"/>
      <c r="O30" s="71"/>
      <c r="P30" s="1"/>
      <c r="Q30" s="1"/>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row>
    <row r="31" spans="2:206" s="90" customFormat="1" ht="15" customHeight="1" x14ac:dyDescent="0.25">
      <c r="B31" s="43" t="s">
        <v>120</v>
      </c>
      <c r="C31" s="176"/>
      <c r="D31" s="157"/>
      <c r="E31" s="178"/>
      <c r="F31" s="157"/>
      <c r="H31" s="49"/>
      <c r="I31" s="46" t="s">
        <v>26</v>
      </c>
      <c r="J31" s="76"/>
      <c r="K31" s="76"/>
      <c r="L31" s="80"/>
      <c r="M31" s="79"/>
      <c r="N31" s="1"/>
      <c r="O31" s="71"/>
      <c r="P31" s="1"/>
      <c r="Q31" s="1"/>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row>
    <row r="32" spans="2:206" s="90" customFormat="1" ht="15" customHeight="1" x14ac:dyDescent="0.25">
      <c r="B32" s="43" t="s">
        <v>121</v>
      </c>
      <c r="C32" s="176"/>
      <c r="D32" s="157"/>
      <c r="E32" s="157"/>
      <c r="F32" s="157"/>
      <c r="H32" s="105">
        <v>1</v>
      </c>
      <c r="I32" s="30" t="s">
        <v>88</v>
      </c>
      <c r="J32" s="13">
        <v>1100000</v>
      </c>
      <c r="K32" s="13"/>
      <c r="L32" s="88">
        <v>12</v>
      </c>
      <c r="M32" s="119">
        <f>+(J32+K32)*L32</f>
        <v>13200000</v>
      </c>
      <c r="N32" s="1"/>
      <c r="O32" s="71"/>
      <c r="P32" s="1"/>
      <c r="Q32" s="1"/>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row>
    <row r="33" spans="2:206" s="90" customFormat="1" ht="15" customHeight="1" thickBot="1" x14ac:dyDescent="0.3">
      <c r="B33" s="43" t="s">
        <v>122</v>
      </c>
      <c r="C33" s="176"/>
      <c r="D33" s="157"/>
      <c r="E33" s="157"/>
      <c r="F33" s="157"/>
      <c r="H33" s="50"/>
      <c r="I33" s="125" t="s">
        <v>77</v>
      </c>
      <c r="J33" s="126"/>
      <c r="K33" s="126"/>
      <c r="L33" s="127"/>
      <c r="M33" s="51">
        <f>SUM(M16:M32)</f>
        <v>737100000</v>
      </c>
      <c r="N33" s="1"/>
      <c r="O33" s="71"/>
      <c r="P33" s="1"/>
      <c r="Q33" s="1"/>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row>
    <row r="34" spans="2:206" s="90" customFormat="1" ht="15" customHeight="1" thickBot="1" x14ac:dyDescent="0.3">
      <c r="B34" s="43" t="s">
        <v>123</v>
      </c>
      <c r="C34" s="176"/>
      <c r="D34" s="157"/>
      <c r="E34" s="175"/>
      <c r="F34" s="157"/>
      <c r="H34" s="28"/>
      <c r="I34" s="128" t="s">
        <v>78</v>
      </c>
      <c r="J34" s="129"/>
      <c r="K34" s="129"/>
      <c r="L34" s="130"/>
      <c r="M34" s="179">
        <v>2.36</v>
      </c>
      <c r="N34" s="168" t="s">
        <v>114</v>
      </c>
      <c r="O34" s="71"/>
      <c r="P34" s="1"/>
      <c r="Q34" s="1"/>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row>
    <row r="35" spans="2:206" s="90" customFormat="1" ht="15" customHeight="1" thickBot="1" x14ac:dyDescent="0.3">
      <c r="B35" s="43" t="s">
        <v>124</v>
      </c>
      <c r="C35" s="176"/>
      <c r="D35" s="157"/>
      <c r="E35" s="157"/>
      <c r="F35" s="157"/>
      <c r="H35" s="52"/>
      <c r="I35" s="131" t="s">
        <v>79</v>
      </c>
      <c r="J35" s="132"/>
      <c r="K35" s="132"/>
      <c r="L35" s="133"/>
      <c r="M35" s="53">
        <f>ROUND(M33*M34,0)</f>
        <v>1739556000</v>
      </c>
      <c r="N35" s="1"/>
      <c r="O35" s="71"/>
      <c r="P35" s="1"/>
      <c r="Q35" s="1"/>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row>
    <row r="36" spans="2:206" s="90" customFormat="1" ht="15" customHeight="1" x14ac:dyDescent="0.25">
      <c r="B36" s="43" t="s">
        <v>125</v>
      </c>
      <c r="C36" s="176"/>
      <c r="D36" s="157"/>
      <c r="E36" s="175"/>
      <c r="F36" s="157"/>
      <c r="H36" s="134" t="s">
        <v>25</v>
      </c>
      <c r="I36" s="135"/>
      <c r="J36" s="141" t="s">
        <v>24</v>
      </c>
      <c r="K36" s="27" t="s">
        <v>23</v>
      </c>
      <c r="L36" s="143" t="s">
        <v>22</v>
      </c>
      <c r="M36" s="26" t="s">
        <v>21</v>
      </c>
      <c r="N36" s="2"/>
      <c r="O36" s="1"/>
      <c r="P36" s="1"/>
      <c r="Q36" s="1"/>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row>
    <row r="37" spans="2:206" s="90" customFormat="1" ht="15" customHeight="1" x14ac:dyDescent="0.25">
      <c r="B37" s="43"/>
      <c r="C37" s="176"/>
      <c r="D37" s="157"/>
      <c r="E37" s="175"/>
      <c r="F37" s="157"/>
      <c r="H37" s="136"/>
      <c r="I37" s="137"/>
      <c r="J37" s="141"/>
      <c r="K37" s="25" t="s">
        <v>20</v>
      </c>
      <c r="L37" s="144"/>
      <c r="M37" s="24" t="s">
        <v>19</v>
      </c>
      <c r="N37" s="1"/>
      <c r="O37" s="1"/>
      <c r="P37" s="1"/>
      <c r="Q37" s="1"/>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row>
    <row r="38" spans="2:206" s="90" customFormat="1" ht="15" customHeight="1" thickBot="1" x14ac:dyDescent="0.3">
      <c r="B38" s="43"/>
      <c r="C38" s="176"/>
      <c r="D38" s="157"/>
      <c r="E38" s="175"/>
      <c r="F38" s="157"/>
      <c r="H38" s="138"/>
      <c r="I38" s="139"/>
      <c r="J38" s="142"/>
      <c r="K38" s="115" t="s">
        <v>80</v>
      </c>
      <c r="L38" s="116" t="s">
        <v>18</v>
      </c>
      <c r="M38" s="21" t="s">
        <v>81</v>
      </c>
      <c r="N38" s="1"/>
      <c r="O38" s="1"/>
      <c r="P38" s="1"/>
      <c r="Q38" s="1"/>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row>
    <row r="39" spans="2:206" s="90" customFormat="1" ht="15" customHeight="1" thickBot="1" x14ac:dyDescent="0.3">
      <c r="B39" s="43"/>
      <c r="C39" s="180">
        <f>SUM(C29)</f>
        <v>1</v>
      </c>
      <c r="D39" s="180">
        <f ca="1">SUM(D29:D56)</f>
        <v>0</v>
      </c>
      <c r="E39" s="180">
        <f ca="1">SUM(E29:E56)</f>
        <v>0</v>
      </c>
      <c r="F39" s="11"/>
      <c r="H39" s="20"/>
      <c r="I39" s="18" t="s">
        <v>17</v>
      </c>
      <c r="J39" s="18"/>
      <c r="K39" s="19"/>
      <c r="L39" s="18"/>
      <c r="M39" s="17"/>
      <c r="N39" s="1"/>
      <c r="O39" s="1"/>
      <c r="P39" s="1"/>
      <c r="Q39" s="1"/>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row>
    <row r="40" spans="2:206" s="90" customFormat="1" ht="15" customHeight="1" x14ac:dyDescent="0.25">
      <c r="B40" s="181"/>
      <c r="C40" s="182"/>
      <c r="D40" s="182"/>
      <c r="E40" s="182"/>
      <c r="F40" s="182"/>
      <c r="H40" s="49"/>
      <c r="I40" s="46" t="s">
        <v>16</v>
      </c>
      <c r="J40" s="46"/>
      <c r="K40" s="47"/>
      <c r="L40" s="46"/>
      <c r="M40" s="48"/>
      <c r="N40" s="1"/>
      <c r="O40" s="1"/>
      <c r="P40" s="1"/>
      <c r="Q40" s="1"/>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row>
    <row r="41" spans="2:206" s="90" customFormat="1" ht="15" customHeight="1" x14ac:dyDescent="0.25">
      <c r="B41" s="181"/>
      <c r="C41" s="182"/>
      <c r="D41" s="182"/>
      <c r="E41" s="182"/>
      <c r="F41" s="182"/>
      <c r="H41" s="28">
        <v>1</v>
      </c>
      <c r="I41" s="15" t="s">
        <v>61</v>
      </c>
      <c r="J41" s="14" t="s">
        <v>15</v>
      </c>
      <c r="K41" s="58">
        <v>220000</v>
      </c>
      <c r="L41" s="74">
        <v>96</v>
      </c>
      <c r="M41" s="44">
        <f>K41*L41</f>
        <v>21120000</v>
      </c>
      <c r="N41" s="2"/>
      <c r="O41" s="1"/>
      <c r="P41" s="1"/>
      <c r="Q41" s="1"/>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row>
    <row r="42" spans="2:206" s="90" customFormat="1" ht="15" customHeight="1" x14ac:dyDescent="0.25">
      <c r="B42" s="181"/>
      <c r="C42" s="182"/>
      <c r="D42" s="182"/>
      <c r="E42" s="182"/>
      <c r="F42" s="182"/>
      <c r="H42" s="49"/>
      <c r="I42" s="46" t="s">
        <v>14</v>
      </c>
      <c r="J42" s="46"/>
      <c r="K42" s="76"/>
      <c r="L42" s="77"/>
      <c r="M42" s="78"/>
      <c r="N42" s="1"/>
      <c r="O42" s="1"/>
      <c r="P42" s="1"/>
      <c r="Q42" s="1"/>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row>
    <row r="43" spans="2:206" s="90" customFormat="1" ht="15" customHeight="1" x14ac:dyDescent="0.25">
      <c r="B43" s="181"/>
      <c r="C43" s="182"/>
      <c r="D43" s="182"/>
      <c r="E43" s="182"/>
      <c r="F43" s="182"/>
      <c r="H43" s="108">
        <v>1</v>
      </c>
      <c r="I43" s="45" t="s">
        <v>115</v>
      </c>
      <c r="J43" s="43" t="s">
        <v>13</v>
      </c>
      <c r="K43" s="183">
        <v>5600000</v>
      </c>
      <c r="L43" s="88">
        <v>12</v>
      </c>
      <c r="M43" s="44">
        <f>H43*K43*L43</f>
        <v>67200000</v>
      </c>
      <c r="N43" s="1"/>
      <c r="O43" s="1"/>
      <c r="P43" s="1"/>
      <c r="Q43" s="1"/>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row>
    <row r="44" spans="2:206" s="90" customFormat="1" ht="15" customHeight="1" x14ac:dyDescent="0.25">
      <c r="B44" s="181"/>
      <c r="C44" s="182"/>
      <c r="D44" s="182"/>
      <c r="E44" s="182"/>
      <c r="F44" s="182"/>
      <c r="H44" s="108">
        <v>1</v>
      </c>
      <c r="I44" s="45" t="s">
        <v>115</v>
      </c>
      <c r="J44" s="43" t="s">
        <v>13</v>
      </c>
      <c r="K44" s="183">
        <v>5600000</v>
      </c>
      <c r="L44" s="88">
        <v>12</v>
      </c>
      <c r="M44" s="44">
        <f t="shared" ref="M44:M51" si="4">H44*K44*L44</f>
        <v>67200000</v>
      </c>
      <c r="N44" s="1"/>
      <c r="O44" s="1"/>
      <c r="P44" s="1"/>
      <c r="Q44" s="1"/>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row>
    <row r="45" spans="2:206" s="90" customFormat="1" ht="15" customHeight="1" x14ac:dyDescent="0.25">
      <c r="B45" s="181"/>
      <c r="C45" s="182"/>
      <c r="D45" s="182"/>
      <c r="E45" s="182"/>
      <c r="F45" s="182"/>
      <c r="H45" s="108">
        <v>8</v>
      </c>
      <c r="I45" s="45" t="s">
        <v>98</v>
      </c>
      <c r="J45" s="43" t="s">
        <v>13</v>
      </c>
      <c r="K45" s="183">
        <v>700000</v>
      </c>
      <c r="L45" s="88">
        <v>12</v>
      </c>
      <c r="M45" s="44">
        <f t="shared" si="4"/>
        <v>67200000</v>
      </c>
      <c r="N45" s="1"/>
      <c r="O45" s="1"/>
      <c r="P45" s="1"/>
      <c r="Q45" s="1"/>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row>
    <row r="46" spans="2:206" s="90" customFormat="1" ht="15" customHeight="1" x14ac:dyDescent="0.25">
      <c r="B46" s="181"/>
      <c r="C46" s="182"/>
      <c r="D46" s="182"/>
      <c r="E46" s="182"/>
      <c r="F46" s="182"/>
      <c r="H46" s="108">
        <v>1</v>
      </c>
      <c r="I46" s="87" t="s">
        <v>99</v>
      </c>
      <c r="J46" s="43" t="s">
        <v>13</v>
      </c>
      <c r="K46" s="183">
        <v>6500000</v>
      </c>
      <c r="L46" s="88">
        <v>16</v>
      </c>
      <c r="M46" s="44">
        <f t="shared" si="4"/>
        <v>104000000</v>
      </c>
      <c r="N46" s="1"/>
      <c r="O46" s="1"/>
      <c r="P46" s="1"/>
      <c r="Q46" s="1"/>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row>
    <row r="47" spans="2:206" s="11" customFormat="1" ht="15" customHeight="1" x14ac:dyDescent="0.25">
      <c r="B47" s="181"/>
      <c r="C47" s="182"/>
      <c r="D47" s="182"/>
      <c r="E47" s="182"/>
      <c r="F47" s="182"/>
      <c r="H47" s="108">
        <v>1</v>
      </c>
      <c r="I47" s="87" t="s">
        <v>99</v>
      </c>
      <c r="J47" s="43" t="s">
        <v>13</v>
      </c>
      <c r="K47" s="183">
        <v>6500000</v>
      </c>
      <c r="L47" s="88">
        <v>16</v>
      </c>
      <c r="M47" s="44">
        <f t="shared" si="4"/>
        <v>104000000</v>
      </c>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row>
    <row r="48" spans="2:206" s="11" customFormat="1" ht="15" customHeight="1" x14ac:dyDescent="0.25">
      <c r="B48" s="181"/>
      <c r="C48" s="182"/>
      <c r="D48" s="182"/>
      <c r="E48" s="182"/>
      <c r="F48" s="182"/>
      <c r="H48" s="28">
        <v>1</v>
      </c>
      <c r="I48" s="87" t="s">
        <v>100</v>
      </c>
      <c r="J48" s="14" t="s">
        <v>10</v>
      </c>
      <c r="K48" s="184">
        <v>550000</v>
      </c>
      <c r="L48" s="88">
        <v>48</v>
      </c>
      <c r="M48" s="44">
        <f t="shared" si="4"/>
        <v>26400000</v>
      </c>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row>
    <row r="49" spans="2:206" s="90" customFormat="1" ht="15" customHeight="1" x14ac:dyDescent="0.25">
      <c r="B49" s="181"/>
      <c r="C49" s="182"/>
      <c r="D49" s="182"/>
      <c r="E49" s="182"/>
      <c r="F49" s="182"/>
      <c r="H49" s="28">
        <v>1</v>
      </c>
      <c r="I49" s="87" t="s">
        <v>100</v>
      </c>
      <c r="J49" s="14" t="s">
        <v>10</v>
      </c>
      <c r="K49" s="184">
        <v>550000</v>
      </c>
      <c r="L49" s="88">
        <v>0</v>
      </c>
      <c r="M49" s="44">
        <f t="shared" si="4"/>
        <v>0</v>
      </c>
      <c r="N49" s="1"/>
      <c r="O49" s="1"/>
      <c r="P49" s="1"/>
      <c r="Q49" s="1"/>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row>
    <row r="50" spans="2:206" s="11" customFormat="1" ht="15" customHeight="1" x14ac:dyDescent="0.25">
      <c r="B50" s="181"/>
      <c r="C50" s="182"/>
      <c r="D50" s="182"/>
      <c r="E50" s="182"/>
      <c r="F50" s="182"/>
      <c r="H50" s="28">
        <v>1</v>
      </c>
      <c r="I50" s="15" t="s">
        <v>62</v>
      </c>
      <c r="J50" s="14" t="s">
        <v>10</v>
      </c>
      <c r="K50" s="184">
        <v>1200000</v>
      </c>
      <c r="L50" s="88">
        <v>12</v>
      </c>
      <c r="M50" s="44">
        <f t="shared" si="4"/>
        <v>14400000</v>
      </c>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row>
    <row r="51" spans="2:206" s="11" customFormat="1" ht="15" customHeight="1" x14ac:dyDescent="0.25">
      <c r="B51" s="181"/>
      <c r="C51" s="182"/>
      <c r="D51" s="182"/>
      <c r="E51" s="182"/>
      <c r="F51" s="182"/>
      <c r="H51" s="28">
        <v>1</v>
      </c>
      <c r="I51" s="15" t="s">
        <v>62</v>
      </c>
      <c r="J51" s="14" t="s">
        <v>10</v>
      </c>
      <c r="K51" s="184">
        <v>1200000</v>
      </c>
      <c r="L51" s="88">
        <v>12</v>
      </c>
      <c r="M51" s="44">
        <f t="shared" si="4"/>
        <v>14400000</v>
      </c>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row>
    <row r="52" spans="2:206" s="11" customFormat="1" ht="15" customHeight="1" x14ac:dyDescent="0.25">
      <c r="B52" s="181"/>
      <c r="C52" s="182"/>
      <c r="D52" s="182"/>
      <c r="E52" s="182"/>
      <c r="F52" s="182"/>
      <c r="H52" s="49"/>
      <c r="I52" s="46" t="s">
        <v>12</v>
      </c>
      <c r="J52" s="46"/>
      <c r="K52" s="76"/>
      <c r="L52" s="77"/>
      <c r="M52" s="78"/>
      <c r="N52" s="1"/>
      <c r="O52" s="66"/>
      <c r="P52" s="66"/>
      <c r="Q52" s="66"/>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row>
    <row r="53" spans="2:206" s="11" customFormat="1" ht="15" customHeight="1" x14ac:dyDescent="0.25">
      <c r="B53" s="182"/>
      <c r="C53" s="182"/>
      <c r="D53" s="182"/>
      <c r="E53" s="182"/>
      <c r="F53" s="182"/>
      <c r="H53" s="109">
        <v>2</v>
      </c>
      <c r="I53" s="16" t="s">
        <v>11</v>
      </c>
      <c r="J53" s="75" t="s">
        <v>10</v>
      </c>
      <c r="K53" s="185">
        <v>2500000</v>
      </c>
      <c r="L53" s="88">
        <v>12</v>
      </c>
      <c r="M53" s="186">
        <f>H53*K53*L53</f>
        <v>60000000</v>
      </c>
      <c r="N53" s="66"/>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row>
    <row r="54" spans="2:206" s="11" customFormat="1" ht="15" customHeight="1" x14ac:dyDescent="0.25">
      <c r="B54" s="182"/>
      <c r="C54" s="182"/>
      <c r="D54" s="182"/>
      <c r="E54" s="182"/>
      <c r="F54" s="182"/>
      <c r="H54" s="28">
        <v>1</v>
      </c>
      <c r="I54" s="15" t="s">
        <v>63</v>
      </c>
      <c r="J54" s="14" t="s">
        <v>10</v>
      </c>
      <c r="K54" s="184">
        <v>800000</v>
      </c>
      <c r="L54" s="88">
        <v>12</v>
      </c>
      <c r="M54" s="186">
        <f t="shared" ref="M54:M57" si="5">H54*K54*L54</f>
        <v>9600000</v>
      </c>
      <c r="N54" s="1"/>
      <c r="O54" s="1"/>
      <c r="P54" s="29"/>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row>
    <row r="55" spans="2:206" s="11" customFormat="1" ht="15" customHeight="1" thickBot="1" x14ac:dyDescent="0.3">
      <c r="B55" s="181"/>
      <c r="C55" s="182"/>
      <c r="D55" s="182"/>
      <c r="E55" s="182"/>
      <c r="F55" s="182"/>
      <c r="H55" s="28">
        <v>1</v>
      </c>
      <c r="I55" s="15" t="s">
        <v>64</v>
      </c>
      <c r="J55" s="14" t="s">
        <v>10</v>
      </c>
      <c r="K55" s="184">
        <v>800000</v>
      </c>
      <c r="L55" s="88">
        <v>12</v>
      </c>
      <c r="M55" s="186">
        <f t="shared" si="5"/>
        <v>9600000</v>
      </c>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row>
    <row r="56" spans="2:206" s="11" customFormat="1" ht="15" customHeight="1" thickBot="1" x14ac:dyDescent="0.3">
      <c r="B56" s="182"/>
      <c r="C56" s="182"/>
      <c r="D56" s="187"/>
      <c r="E56" s="182"/>
      <c r="F56" s="182"/>
      <c r="H56" s="108">
        <v>1</v>
      </c>
      <c r="I56" s="188" t="s">
        <v>54</v>
      </c>
      <c r="J56" s="43" t="s">
        <v>10</v>
      </c>
      <c r="K56" s="183">
        <v>550000</v>
      </c>
      <c r="L56" s="88">
        <v>12</v>
      </c>
      <c r="M56" s="186">
        <f t="shared" si="5"/>
        <v>6600000</v>
      </c>
      <c r="N56" s="168" t="s">
        <v>49</v>
      </c>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row>
    <row r="57" spans="2:206" s="11" customFormat="1" ht="15" customHeight="1" thickBot="1" x14ac:dyDescent="0.3">
      <c r="H57" s="110">
        <v>1</v>
      </c>
      <c r="I57" s="189" t="s">
        <v>47</v>
      </c>
      <c r="J57" s="190" t="s">
        <v>10</v>
      </c>
      <c r="K57" s="191">
        <v>200000</v>
      </c>
      <c r="L57" s="88">
        <v>12</v>
      </c>
      <c r="M57" s="186">
        <f t="shared" si="5"/>
        <v>2400000</v>
      </c>
      <c r="N57" s="168" t="s">
        <v>49</v>
      </c>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row>
    <row r="58" spans="2:206" s="11" customFormat="1" ht="15" customHeight="1" x14ac:dyDescent="0.25">
      <c r="H58" s="82"/>
      <c r="I58" s="145" t="s">
        <v>82</v>
      </c>
      <c r="J58" s="145"/>
      <c r="K58" s="145"/>
      <c r="L58" s="145"/>
      <c r="M58" s="83">
        <f>SUM(M41:M57)</f>
        <v>574120000</v>
      </c>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row>
    <row r="59" spans="2:206" s="11" customFormat="1" ht="15" customHeight="1" thickBot="1" x14ac:dyDescent="0.3">
      <c r="H59" s="54"/>
      <c r="I59" s="197" t="s">
        <v>9</v>
      </c>
      <c r="J59" s="197"/>
      <c r="K59" s="197"/>
      <c r="L59" s="197"/>
      <c r="M59" s="55">
        <f>M35+M58</f>
        <v>2313676000</v>
      </c>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row>
    <row r="60" spans="2:206" s="11" customFormat="1" ht="20.100000000000001" customHeight="1" thickBot="1" x14ac:dyDescent="0.3">
      <c r="H60" s="54"/>
      <c r="I60" s="197" t="s">
        <v>48</v>
      </c>
      <c r="J60" s="197"/>
      <c r="K60" s="197"/>
      <c r="L60" s="197"/>
      <c r="M60" s="55">
        <v>155562000</v>
      </c>
      <c r="N60" s="168" t="s">
        <v>49</v>
      </c>
      <c r="O60" s="224" t="s">
        <v>116</v>
      </c>
      <c r="P60" s="225"/>
      <c r="Q60" s="225"/>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row>
    <row r="61" spans="2:206" s="11" customFormat="1" ht="15" customHeight="1" x14ac:dyDescent="0.25">
      <c r="H61" s="54"/>
      <c r="I61" s="197" t="s">
        <v>8</v>
      </c>
      <c r="J61" s="197"/>
      <c r="K61" s="197"/>
      <c r="L61" s="197"/>
      <c r="M61" s="55">
        <f>M59+M60</f>
        <v>2469238000</v>
      </c>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row>
    <row r="62" spans="2:206" s="11" customFormat="1" ht="15" customHeight="1" x14ac:dyDescent="0.25">
      <c r="H62" s="54"/>
      <c r="I62" s="197" t="s">
        <v>7</v>
      </c>
      <c r="J62" s="197"/>
      <c r="K62" s="197"/>
      <c r="L62" s="197"/>
      <c r="M62" s="56">
        <f>ROUND(M61*19%,0)</f>
        <v>469155220</v>
      </c>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row>
    <row r="63" spans="2:206" s="11" customFormat="1" ht="15" customHeight="1" thickBot="1" x14ac:dyDescent="0.3">
      <c r="H63" s="85"/>
      <c r="I63" s="232" t="s">
        <v>6</v>
      </c>
      <c r="J63" s="232"/>
      <c r="K63" s="232"/>
      <c r="L63" s="232"/>
      <c r="M63" s="86">
        <f>ROUND(M61+M62,0)</f>
        <v>2938393220</v>
      </c>
      <c r="N63" s="169"/>
      <c r="O63" s="169"/>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row>
    <row r="64" spans="2:206" s="11" customFormat="1" ht="15" customHeight="1" x14ac:dyDescent="0.25">
      <c r="H64" s="229" t="s">
        <v>5</v>
      </c>
      <c r="I64" s="230"/>
      <c r="J64" s="230"/>
      <c r="K64" s="230"/>
      <c r="L64" s="230"/>
      <c r="M64" s="231"/>
      <c r="N64" s="192"/>
      <c r="O64" s="193" t="s">
        <v>117</v>
      </c>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row>
    <row r="65" spans="8:206" s="11" customFormat="1" ht="15" customHeight="1" x14ac:dyDescent="0.25">
      <c r="H65" s="226" t="s">
        <v>51</v>
      </c>
      <c r="I65" s="227"/>
      <c r="J65" s="227"/>
      <c r="K65" s="227"/>
      <c r="L65" s="227"/>
      <c r="M65" s="228"/>
      <c r="N65" s="192"/>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row>
    <row r="66" spans="8:206" s="11" customFormat="1" ht="15" customHeight="1" x14ac:dyDescent="0.25">
      <c r="H66" s="226" t="s">
        <v>4</v>
      </c>
      <c r="I66" s="227"/>
      <c r="J66" s="227"/>
      <c r="K66" s="227"/>
      <c r="L66" s="227"/>
      <c r="M66" s="228"/>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row>
    <row r="67" spans="8:206" s="11" customFormat="1" ht="15" customHeight="1" x14ac:dyDescent="0.25">
      <c r="H67" s="226" t="s">
        <v>3</v>
      </c>
      <c r="I67" s="227"/>
      <c r="J67" s="227"/>
      <c r="K67" s="227"/>
      <c r="L67" s="227"/>
      <c r="M67" s="228"/>
      <c r="N67" s="1"/>
      <c r="O67" s="89"/>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row>
    <row r="68" spans="8:206" s="11" customFormat="1" ht="15" customHeight="1" x14ac:dyDescent="0.25">
      <c r="H68" s="226" t="s">
        <v>65</v>
      </c>
      <c r="I68" s="227"/>
      <c r="J68" s="227"/>
      <c r="K68" s="227"/>
      <c r="L68" s="227"/>
      <c r="M68" s="228"/>
      <c r="N68" s="89"/>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row>
    <row r="69" spans="8:206" s="11" customFormat="1" ht="15" customHeight="1" x14ac:dyDescent="0.25">
      <c r="H69" s="226" t="s">
        <v>52</v>
      </c>
      <c r="I69" s="227"/>
      <c r="J69" s="227"/>
      <c r="K69" s="227"/>
      <c r="L69" s="227"/>
      <c r="M69" s="228"/>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row>
    <row r="70" spans="8:206" s="11" customFormat="1" ht="15" customHeight="1" x14ac:dyDescent="0.25">
      <c r="H70" s="226" t="s">
        <v>66</v>
      </c>
      <c r="I70" s="227"/>
      <c r="J70" s="227"/>
      <c r="K70" s="227"/>
      <c r="L70" s="227"/>
      <c r="M70" s="228"/>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row>
    <row r="71" spans="8:206" s="11" customFormat="1" ht="15" customHeight="1" x14ac:dyDescent="0.25">
      <c r="H71" s="226" t="s">
        <v>67</v>
      </c>
      <c r="I71" s="227"/>
      <c r="J71" s="227"/>
      <c r="K71" s="227"/>
      <c r="L71" s="227"/>
      <c r="M71" s="228"/>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row>
    <row r="72" spans="8:206" s="11" customFormat="1" ht="15" customHeight="1" x14ac:dyDescent="0.25">
      <c r="H72" s="226" t="s">
        <v>68</v>
      </c>
      <c r="I72" s="227"/>
      <c r="J72" s="227"/>
      <c r="K72" s="227"/>
      <c r="L72" s="227"/>
      <c r="M72" s="228"/>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row>
    <row r="73" spans="8:206" s="11" customFormat="1" ht="15" customHeight="1" x14ac:dyDescent="0.25">
      <c r="H73" s="226" t="s">
        <v>57</v>
      </c>
      <c r="I73" s="227"/>
      <c r="J73" s="227"/>
      <c r="K73" s="227"/>
      <c r="L73" s="227"/>
      <c r="M73" s="228"/>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row>
    <row r="74" spans="8:206" s="11" customFormat="1" ht="15" customHeight="1" x14ac:dyDescent="0.25">
      <c r="H74" s="226" t="s">
        <v>92</v>
      </c>
      <c r="I74" s="227"/>
      <c r="J74" s="227"/>
      <c r="K74" s="227"/>
      <c r="L74" s="227"/>
      <c r="M74" s="228"/>
      <c r="N74" s="1"/>
      <c r="O74" s="65"/>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row>
    <row r="75" spans="8:206" s="11" customFormat="1" ht="15" customHeight="1" x14ac:dyDescent="0.25">
      <c r="H75" s="226" t="s">
        <v>69</v>
      </c>
      <c r="I75" s="227"/>
      <c r="J75" s="227"/>
      <c r="K75" s="227"/>
      <c r="L75" s="227"/>
      <c r="M75" s="228"/>
      <c r="N75" s="57"/>
      <c r="O75" s="12">
        <v>41.3</v>
      </c>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row>
    <row r="76" spans="8:206" s="11" customFormat="1" ht="15" customHeight="1" x14ac:dyDescent="0.25">
      <c r="H76" s="226" t="s">
        <v>74</v>
      </c>
      <c r="I76" s="227"/>
      <c r="J76" s="227"/>
      <c r="K76" s="227"/>
      <c r="L76" s="227"/>
      <c r="M76" s="228"/>
      <c r="N76" s="57"/>
      <c r="O76" s="12">
        <v>3.7</v>
      </c>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row>
    <row r="77" spans="8:206" s="11" customFormat="1" ht="15" customHeight="1" x14ac:dyDescent="0.25">
      <c r="H77" s="226" t="s">
        <v>70</v>
      </c>
      <c r="I77" s="227"/>
      <c r="J77" s="227"/>
      <c r="K77" s="227"/>
      <c r="L77" s="227"/>
      <c r="M77" s="228"/>
      <c r="N77" s="1"/>
      <c r="O77" s="12">
        <f>+O76/O75</f>
        <v>8.9588377723970949E-2</v>
      </c>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row>
    <row r="78" spans="8:206" s="11" customFormat="1" ht="15" customHeight="1" x14ac:dyDescent="0.25">
      <c r="H78" s="226" t="s">
        <v>58</v>
      </c>
      <c r="I78" s="227"/>
      <c r="J78" s="227"/>
      <c r="K78" s="227"/>
      <c r="L78" s="227"/>
      <c r="M78" s="228"/>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row>
    <row r="79" spans="8:206" s="11" customFormat="1" ht="15" customHeight="1" x14ac:dyDescent="0.25">
      <c r="H79" s="226" t="s">
        <v>73</v>
      </c>
      <c r="I79" s="227"/>
      <c r="J79" s="227"/>
      <c r="K79" s="227"/>
      <c r="L79" s="227"/>
      <c r="M79" s="228"/>
      <c r="N79" s="57"/>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row>
    <row r="80" spans="8:206" s="11" customFormat="1" ht="15" customHeight="1" x14ac:dyDescent="0.25">
      <c r="H80" s="226" t="s">
        <v>75</v>
      </c>
      <c r="I80" s="227"/>
      <c r="J80" s="227"/>
      <c r="K80" s="227"/>
      <c r="L80" s="227"/>
      <c r="M80" s="228"/>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row>
    <row r="81" spans="8:206" s="11" customFormat="1" ht="15" customHeight="1" x14ac:dyDescent="0.25">
      <c r="H81" s="226" t="s">
        <v>93</v>
      </c>
      <c r="I81" s="227"/>
      <c r="J81" s="227"/>
      <c r="K81" s="227"/>
      <c r="L81" s="227"/>
      <c r="M81" s="228"/>
      <c r="N81" s="1"/>
      <c r="O81" s="102"/>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row>
    <row r="82" spans="8:206" s="11" customFormat="1" ht="15" customHeight="1" thickBot="1" x14ac:dyDescent="0.3">
      <c r="H82" s="233" t="s">
        <v>53</v>
      </c>
      <c r="I82" s="234"/>
      <c r="J82" s="234"/>
      <c r="K82" s="234"/>
      <c r="L82" s="234"/>
      <c r="M82" s="235"/>
      <c r="N82" s="84"/>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row>
    <row r="83" spans="8:206" s="11" customFormat="1" ht="15" customHeight="1" x14ac:dyDescent="0.25">
      <c r="H83" s="194"/>
      <c r="I83" s="195"/>
      <c r="J83" s="195"/>
      <c r="K83" s="195"/>
      <c r="L83" s="195"/>
      <c r="M83" s="196"/>
      <c r="N83" s="169"/>
      <c r="O83" s="169"/>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row>
    <row r="84" spans="8:206" s="11" customFormat="1" ht="15" customHeight="1" x14ac:dyDescent="0.25">
      <c r="H84" s="194"/>
      <c r="I84" s="195"/>
      <c r="J84" s="195"/>
      <c r="K84" s="195"/>
      <c r="L84" s="195"/>
      <c r="M84" s="196"/>
      <c r="N84" s="169"/>
      <c r="O84" s="169"/>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row>
    <row r="85" spans="8:206" s="11" customFormat="1" ht="20.100000000000001" customHeight="1" x14ac:dyDescent="0.25">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row>
    <row r="86" spans="8:206" s="11" customFormat="1" ht="15" customHeight="1" x14ac:dyDescent="0.25">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row>
    <row r="87" spans="8:206" s="11" customFormat="1" ht="20.100000000000001" customHeight="1" x14ac:dyDescent="0.25">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row>
    <row r="88" spans="8:206" s="11" customFormat="1" ht="45" customHeight="1" x14ac:dyDescent="0.25">
      <c r="P88" s="89"/>
      <c r="Q88" s="89"/>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row>
    <row r="89" spans="8:206" s="11" customFormat="1" ht="45" customHeight="1" x14ac:dyDescent="0.25">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row>
    <row r="90" spans="8:206" s="11" customFormat="1" ht="30" customHeight="1" x14ac:dyDescent="0.25">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row>
    <row r="91" spans="8:206" s="11" customFormat="1" ht="15" customHeight="1" x14ac:dyDescent="0.25">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row>
    <row r="92" spans="8:206" s="11" customFormat="1" ht="15" customHeight="1" x14ac:dyDescent="0.25">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row>
    <row r="93" spans="8:206" s="11" customFormat="1" ht="30" customHeight="1" x14ac:dyDescent="0.25">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row>
    <row r="94" spans="8:206" s="11" customFormat="1" ht="30" customHeight="1" x14ac:dyDescent="0.25">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row>
    <row r="95" spans="8:206" s="11" customFormat="1" ht="30" customHeight="1" x14ac:dyDescent="0.25">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row>
    <row r="96" spans="8:206" s="11" customFormat="1" ht="30" customHeight="1" x14ac:dyDescent="0.25">
      <c r="P96" s="12"/>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row>
    <row r="97" spans="16:215" s="66" customFormat="1" ht="20.100000000000001" customHeight="1" x14ac:dyDescent="0.25">
      <c r="P97" s="12"/>
      <c r="Q97" s="1"/>
      <c r="T97" s="72"/>
      <c r="U97" s="73"/>
      <c r="V97" s="67"/>
      <c r="W97" s="67"/>
      <c r="X97" s="67"/>
      <c r="Y97" s="67"/>
      <c r="Z97" s="67"/>
      <c r="AA97" s="67"/>
      <c r="AB97" s="67"/>
      <c r="AC97" s="67"/>
      <c r="AD97" s="67"/>
      <c r="AE97" s="67"/>
      <c r="AF97" s="67"/>
      <c r="AG97" s="67"/>
      <c r="AH97" s="67"/>
      <c r="AI97" s="67"/>
      <c r="AJ97" s="67"/>
      <c r="AK97" s="67"/>
      <c r="AL97" s="67"/>
      <c r="AM97" s="67"/>
      <c r="AN97" s="67"/>
      <c r="AO97" s="67"/>
      <c r="AP97" s="67"/>
      <c r="AQ97" s="67"/>
      <c r="AR97" s="67"/>
      <c r="AS97" s="67"/>
      <c r="AT97" s="67"/>
      <c r="AU97" s="67"/>
      <c r="AV97" s="67"/>
      <c r="AW97" s="67"/>
      <c r="AX97" s="67"/>
      <c r="AY97" s="67"/>
      <c r="AZ97" s="67"/>
      <c r="BA97" s="67"/>
      <c r="BB97" s="67"/>
      <c r="BC97" s="67"/>
      <c r="BD97" s="67"/>
      <c r="BE97" s="67"/>
      <c r="BF97" s="67"/>
      <c r="BG97" s="67"/>
      <c r="BH97" s="67"/>
      <c r="BI97" s="67"/>
      <c r="BJ97" s="67"/>
      <c r="BK97" s="67"/>
      <c r="BL97" s="67"/>
      <c r="BM97" s="67"/>
      <c r="BN97" s="67"/>
      <c r="BO97" s="67"/>
      <c r="BP97" s="67"/>
      <c r="BQ97" s="67"/>
      <c r="BR97" s="67"/>
      <c r="BS97" s="67"/>
      <c r="BT97" s="67"/>
      <c r="BU97" s="67"/>
      <c r="BV97" s="67"/>
      <c r="BW97" s="67"/>
      <c r="BX97" s="67"/>
      <c r="BY97" s="67"/>
      <c r="BZ97" s="67"/>
      <c r="CA97" s="67"/>
      <c r="CB97" s="67"/>
      <c r="CC97" s="67"/>
      <c r="CD97" s="67"/>
      <c r="CE97" s="67"/>
      <c r="CF97" s="67"/>
      <c r="CG97" s="67"/>
      <c r="CH97" s="67"/>
      <c r="CI97" s="67"/>
      <c r="CJ97" s="67"/>
      <c r="CK97" s="67"/>
      <c r="CL97" s="67"/>
      <c r="CM97" s="67"/>
      <c r="CN97" s="67"/>
      <c r="CO97" s="67"/>
      <c r="CP97" s="67"/>
      <c r="CQ97" s="67"/>
      <c r="CR97" s="67"/>
      <c r="CS97" s="67"/>
      <c r="CT97" s="67"/>
      <c r="CU97" s="67"/>
      <c r="CV97" s="67"/>
      <c r="CW97" s="67"/>
      <c r="CX97" s="67"/>
      <c r="CY97" s="67"/>
      <c r="CZ97" s="67"/>
      <c r="DA97" s="67"/>
      <c r="DB97" s="67"/>
      <c r="DC97" s="67"/>
      <c r="DD97" s="67"/>
      <c r="DE97" s="67"/>
      <c r="DF97" s="67"/>
      <c r="DG97" s="67"/>
      <c r="DH97" s="67"/>
      <c r="DI97" s="67"/>
      <c r="DJ97" s="67"/>
      <c r="DK97" s="67"/>
      <c r="DL97" s="67"/>
      <c r="DM97" s="67"/>
      <c r="DN97" s="67"/>
      <c r="DO97" s="67"/>
      <c r="DP97" s="67"/>
      <c r="DQ97" s="67"/>
      <c r="DR97" s="67"/>
      <c r="DS97" s="67"/>
      <c r="DT97" s="67"/>
      <c r="DU97" s="67"/>
      <c r="DV97" s="67"/>
      <c r="DW97" s="67"/>
      <c r="DX97" s="67"/>
      <c r="DY97" s="67"/>
      <c r="DZ97" s="67"/>
      <c r="EA97" s="67"/>
      <c r="EB97" s="67"/>
      <c r="EC97" s="67"/>
      <c r="ED97" s="67"/>
      <c r="EE97" s="67"/>
      <c r="EF97" s="67"/>
      <c r="EG97" s="67"/>
      <c r="EH97" s="67"/>
      <c r="EI97" s="67"/>
      <c r="EJ97" s="67"/>
      <c r="EK97" s="67"/>
      <c r="EL97" s="67"/>
      <c r="EM97" s="67"/>
      <c r="EN97" s="67"/>
      <c r="EO97" s="67"/>
      <c r="EP97" s="67"/>
      <c r="EQ97" s="67"/>
      <c r="ER97" s="67"/>
      <c r="ES97" s="67"/>
      <c r="ET97" s="67"/>
      <c r="EU97" s="67"/>
      <c r="EV97" s="67"/>
      <c r="EW97" s="67"/>
      <c r="EX97" s="67"/>
      <c r="EY97" s="67"/>
      <c r="EZ97" s="67"/>
      <c r="FA97" s="67"/>
      <c r="FB97" s="67"/>
      <c r="FC97" s="67"/>
      <c r="FD97" s="67"/>
      <c r="FE97" s="67"/>
      <c r="FF97" s="67"/>
      <c r="FG97" s="67"/>
      <c r="FH97" s="67"/>
      <c r="FI97" s="67"/>
      <c r="FJ97" s="67"/>
      <c r="FK97" s="67"/>
      <c r="FL97" s="67"/>
      <c r="FM97" s="67"/>
      <c r="FN97" s="67"/>
      <c r="FO97" s="67"/>
      <c r="FP97" s="67"/>
      <c r="FQ97" s="67"/>
      <c r="FR97" s="67"/>
      <c r="FS97" s="67"/>
      <c r="FT97" s="67"/>
      <c r="FU97" s="67"/>
      <c r="FV97" s="67"/>
      <c r="FW97" s="67"/>
      <c r="FX97" s="67"/>
      <c r="FY97" s="67"/>
      <c r="FZ97" s="67"/>
      <c r="GA97" s="67"/>
      <c r="GB97" s="67"/>
      <c r="GC97" s="67"/>
      <c r="GD97" s="67"/>
      <c r="GE97" s="67"/>
      <c r="GF97" s="67"/>
      <c r="GG97" s="67"/>
      <c r="GH97" s="67"/>
      <c r="GI97" s="67"/>
      <c r="GJ97" s="67"/>
      <c r="GK97" s="67"/>
      <c r="GL97" s="67"/>
      <c r="GM97" s="67"/>
      <c r="GN97" s="67"/>
      <c r="GO97" s="67"/>
      <c r="GP97" s="67"/>
      <c r="GQ97" s="67"/>
      <c r="GR97" s="67"/>
      <c r="GS97" s="67"/>
      <c r="GT97" s="67"/>
      <c r="GU97" s="67"/>
      <c r="GV97" s="67"/>
      <c r="GW97" s="67"/>
      <c r="GX97" s="67"/>
      <c r="GY97" s="67"/>
      <c r="GZ97" s="67"/>
      <c r="HA97" s="67"/>
      <c r="HB97" s="67"/>
      <c r="HC97" s="67"/>
      <c r="HD97" s="67"/>
      <c r="HE97" s="67"/>
      <c r="HF97" s="67"/>
      <c r="HG97" s="67"/>
    </row>
    <row r="98" spans="16:215" s="11" customFormat="1" ht="30" customHeight="1" x14ac:dyDescent="0.25">
      <c r="P98" s="12"/>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row>
    <row r="99" spans="16:215" s="11" customFormat="1" ht="30" customHeight="1" x14ac:dyDescent="0.25">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row>
    <row r="100" spans="16:215" s="11" customFormat="1" ht="30" customHeight="1" x14ac:dyDescent="0.25">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row>
    <row r="101" spans="16:215" s="11" customFormat="1" ht="30" customHeight="1" x14ac:dyDescent="0.25">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row>
    <row r="102" spans="16:215" s="11" customFormat="1" ht="30" customHeight="1" x14ac:dyDescent="0.25">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row>
    <row r="103" spans="16:215" s="11" customFormat="1" ht="15" customHeight="1" x14ac:dyDescent="0.25">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row>
    <row r="104" spans="16:215" s="11" customFormat="1" ht="15" customHeight="1" x14ac:dyDescent="0.25">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row>
    <row r="105" spans="16:215" s="11" customFormat="1" ht="15" customHeight="1" x14ac:dyDescent="0.25">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row>
    <row r="106" spans="16:215" s="11" customFormat="1" ht="15" customHeight="1" x14ac:dyDescent="0.25">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row>
    <row r="107" spans="16:215" s="11" customFormat="1" ht="15" customHeight="1" x14ac:dyDescent="0.25">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row>
    <row r="108" spans="16:215" s="11" customFormat="1" ht="15" customHeight="1" x14ac:dyDescent="0.25">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row>
    <row r="109" spans="16:215" s="11" customFormat="1" x14ac:dyDescent="0.25">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row>
    <row r="110" spans="16:215" s="11" customFormat="1" ht="38.25" customHeight="1" x14ac:dyDescent="0.25">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row>
    <row r="111" spans="16:215" s="11" customFormat="1" ht="38.25" customHeight="1" x14ac:dyDescent="0.25">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row>
    <row r="112" spans="16:215" s="90" customFormat="1" ht="27.75" customHeight="1" x14ac:dyDescent="0.25">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c r="BC112" s="89"/>
      <c r="BD112" s="89"/>
      <c r="BE112" s="89"/>
      <c r="BF112" s="89"/>
      <c r="BG112" s="89"/>
      <c r="BH112" s="89"/>
      <c r="BI112" s="89"/>
      <c r="BJ112" s="89"/>
      <c r="BK112" s="89"/>
      <c r="BL112" s="89"/>
      <c r="BM112" s="89"/>
      <c r="BN112" s="89"/>
      <c r="BO112" s="89"/>
      <c r="BP112" s="89"/>
      <c r="BQ112" s="89"/>
      <c r="BR112" s="89"/>
      <c r="BS112" s="89"/>
      <c r="BT112" s="89"/>
      <c r="BU112" s="89"/>
      <c r="BV112" s="89"/>
      <c r="BW112" s="89"/>
      <c r="BX112" s="89"/>
      <c r="BY112" s="89"/>
      <c r="BZ112" s="89"/>
      <c r="CA112" s="89"/>
      <c r="CB112" s="89"/>
      <c r="CC112" s="89"/>
      <c r="CD112" s="89"/>
      <c r="CE112" s="89"/>
      <c r="CF112" s="89"/>
      <c r="CG112" s="89"/>
      <c r="CH112" s="89"/>
      <c r="CI112" s="89"/>
      <c r="CJ112" s="89"/>
      <c r="CK112" s="89"/>
      <c r="CL112" s="89"/>
      <c r="CM112" s="89"/>
      <c r="CN112" s="89"/>
      <c r="CO112" s="89"/>
      <c r="CP112" s="89"/>
      <c r="CQ112" s="89"/>
      <c r="CR112" s="89"/>
      <c r="CS112" s="89"/>
      <c r="CT112" s="89"/>
      <c r="CU112" s="89"/>
      <c r="CV112" s="89"/>
      <c r="CW112" s="89"/>
      <c r="CX112" s="89"/>
      <c r="CY112" s="89"/>
      <c r="CZ112" s="89"/>
      <c r="DA112" s="89"/>
      <c r="DB112" s="89"/>
      <c r="DC112" s="89"/>
      <c r="DD112" s="89"/>
      <c r="DE112" s="89"/>
      <c r="DF112" s="89"/>
      <c r="DG112" s="89"/>
      <c r="DH112" s="89"/>
      <c r="DI112" s="89"/>
      <c r="DJ112" s="89"/>
      <c r="DK112" s="89"/>
      <c r="DL112" s="89"/>
      <c r="DM112" s="89"/>
      <c r="DN112" s="89"/>
      <c r="DO112" s="89"/>
      <c r="DP112" s="89"/>
      <c r="DQ112" s="89"/>
      <c r="DR112" s="89"/>
      <c r="DS112" s="89"/>
      <c r="DT112" s="89"/>
      <c r="DU112" s="89"/>
      <c r="DV112" s="89"/>
      <c r="DW112" s="89"/>
      <c r="DX112" s="89"/>
      <c r="DY112" s="89"/>
      <c r="DZ112" s="89"/>
      <c r="EA112" s="89"/>
      <c r="EB112" s="89"/>
      <c r="EC112" s="89"/>
      <c r="ED112" s="89"/>
      <c r="EE112" s="89"/>
      <c r="EF112" s="89"/>
      <c r="EG112" s="89"/>
      <c r="EH112" s="89"/>
      <c r="EI112" s="89"/>
      <c r="EJ112" s="89"/>
      <c r="EK112" s="89"/>
      <c r="EL112" s="89"/>
      <c r="EM112" s="89"/>
      <c r="EN112" s="89"/>
      <c r="EO112" s="89"/>
      <c r="EP112" s="89"/>
      <c r="EQ112" s="89"/>
      <c r="ER112" s="89"/>
      <c r="ES112" s="89"/>
      <c r="ET112" s="89"/>
      <c r="EU112" s="89"/>
      <c r="EV112" s="89"/>
      <c r="EW112" s="89"/>
      <c r="EX112" s="89"/>
      <c r="EY112" s="89"/>
      <c r="EZ112" s="89"/>
      <c r="FA112" s="89"/>
      <c r="FB112" s="89"/>
      <c r="FC112" s="89"/>
      <c r="FD112" s="89"/>
      <c r="FE112" s="89"/>
      <c r="FF112" s="89"/>
      <c r="FG112" s="89"/>
      <c r="FH112" s="89"/>
      <c r="FI112" s="89"/>
      <c r="FJ112" s="89"/>
      <c r="FK112" s="89"/>
      <c r="FL112" s="89"/>
      <c r="FM112" s="89"/>
      <c r="FN112" s="89"/>
      <c r="FO112" s="89"/>
      <c r="FP112" s="89"/>
      <c r="FQ112" s="89"/>
      <c r="FR112" s="89"/>
      <c r="FS112" s="89"/>
      <c r="FT112" s="89"/>
      <c r="FU112" s="89"/>
      <c r="FV112" s="89"/>
      <c r="FW112" s="89"/>
      <c r="FX112" s="89"/>
      <c r="FY112" s="89"/>
      <c r="FZ112" s="89"/>
      <c r="GA112" s="89"/>
      <c r="GB112" s="89"/>
      <c r="GC112" s="89"/>
      <c r="GD112" s="89"/>
      <c r="GE112" s="89"/>
      <c r="GF112" s="89"/>
      <c r="GG112" s="89"/>
      <c r="GH112" s="89"/>
      <c r="GI112" s="89"/>
      <c r="GJ112" s="89"/>
      <c r="GK112" s="89"/>
      <c r="GL112" s="89"/>
      <c r="GM112" s="89"/>
      <c r="GN112" s="89"/>
      <c r="GO112" s="89"/>
      <c r="GP112" s="89"/>
      <c r="GQ112" s="89"/>
      <c r="GR112" s="89"/>
      <c r="GS112" s="89"/>
      <c r="GT112" s="89"/>
      <c r="GU112" s="89"/>
      <c r="GV112" s="89"/>
      <c r="GW112" s="89"/>
      <c r="GX112" s="89"/>
    </row>
    <row r="113" spans="2:206" s="11" customFormat="1" ht="27.75" customHeight="1" x14ac:dyDescent="0.25">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row>
    <row r="114" spans="2:206" s="11" customFormat="1" ht="27.75" customHeight="1" x14ac:dyDescent="0.25">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row>
    <row r="115" spans="2:206" s="11" customFormat="1" x14ac:dyDescent="0.25">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row>
    <row r="116" spans="2:206" s="11" customFormat="1" ht="27.75" customHeight="1" x14ac:dyDescent="0.25">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row>
    <row r="117" spans="2:206" s="11" customFormat="1" ht="27.75" customHeight="1" x14ac:dyDescent="0.25">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row>
    <row r="118" spans="2:206" s="11" customFormat="1" ht="27.75" customHeight="1" x14ac:dyDescent="0.25">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row>
    <row r="119" spans="2:206" s="11" customFormat="1" ht="27.75" customHeight="1" x14ac:dyDescent="0.25">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row>
    <row r="120" spans="2:206" s="11" customFormat="1" ht="27.75" customHeight="1" x14ac:dyDescent="0.25">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row>
    <row r="121" spans="2:206" s="11" customFormat="1" x14ac:dyDescent="0.25">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row>
    <row r="122" spans="2:206" s="11" customFormat="1" x14ac:dyDescent="0.25">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row>
    <row r="123" spans="2:206" s="11" customFormat="1" x14ac:dyDescent="0.25">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row>
    <row r="124" spans="2:206" s="11" customFormat="1" x14ac:dyDescent="0.25">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row>
    <row r="125" spans="2:206" s="11" customFormat="1" x14ac:dyDescent="0.25">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row>
    <row r="126" spans="2:206" s="11" customFormat="1" x14ac:dyDescent="0.25">
      <c r="B126" s="90"/>
      <c r="C126" s="90"/>
      <c r="D126" s="90"/>
      <c r="E126" s="90"/>
      <c r="F126" s="90"/>
      <c r="G126" s="90"/>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row>
    <row r="127" spans="2:206" ht="30" customHeight="1" x14ac:dyDescent="0.25">
      <c r="H127" s="1"/>
      <c r="I127" s="1"/>
      <c r="J127" s="1"/>
      <c r="K127" s="1"/>
      <c r="M127" s="1"/>
    </row>
    <row r="128" spans="2:206" ht="28.5" customHeight="1" x14ac:dyDescent="0.25">
      <c r="H128" s="62"/>
      <c r="I128" s="62"/>
      <c r="J128" s="62"/>
      <c r="K128" s="62"/>
      <c r="L128" s="62"/>
      <c r="M128" s="62"/>
    </row>
    <row r="129" spans="8:13" ht="27" customHeight="1" x14ac:dyDescent="0.25">
      <c r="H129" s="10" t="s">
        <v>2</v>
      </c>
      <c r="I129" s="140"/>
      <c r="J129" s="140"/>
      <c r="K129" s="9"/>
      <c r="L129" s="8"/>
      <c r="M129" s="8"/>
    </row>
    <row r="130" spans="8:13" ht="24.75" customHeight="1" x14ac:dyDescent="0.25">
      <c r="H130" s="111"/>
      <c r="I130" s="7"/>
      <c r="J130" s="140"/>
      <c r="K130" s="6"/>
      <c r="L130" s="5"/>
      <c r="M130" s="5"/>
    </row>
    <row r="131" spans="8:13" ht="51.75" customHeight="1" x14ac:dyDescent="0.25">
      <c r="H131" s="112" t="s">
        <v>1</v>
      </c>
      <c r="I131" s="140"/>
      <c r="J131" s="140"/>
      <c r="K131" s="236" t="s">
        <v>0</v>
      </c>
      <c r="L131" s="236"/>
      <c r="M131" s="236"/>
    </row>
    <row r="132" spans="8:13" ht="28.5" customHeight="1" x14ac:dyDescent="0.25"/>
    <row r="133" spans="8:13" ht="28.5" customHeight="1" x14ac:dyDescent="0.25"/>
    <row r="134" spans="8:13" ht="28.5" customHeight="1" x14ac:dyDescent="0.25"/>
    <row r="135" spans="8:13" ht="28.5" customHeight="1" x14ac:dyDescent="0.25"/>
    <row r="136" spans="8:13" ht="24.75" customHeight="1" x14ac:dyDescent="0.25"/>
    <row r="137" spans="8:13" ht="24.75" customHeight="1" x14ac:dyDescent="0.25"/>
    <row r="138" spans="8:13" ht="24.75" customHeight="1" x14ac:dyDescent="0.25"/>
    <row r="139" spans="8:13" ht="24" customHeight="1" x14ac:dyDescent="0.25"/>
    <row r="140" spans="8:13" ht="26.25" customHeight="1" x14ac:dyDescent="0.25"/>
    <row r="141" spans="8:13" ht="31.5" customHeight="1" x14ac:dyDescent="0.25"/>
    <row r="142" spans="8:13" ht="31.5" customHeight="1" x14ac:dyDescent="0.25"/>
    <row r="143" spans="8:13" ht="44.25" customHeight="1" x14ac:dyDescent="0.25"/>
    <row r="144" spans="8:13" ht="44.25" customHeight="1" x14ac:dyDescent="0.25"/>
    <row r="145" spans="14:14" ht="45.75" customHeight="1" x14ac:dyDescent="0.25">
      <c r="N145" s="124"/>
    </row>
    <row r="146" spans="14:14" ht="14.25" customHeight="1" x14ac:dyDescent="0.25"/>
    <row r="148" spans="14:14" ht="38.25" customHeight="1" x14ac:dyDescent="0.25"/>
  </sheetData>
  <mergeCells count="38">
    <mergeCell ref="H82:M82"/>
    <mergeCell ref="K131:M131"/>
    <mergeCell ref="H76:M76"/>
    <mergeCell ref="H77:M77"/>
    <mergeCell ref="H78:M78"/>
    <mergeCell ref="H79:M79"/>
    <mergeCell ref="H80:M80"/>
    <mergeCell ref="H81:M81"/>
    <mergeCell ref="O60:Q60"/>
    <mergeCell ref="I61:L61"/>
    <mergeCell ref="I62:L62"/>
    <mergeCell ref="H75:M75"/>
    <mergeCell ref="H64:M64"/>
    <mergeCell ref="H65:M65"/>
    <mergeCell ref="H66:M66"/>
    <mergeCell ref="H67:M67"/>
    <mergeCell ref="H68:M68"/>
    <mergeCell ref="H69:M69"/>
    <mergeCell ref="H70:M70"/>
    <mergeCell ref="H71:M71"/>
    <mergeCell ref="H72:M72"/>
    <mergeCell ref="H73:M73"/>
    <mergeCell ref="H74:M74"/>
    <mergeCell ref="I63:L63"/>
    <mergeCell ref="I59:L59"/>
    <mergeCell ref="I60:L60"/>
    <mergeCell ref="B26:D26"/>
    <mergeCell ref="H2:M2"/>
    <mergeCell ref="H3:M3"/>
    <mergeCell ref="H4:M4"/>
    <mergeCell ref="H5:M5"/>
    <mergeCell ref="H6:M6"/>
    <mergeCell ref="H7:M7"/>
    <mergeCell ref="H8:M8"/>
    <mergeCell ref="H9:J9"/>
    <mergeCell ref="L9:M9"/>
    <mergeCell ref="H11:I13"/>
    <mergeCell ref="I14:M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5"/>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hidden="1" customWidth="1"/>
    <col min="11" max="11" width="11.5703125" style="1" hidden="1" customWidth="1"/>
    <col min="12" max="200" width="11.5703125" style="1" customWidth="1"/>
    <col min="201" max="16384" width="12.5703125" style="1"/>
  </cols>
  <sheetData>
    <row r="1" spans="2:200" ht="11.25" customHeight="1" x14ac:dyDescent="0.25">
      <c r="B1" s="42"/>
      <c r="C1" s="41"/>
      <c r="D1" s="41"/>
      <c r="E1" s="40"/>
      <c r="F1" s="39"/>
      <c r="G1" s="38"/>
    </row>
    <row r="2" spans="2:200" x14ac:dyDescent="0.25">
      <c r="B2" s="201" t="s">
        <v>45</v>
      </c>
      <c r="C2" s="202"/>
      <c r="D2" s="202"/>
      <c r="E2" s="202"/>
      <c r="F2" s="202"/>
      <c r="G2" s="203"/>
    </row>
    <row r="3" spans="2:200" x14ac:dyDescent="0.25">
      <c r="B3" s="201" t="s">
        <v>44</v>
      </c>
      <c r="C3" s="202"/>
      <c r="D3" s="202"/>
      <c r="E3" s="202"/>
      <c r="F3" s="202"/>
      <c r="G3" s="203"/>
    </row>
    <row r="4" spans="2:200" x14ac:dyDescent="0.25">
      <c r="B4" s="201" t="s">
        <v>59</v>
      </c>
      <c r="C4" s="202"/>
      <c r="D4" s="202"/>
      <c r="E4" s="202"/>
      <c r="F4" s="202"/>
      <c r="G4" s="203"/>
    </row>
    <row r="5" spans="2:200" x14ac:dyDescent="0.25">
      <c r="B5" s="204" t="s">
        <v>43</v>
      </c>
      <c r="C5" s="205"/>
      <c r="D5" s="205"/>
      <c r="E5" s="205"/>
      <c r="F5" s="205"/>
      <c r="G5" s="206"/>
    </row>
    <row r="6" spans="2:200" x14ac:dyDescent="0.25">
      <c r="B6" s="204" t="s">
        <v>129</v>
      </c>
      <c r="C6" s="205"/>
      <c r="D6" s="205"/>
      <c r="E6" s="205"/>
      <c r="F6" s="205"/>
      <c r="G6" s="206"/>
    </row>
    <row r="7" spans="2:200" x14ac:dyDescent="0.25">
      <c r="B7" s="204" t="s">
        <v>126</v>
      </c>
      <c r="C7" s="205"/>
      <c r="D7" s="205"/>
      <c r="E7" s="205"/>
      <c r="F7" s="205"/>
      <c r="G7" s="206"/>
    </row>
    <row r="8" spans="2:200" ht="70.5" customHeight="1" x14ac:dyDescent="0.25">
      <c r="B8" s="213" t="s">
        <v>128</v>
      </c>
      <c r="C8" s="211"/>
      <c r="D8" s="211"/>
      <c r="E8" s="211"/>
      <c r="F8" s="211"/>
      <c r="G8" s="212"/>
    </row>
    <row r="9" spans="2:200" ht="14.25" thickBot="1" x14ac:dyDescent="0.3">
      <c r="B9" s="213"/>
      <c r="C9" s="211"/>
      <c r="D9" s="211"/>
      <c r="E9" s="211"/>
      <c r="F9" s="211"/>
      <c r="G9" s="212"/>
    </row>
    <row r="10" spans="2:200" ht="15" customHeight="1" thickBot="1" x14ac:dyDescent="0.3">
      <c r="B10" s="213" t="s">
        <v>42</v>
      </c>
      <c r="C10" s="211"/>
      <c r="D10" s="211"/>
      <c r="E10" s="37" t="s">
        <v>41</v>
      </c>
      <c r="F10" s="199" t="s">
        <v>127</v>
      </c>
      <c r="G10" s="200"/>
      <c r="J10" s="1" t="s">
        <v>95</v>
      </c>
    </row>
    <row r="11" spans="2:200" s="11" customFormat="1" ht="14.25" customHeight="1" thickBot="1" x14ac:dyDescent="0.3">
      <c r="B11" s="104"/>
      <c r="C11" s="63"/>
      <c r="D11" s="63"/>
      <c r="E11" s="64"/>
      <c r="F11" s="63"/>
      <c r="G11" s="36"/>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ht="27" x14ac:dyDescent="0.25">
      <c r="B12" s="216" t="s">
        <v>40</v>
      </c>
      <c r="C12" s="217"/>
      <c r="D12" s="113" t="s">
        <v>39</v>
      </c>
      <c r="E12" s="35" t="s">
        <v>38</v>
      </c>
      <c r="F12" s="113" t="s">
        <v>37</v>
      </c>
      <c r="G12" s="34" t="s">
        <v>21</v>
      </c>
      <c r="H12" s="1"/>
      <c r="I12" s="1"/>
      <c r="J12" s="1" t="s">
        <v>94</v>
      </c>
      <c r="K12" s="1">
        <v>10</v>
      </c>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x14ac:dyDescent="0.25">
      <c r="B13" s="218"/>
      <c r="C13" s="219"/>
      <c r="D13" s="33" t="s">
        <v>36</v>
      </c>
      <c r="E13" s="25" t="s">
        <v>35</v>
      </c>
      <c r="F13" s="33" t="s">
        <v>34</v>
      </c>
      <c r="G13" s="24" t="s">
        <v>19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ht="14.25" thickBot="1" x14ac:dyDescent="0.3">
      <c r="B14" s="220"/>
      <c r="C14" s="221"/>
      <c r="D14" s="22" t="s">
        <v>33</v>
      </c>
      <c r="E14" s="23" t="s">
        <v>32</v>
      </c>
      <c r="F14" s="22" t="s">
        <v>31</v>
      </c>
      <c r="G14" s="114" t="s">
        <v>76</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32"/>
      <c r="C15" s="222" t="s">
        <v>30</v>
      </c>
      <c r="D15" s="222"/>
      <c r="E15" s="222"/>
      <c r="F15" s="222"/>
      <c r="G15" s="223"/>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49"/>
      <c r="C16" s="46" t="s">
        <v>29</v>
      </c>
      <c r="D16" s="46"/>
      <c r="E16" s="47"/>
      <c r="F16" s="46"/>
      <c r="G16" s="4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105"/>
      <c r="C17" s="15" t="s">
        <v>83</v>
      </c>
      <c r="D17" s="13">
        <v>7000000</v>
      </c>
      <c r="E17" s="13"/>
      <c r="F17" s="88">
        <f>1*K12</f>
        <v>10</v>
      </c>
      <c r="G17" s="119">
        <f>+(D17+E17)*F17</f>
        <v>70000000</v>
      </c>
      <c r="H17" s="11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105"/>
      <c r="C18" s="30" t="s">
        <v>84</v>
      </c>
      <c r="D18" s="13">
        <v>6500000</v>
      </c>
      <c r="E18" s="13"/>
      <c r="F18" s="88">
        <f>1*5*$K$12</f>
        <v>50</v>
      </c>
      <c r="G18" s="119">
        <f t="shared" ref="G18:G34" si="0">+(D18+E18)*F18</f>
        <v>325000000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90" customFormat="1" x14ac:dyDescent="0.25">
      <c r="B19" s="106"/>
      <c r="C19" s="92" t="s">
        <v>85</v>
      </c>
      <c r="D19" s="81">
        <v>4000000</v>
      </c>
      <c r="E19" s="81"/>
      <c r="F19" s="88">
        <f>1*2*$K$12</f>
        <v>20</v>
      </c>
      <c r="G19" s="119">
        <f t="shared" si="0"/>
        <v>80000000</v>
      </c>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row>
    <row r="20" spans="2:200" s="90" customFormat="1" x14ac:dyDescent="0.2">
      <c r="B20" s="108"/>
      <c r="C20" s="257" t="s">
        <v>91</v>
      </c>
      <c r="D20" s="258"/>
      <c r="E20" s="258"/>
      <c r="F20" s="259"/>
      <c r="G20" s="123">
        <v>144300000</v>
      </c>
      <c r="H20" s="57" t="s">
        <v>49</v>
      </c>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row>
    <row r="21" spans="2:200" s="11" customFormat="1" x14ac:dyDescent="0.25">
      <c r="B21" s="107"/>
      <c r="C21" s="120" t="s">
        <v>96</v>
      </c>
      <c r="D21" s="121">
        <v>6500000</v>
      </c>
      <c r="E21" s="122"/>
      <c r="F21" s="96"/>
      <c r="G21" s="123"/>
      <c r="H21" s="1"/>
      <c r="I21" s="7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107"/>
      <c r="C22" s="120" t="s">
        <v>56</v>
      </c>
      <c r="D22" s="121">
        <v>6500000</v>
      </c>
      <c r="E22" s="122"/>
      <c r="F22" s="96"/>
      <c r="G22" s="123"/>
      <c r="H22" s="1"/>
      <c r="I22" s="7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90" customFormat="1" x14ac:dyDescent="0.25">
      <c r="B23" s="107"/>
      <c r="C23" s="120" t="s">
        <v>60</v>
      </c>
      <c r="D23" s="121">
        <v>6500000</v>
      </c>
      <c r="E23" s="122"/>
      <c r="F23" s="96"/>
      <c r="G23" s="123"/>
      <c r="H23" s="89"/>
      <c r="I23" s="91"/>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row>
    <row r="24" spans="2:200" s="11" customFormat="1" x14ac:dyDescent="0.25">
      <c r="B24" s="107"/>
      <c r="C24" s="120" t="s">
        <v>46</v>
      </c>
      <c r="D24" s="121">
        <v>6500000</v>
      </c>
      <c r="E24" s="122"/>
      <c r="F24" s="96"/>
      <c r="G24" s="123"/>
      <c r="H24" s="1"/>
      <c r="I24" s="7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107"/>
      <c r="C25" s="120" t="s">
        <v>55</v>
      </c>
      <c r="D25" s="121">
        <v>6500000</v>
      </c>
      <c r="E25" s="122"/>
      <c r="F25" s="96"/>
      <c r="G25" s="123"/>
      <c r="H25" s="1"/>
      <c r="I25" s="7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107"/>
      <c r="C26" s="120" t="s">
        <v>71</v>
      </c>
      <c r="D26" s="121">
        <v>6500000</v>
      </c>
      <c r="E26" s="122"/>
      <c r="F26" s="96"/>
      <c r="G26" s="123"/>
      <c r="H26" s="1"/>
      <c r="I26" s="7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107"/>
      <c r="C27" s="68" t="s">
        <v>89</v>
      </c>
      <c r="D27" s="69">
        <v>4500000</v>
      </c>
      <c r="E27" s="70"/>
      <c r="F27" s="88">
        <f>1*1*$K$12</f>
        <v>10</v>
      </c>
      <c r="G27" s="119">
        <f t="shared" si="0"/>
        <v>45000000</v>
      </c>
      <c r="H27" s="1"/>
      <c r="I27" s="7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107"/>
      <c r="C28" s="68" t="s">
        <v>90</v>
      </c>
      <c r="D28" s="69">
        <f>+D27</f>
        <v>4500000</v>
      </c>
      <c r="E28" s="70"/>
      <c r="F28" s="88">
        <f>1*1*$K$12</f>
        <v>10</v>
      </c>
      <c r="G28" s="119">
        <f t="shared" si="0"/>
        <v>45000000</v>
      </c>
      <c r="H28" s="1"/>
      <c r="I28" s="7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107"/>
      <c r="C29" s="68" t="s">
        <v>28</v>
      </c>
      <c r="D29" s="69">
        <f>+D28</f>
        <v>4500000</v>
      </c>
      <c r="E29" s="70"/>
      <c r="F29" s="88">
        <f>0.5*1*$K$12</f>
        <v>5</v>
      </c>
      <c r="G29" s="119">
        <f t="shared" si="0"/>
        <v>22500000</v>
      </c>
      <c r="H29" s="1"/>
      <c r="I29" s="7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49"/>
      <c r="C30" s="46" t="s">
        <v>27</v>
      </c>
      <c r="D30" s="76"/>
      <c r="E30" s="76"/>
      <c r="F30" s="80"/>
      <c r="G30" s="79"/>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105"/>
      <c r="C31" s="31" t="s">
        <v>87</v>
      </c>
      <c r="D31" s="13">
        <v>2500000</v>
      </c>
      <c r="E31" s="13"/>
      <c r="F31" s="88">
        <f>10*8</f>
        <v>80</v>
      </c>
      <c r="G31" s="119">
        <f t="shared" si="0"/>
        <v>200000000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105"/>
      <c r="C32" s="31" t="s">
        <v>86</v>
      </c>
      <c r="D32" s="13">
        <v>2500000</v>
      </c>
      <c r="E32" s="13"/>
      <c r="F32" s="88">
        <f>+F31/2</f>
        <v>40</v>
      </c>
      <c r="G32" s="119">
        <f t="shared" si="0"/>
        <v>100000000</v>
      </c>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x14ac:dyDescent="0.25">
      <c r="B33" s="49"/>
      <c r="C33" s="46" t="s">
        <v>26</v>
      </c>
      <c r="D33" s="76"/>
      <c r="E33" s="76"/>
      <c r="F33" s="80"/>
      <c r="G33" s="79"/>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x14ac:dyDescent="0.25">
      <c r="B34" s="105"/>
      <c r="C34" s="30" t="s">
        <v>88</v>
      </c>
      <c r="D34" s="13">
        <v>1500000</v>
      </c>
      <c r="E34" s="13"/>
      <c r="F34" s="88">
        <f>1*1*$K$12</f>
        <v>10</v>
      </c>
      <c r="G34" s="119">
        <f t="shared" si="0"/>
        <v>15000000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x14ac:dyDescent="0.25">
      <c r="B35" s="50"/>
      <c r="C35" s="248" t="s">
        <v>77</v>
      </c>
      <c r="D35" s="249"/>
      <c r="E35" s="249"/>
      <c r="F35" s="250"/>
      <c r="G35" s="51">
        <f>SUM(G17:G20)+SUM(G27:G34)</f>
        <v>1046800000</v>
      </c>
      <c r="H35" s="2"/>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28"/>
      <c r="C36" s="251" t="s">
        <v>78</v>
      </c>
      <c r="D36" s="252"/>
      <c r="E36" s="252"/>
      <c r="F36" s="253"/>
      <c r="G36" s="101">
        <v>2.36</v>
      </c>
      <c r="H36" s="57" t="s">
        <v>50</v>
      </c>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ht="14.25" thickBot="1" x14ac:dyDescent="0.3">
      <c r="B37" s="52"/>
      <c r="C37" s="254" t="s">
        <v>79</v>
      </c>
      <c r="D37" s="255"/>
      <c r="E37" s="255"/>
      <c r="F37" s="256"/>
      <c r="G37" s="53">
        <f>G35*G36</f>
        <v>2470448000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x14ac:dyDescent="0.25">
      <c r="B38" s="216" t="s">
        <v>25</v>
      </c>
      <c r="C38" s="217"/>
      <c r="D38" s="237" t="s">
        <v>24</v>
      </c>
      <c r="E38" s="27" t="s">
        <v>23</v>
      </c>
      <c r="F38" s="239" t="s">
        <v>22</v>
      </c>
      <c r="G38" s="26" t="s">
        <v>21</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x14ac:dyDescent="0.25">
      <c r="B39" s="218"/>
      <c r="C39" s="219"/>
      <c r="D39" s="237"/>
      <c r="E39" s="25" t="s">
        <v>20</v>
      </c>
      <c r="F39" s="240"/>
      <c r="G39" s="24" t="s">
        <v>19</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14.25" thickBot="1" x14ac:dyDescent="0.3">
      <c r="B40" s="220"/>
      <c r="C40" s="221"/>
      <c r="D40" s="238"/>
      <c r="E40" s="115" t="s">
        <v>80</v>
      </c>
      <c r="F40" s="116" t="s">
        <v>18</v>
      </c>
      <c r="G40" s="21" t="s">
        <v>81</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x14ac:dyDescent="0.25">
      <c r="B41" s="20"/>
      <c r="C41" s="18" t="s">
        <v>17</v>
      </c>
      <c r="D41" s="18"/>
      <c r="E41" s="19"/>
      <c r="F41" s="18"/>
      <c r="G41" s="17"/>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ht="21.75" customHeight="1" x14ac:dyDescent="0.25">
      <c r="B42" s="49"/>
      <c r="C42" s="46" t="s">
        <v>16</v>
      </c>
      <c r="D42" s="46"/>
      <c r="E42" s="47"/>
      <c r="F42" s="46"/>
      <c r="G42" s="48"/>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24" customHeight="1" x14ac:dyDescent="0.25">
      <c r="B43" s="28"/>
      <c r="C43" s="15" t="s">
        <v>61</v>
      </c>
      <c r="D43" s="14" t="s">
        <v>15</v>
      </c>
      <c r="E43" s="58">
        <v>200000</v>
      </c>
      <c r="F43" s="74">
        <f>K12*8</f>
        <v>80</v>
      </c>
      <c r="G43" s="44">
        <f>E43*F43</f>
        <v>16000000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x14ac:dyDescent="0.25">
      <c r="B44" s="49"/>
      <c r="C44" s="46" t="s">
        <v>14</v>
      </c>
      <c r="D44" s="46"/>
      <c r="E44" s="76"/>
      <c r="F44" s="77"/>
      <c r="G44" s="78"/>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11" customFormat="1" ht="38.25" customHeight="1" x14ac:dyDescent="0.25">
      <c r="B45" s="108"/>
      <c r="C45" s="45" t="s">
        <v>97</v>
      </c>
      <c r="D45" s="43" t="s">
        <v>13</v>
      </c>
      <c r="E45" s="59">
        <v>5600000</v>
      </c>
      <c r="F45" s="88">
        <f>1*1*$K$12</f>
        <v>10</v>
      </c>
      <c r="G45" s="44">
        <f>E45*F45</f>
        <v>56000000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0" s="11" customFormat="1" ht="38.25" customHeight="1" x14ac:dyDescent="0.25">
      <c r="B46" s="108"/>
      <c r="C46" s="45" t="s">
        <v>97</v>
      </c>
      <c r="D46" s="43" t="s">
        <v>72</v>
      </c>
      <c r="E46" s="59">
        <v>5600000</v>
      </c>
      <c r="F46" s="88">
        <v>12</v>
      </c>
      <c r="G46" s="44">
        <f t="shared" ref="G46:G54" si="1">E46*F46</f>
        <v>67200000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0" s="11" customFormat="1" ht="38.25" customHeight="1" x14ac:dyDescent="0.25">
      <c r="B47" s="108"/>
      <c r="C47" s="45" t="s">
        <v>98</v>
      </c>
      <c r="D47" s="43" t="s">
        <v>13</v>
      </c>
      <c r="E47" s="59">
        <v>700000</v>
      </c>
      <c r="F47" s="88">
        <v>96</v>
      </c>
      <c r="G47" s="44">
        <f t="shared" si="1"/>
        <v>67200000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90" customFormat="1" ht="27.75" customHeight="1" x14ac:dyDescent="0.25">
      <c r="B48" s="108"/>
      <c r="C48" s="87" t="s">
        <v>99</v>
      </c>
      <c r="D48" s="43" t="s">
        <v>10</v>
      </c>
      <c r="E48" s="59">
        <v>6500000</v>
      </c>
      <c r="F48" s="88">
        <v>32</v>
      </c>
      <c r="G48" s="44">
        <f t="shared" si="1"/>
        <v>208000000</v>
      </c>
      <c r="H48" s="89"/>
      <c r="I48" s="89"/>
      <c r="J48" s="89"/>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row>
    <row r="49" spans="1:200" s="11" customFormat="1" ht="27.75" customHeight="1" x14ac:dyDescent="0.25">
      <c r="B49" s="28"/>
      <c r="C49" s="87" t="s">
        <v>100</v>
      </c>
      <c r="D49" s="14" t="s">
        <v>10</v>
      </c>
      <c r="E49" s="58">
        <v>550000</v>
      </c>
      <c r="F49" s="88">
        <v>48</v>
      </c>
      <c r="G49" s="44">
        <f t="shared" si="1"/>
        <v>26400000</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28"/>
      <c r="C50" s="15" t="s">
        <v>62</v>
      </c>
      <c r="D50" s="14" t="s">
        <v>10</v>
      </c>
      <c r="E50" s="58">
        <v>1200000</v>
      </c>
      <c r="F50" s="88">
        <f>1*2*($K$12)</f>
        <v>20</v>
      </c>
      <c r="G50" s="44">
        <f t="shared" si="1"/>
        <v>24000000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x14ac:dyDescent="0.25">
      <c r="B51" s="49"/>
      <c r="C51" s="46" t="s">
        <v>12</v>
      </c>
      <c r="D51" s="46"/>
      <c r="E51" s="76"/>
      <c r="F51" s="77"/>
      <c r="G51" s="78"/>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x14ac:dyDescent="0.25">
      <c r="B52" s="109"/>
      <c r="C52" s="16" t="s">
        <v>11</v>
      </c>
      <c r="D52" s="75" t="s">
        <v>10</v>
      </c>
      <c r="E52" s="60">
        <v>2500000</v>
      </c>
      <c r="F52" s="88">
        <f>2*($K$12)</f>
        <v>20</v>
      </c>
      <c r="G52" s="44">
        <f t="shared" si="1"/>
        <v>50000000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x14ac:dyDescent="0.25">
      <c r="B53" s="28"/>
      <c r="C53" s="15" t="s">
        <v>63</v>
      </c>
      <c r="D53" s="14" t="s">
        <v>10</v>
      </c>
      <c r="E53" s="58">
        <v>1000000</v>
      </c>
      <c r="F53" s="88">
        <v>12</v>
      </c>
      <c r="G53" s="44">
        <f t="shared" si="1"/>
        <v>12000000</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ht="27.75" customHeight="1" x14ac:dyDescent="0.25">
      <c r="B54" s="28"/>
      <c r="C54" s="15" t="s">
        <v>64</v>
      </c>
      <c r="D54" s="14" t="s">
        <v>10</v>
      </c>
      <c r="E54" s="58">
        <v>1000000</v>
      </c>
      <c r="F54" s="88">
        <v>12</v>
      </c>
      <c r="G54" s="44">
        <f t="shared" si="1"/>
        <v>12000000</v>
      </c>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ht="27.75" customHeight="1" x14ac:dyDescent="0.25">
      <c r="B55" s="108"/>
      <c r="C55" s="94" t="s">
        <v>54</v>
      </c>
      <c r="D55" s="95" t="s">
        <v>10</v>
      </c>
      <c r="E55" s="93">
        <v>550000</v>
      </c>
      <c r="F55" s="96">
        <v>12</v>
      </c>
      <c r="G55" s="117">
        <f t="shared" ref="G55:G56" si="2">+F55*E55</f>
        <v>6600000</v>
      </c>
      <c r="H55" s="57" t="s">
        <v>49</v>
      </c>
      <c r="I55" s="65"/>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ht="27.75" customHeight="1" thickBot="1" x14ac:dyDescent="0.3">
      <c r="B56" s="110"/>
      <c r="C56" s="97" t="s">
        <v>47</v>
      </c>
      <c r="D56" s="98" t="s">
        <v>10</v>
      </c>
      <c r="E56" s="99">
        <v>200000</v>
      </c>
      <c r="F56" s="100">
        <v>12</v>
      </c>
      <c r="G56" s="117">
        <f t="shared" si="2"/>
        <v>2400000</v>
      </c>
      <c r="H56" s="57" t="s">
        <v>49</v>
      </c>
      <c r="I56" s="12">
        <v>41.3</v>
      </c>
      <c r="J56" s="1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82"/>
      <c r="C57" s="244" t="s">
        <v>82</v>
      </c>
      <c r="D57" s="244"/>
      <c r="E57" s="244"/>
      <c r="F57" s="244"/>
      <c r="G57" s="83">
        <f>SUM(G43:G56)</f>
        <v>547800000</v>
      </c>
      <c r="H57" s="1"/>
      <c r="I57" s="12">
        <v>3.7</v>
      </c>
      <c r="J57" s="12"/>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4"/>
      <c r="C58" s="197" t="s">
        <v>9</v>
      </c>
      <c r="D58" s="197"/>
      <c r="E58" s="197"/>
      <c r="F58" s="197"/>
      <c r="G58" s="55">
        <f>G37+G57</f>
        <v>3018248000</v>
      </c>
      <c r="H58" s="1"/>
      <c r="I58" s="12">
        <f>+I57/I56</f>
        <v>8.9588377723970949E-2</v>
      </c>
      <c r="J58" s="12"/>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x14ac:dyDescent="0.25">
      <c r="B59" s="54"/>
      <c r="C59" s="197" t="s">
        <v>48</v>
      </c>
      <c r="D59" s="197"/>
      <c r="E59" s="197"/>
      <c r="F59" s="197"/>
      <c r="G59" s="103">
        <v>559361568</v>
      </c>
      <c r="H59" s="57" t="s">
        <v>49</v>
      </c>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1" customFormat="1" x14ac:dyDescent="0.25">
      <c r="B60" s="54"/>
      <c r="C60" s="197" t="s">
        <v>8</v>
      </c>
      <c r="D60" s="197"/>
      <c r="E60" s="197"/>
      <c r="F60" s="197"/>
      <c r="G60" s="55">
        <f>G58+G59</f>
        <v>3577609568</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s="11" customFormat="1" x14ac:dyDescent="0.25">
      <c r="B61" s="54"/>
      <c r="C61" s="197" t="s">
        <v>7</v>
      </c>
      <c r="D61" s="197"/>
      <c r="E61" s="197"/>
      <c r="F61" s="197"/>
      <c r="G61" s="56">
        <f>ROUND(G60*19%,0)</f>
        <v>679745818</v>
      </c>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row>
    <row r="62" spans="1:200" s="11" customFormat="1" ht="14.25" thickBot="1" x14ac:dyDescent="0.3">
      <c r="A62" s="90"/>
      <c r="B62" s="85"/>
      <c r="C62" s="232" t="s">
        <v>6</v>
      </c>
      <c r="D62" s="232"/>
      <c r="E62" s="232"/>
      <c r="F62" s="232"/>
      <c r="G62" s="86">
        <f>ROUND(G60+G61,0)</f>
        <v>4257355386</v>
      </c>
      <c r="H62" s="84"/>
      <c r="I62" s="102"/>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row>
    <row r="63" spans="1:200" ht="30" customHeight="1" x14ac:dyDescent="0.25">
      <c r="B63" s="229" t="s">
        <v>5</v>
      </c>
      <c r="C63" s="230"/>
      <c r="D63" s="230"/>
      <c r="E63" s="230"/>
      <c r="F63" s="230"/>
      <c r="G63" s="231"/>
    </row>
    <row r="64" spans="1:200" ht="28.5" customHeight="1" x14ac:dyDescent="0.25">
      <c r="B64" s="241" t="s">
        <v>51</v>
      </c>
      <c r="C64" s="242"/>
      <c r="D64" s="242"/>
      <c r="E64" s="242"/>
      <c r="F64" s="242"/>
      <c r="G64" s="243"/>
    </row>
    <row r="65" spans="2:8" ht="27" customHeight="1" x14ac:dyDescent="0.25">
      <c r="B65" s="241" t="s">
        <v>4</v>
      </c>
      <c r="C65" s="242"/>
      <c r="D65" s="242"/>
      <c r="E65" s="242"/>
      <c r="F65" s="242"/>
      <c r="G65" s="243"/>
    </row>
    <row r="66" spans="2:8" ht="24.75" customHeight="1" x14ac:dyDescent="0.25">
      <c r="B66" s="241" t="s">
        <v>3</v>
      </c>
      <c r="C66" s="242"/>
      <c r="D66" s="242"/>
      <c r="E66" s="242"/>
      <c r="F66" s="242"/>
      <c r="G66" s="243"/>
    </row>
    <row r="67" spans="2:8" ht="51.75" customHeight="1" x14ac:dyDescent="0.25">
      <c r="B67" s="241" t="s">
        <v>65</v>
      </c>
      <c r="C67" s="242"/>
      <c r="D67" s="242"/>
      <c r="E67" s="242"/>
      <c r="F67" s="242"/>
      <c r="G67" s="243"/>
    </row>
    <row r="68" spans="2:8" ht="28.5" customHeight="1" x14ac:dyDescent="0.25">
      <c r="B68" s="241" t="s">
        <v>52</v>
      </c>
      <c r="C68" s="242"/>
      <c r="D68" s="242"/>
      <c r="E68" s="242"/>
      <c r="F68" s="242"/>
      <c r="G68" s="243"/>
    </row>
    <row r="69" spans="2:8" ht="28.5" customHeight="1" x14ac:dyDescent="0.25">
      <c r="B69" s="241" t="s">
        <v>66</v>
      </c>
      <c r="C69" s="242"/>
      <c r="D69" s="242"/>
      <c r="E69" s="242"/>
      <c r="F69" s="242"/>
      <c r="G69" s="243"/>
    </row>
    <row r="70" spans="2:8" ht="28.5" customHeight="1" x14ac:dyDescent="0.25">
      <c r="B70" s="241" t="s">
        <v>67</v>
      </c>
      <c r="C70" s="242"/>
      <c r="D70" s="242"/>
      <c r="E70" s="242"/>
      <c r="F70" s="242"/>
      <c r="G70" s="243"/>
    </row>
    <row r="71" spans="2:8" ht="28.5" customHeight="1" x14ac:dyDescent="0.25">
      <c r="B71" s="241" t="s">
        <v>68</v>
      </c>
      <c r="C71" s="242"/>
      <c r="D71" s="242"/>
      <c r="E71" s="242"/>
      <c r="F71" s="242"/>
      <c r="G71" s="243"/>
    </row>
    <row r="72" spans="2:8" ht="24.75" customHeight="1" x14ac:dyDescent="0.25">
      <c r="B72" s="241" t="s">
        <v>57</v>
      </c>
      <c r="C72" s="242"/>
      <c r="D72" s="242"/>
      <c r="E72" s="242"/>
      <c r="F72" s="242"/>
      <c r="G72" s="243"/>
    </row>
    <row r="73" spans="2:8" ht="24.75" customHeight="1" x14ac:dyDescent="0.25">
      <c r="B73" s="241" t="s">
        <v>92</v>
      </c>
      <c r="C73" s="242"/>
      <c r="D73" s="242"/>
      <c r="E73" s="242"/>
      <c r="F73" s="242"/>
      <c r="G73" s="243"/>
    </row>
    <row r="74" spans="2:8" ht="24.75" customHeight="1" x14ac:dyDescent="0.25">
      <c r="B74" s="241" t="s">
        <v>69</v>
      </c>
      <c r="C74" s="242"/>
      <c r="D74" s="242"/>
      <c r="E74" s="242"/>
      <c r="F74" s="242"/>
      <c r="G74" s="243"/>
    </row>
    <row r="75" spans="2:8" ht="24" customHeight="1" x14ac:dyDescent="0.25">
      <c r="B75" s="241" t="s">
        <v>74</v>
      </c>
      <c r="C75" s="242"/>
      <c r="D75" s="242"/>
      <c r="E75" s="242"/>
      <c r="F75" s="242"/>
      <c r="G75" s="243"/>
    </row>
    <row r="76" spans="2:8" ht="26.25" customHeight="1" x14ac:dyDescent="0.25">
      <c r="B76" s="241" t="s">
        <v>70</v>
      </c>
      <c r="C76" s="242"/>
      <c r="D76" s="242"/>
      <c r="E76" s="242"/>
      <c r="F76" s="242"/>
      <c r="G76" s="243"/>
    </row>
    <row r="77" spans="2:8" ht="31.5" customHeight="1" x14ac:dyDescent="0.25">
      <c r="B77" s="241" t="s">
        <v>58</v>
      </c>
      <c r="C77" s="242"/>
      <c r="D77" s="242"/>
      <c r="E77" s="242"/>
      <c r="F77" s="242"/>
      <c r="G77" s="243"/>
    </row>
    <row r="78" spans="2:8" ht="31.5" customHeight="1" x14ac:dyDescent="0.25">
      <c r="B78" s="241" t="s">
        <v>73</v>
      </c>
      <c r="C78" s="242"/>
      <c r="D78" s="242"/>
      <c r="E78" s="242"/>
      <c r="F78" s="242"/>
      <c r="G78" s="243"/>
    </row>
    <row r="79" spans="2:8" ht="44.25" customHeight="1" x14ac:dyDescent="0.25">
      <c r="B79" s="241" t="s">
        <v>75</v>
      </c>
      <c r="C79" s="242"/>
      <c r="D79" s="242"/>
      <c r="E79" s="242"/>
      <c r="F79" s="242"/>
      <c r="G79" s="243"/>
    </row>
    <row r="80" spans="2:8" ht="44.25" customHeight="1" x14ac:dyDescent="0.25">
      <c r="B80" s="241" t="s">
        <v>93</v>
      </c>
      <c r="C80" s="242"/>
      <c r="D80" s="242"/>
      <c r="E80" s="242"/>
      <c r="F80" s="242"/>
      <c r="G80" s="243"/>
      <c r="H80" s="124"/>
    </row>
    <row r="81" spans="2:7" ht="45.75" customHeight="1" thickBot="1" x14ac:dyDescent="0.3">
      <c r="B81" s="245" t="s">
        <v>53</v>
      </c>
      <c r="C81" s="246"/>
      <c r="D81" s="246"/>
      <c r="E81" s="246"/>
      <c r="F81" s="246"/>
      <c r="G81" s="247"/>
    </row>
    <row r="82" spans="2:7" x14ac:dyDescent="0.25">
      <c r="B82" s="62"/>
      <c r="C82" s="62"/>
      <c r="D82" s="62"/>
      <c r="E82" s="62"/>
      <c r="F82" s="62"/>
      <c r="G82" s="62"/>
    </row>
    <row r="83" spans="2:7" ht="15.75" x14ac:dyDescent="0.25">
      <c r="B83" s="10" t="s">
        <v>2</v>
      </c>
      <c r="C83" s="61"/>
      <c r="D83" s="61"/>
      <c r="E83" s="9"/>
      <c r="F83" s="8"/>
      <c r="G83" s="8"/>
    </row>
    <row r="84" spans="2:7" ht="38.25" customHeight="1" x14ac:dyDescent="0.25">
      <c r="B84" s="111"/>
      <c r="C84" s="7"/>
      <c r="D84" s="61"/>
      <c r="E84" s="6"/>
      <c r="F84" s="5"/>
      <c r="G84" s="5"/>
    </row>
    <row r="85" spans="2:7" ht="16.5" x14ac:dyDescent="0.25">
      <c r="B85" s="112" t="s">
        <v>1</v>
      </c>
      <c r="C85" s="61"/>
      <c r="D85" s="61"/>
      <c r="E85" s="236" t="s">
        <v>0</v>
      </c>
      <c r="F85" s="236"/>
      <c r="G85" s="236"/>
    </row>
  </sheetData>
  <mergeCells count="45">
    <mergeCell ref="C35:F35"/>
    <mergeCell ref="C36:F36"/>
    <mergeCell ref="C37:F37"/>
    <mergeCell ref="B9:G9"/>
    <mergeCell ref="B10:D10"/>
    <mergeCell ref="C15:G15"/>
    <mergeCell ref="F10:G10"/>
    <mergeCell ref="B12:C14"/>
    <mergeCell ref="C20:F20"/>
    <mergeCell ref="B8:G8"/>
    <mergeCell ref="B2:G2"/>
    <mergeCell ref="B3:G3"/>
    <mergeCell ref="B4:G4"/>
    <mergeCell ref="B5:G5"/>
    <mergeCell ref="B6:G6"/>
    <mergeCell ref="B7:G7"/>
    <mergeCell ref="E85:G85"/>
    <mergeCell ref="B70:G70"/>
    <mergeCell ref="B72:G72"/>
    <mergeCell ref="B73:G73"/>
    <mergeCell ref="B74:G74"/>
    <mergeCell ref="B75:G75"/>
    <mergeCell ref="B76:G76"/>
    <mergeCell ref="B81:G81"/>
    <mergeCell ref="B77:G77"/>
    <mergeCell ref="B71:G71"/>
    <mergeCell ref="B78:G78"/>
    <mergeCell ref="B79:G79"/>
    <mergeCell ref="B80:G80"/>
    <mergeCell ref="B69:G69"/>
    <mergeCell ref="C62:F62"/>
    <mergeCell ref="B64:G64"/>
    <mergeCell ref="B65:G65"/>
    <mergeCell ref="B66:G66"/>
    <mergeCell ref="D38:D40"/>
    <mergeCell ref="F38:F39"/>
    <mergeCell ref="B63:G63"/>
    <mergeCell ref="B67:G67"/>
    <mergeCell ref="B68:G68"/>
    <mergeCell ref="C57:F57"/>
    <mergeCell ref="C58:F58"/>
    <mergeCell ref="C59:F59"/>
    <mergeCell ref="C60:F60"/>
    <mergeCell ref="C61:F61"/>
    <mergeCell ref="B38:C4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Sheet1</vt:lpstr>
      <vt:lpstr>PRESUPUESTO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2021-12-22T20:06:00Z</dcterms:modified>
</cp:coreProperties>
</file>