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baron\Documents\SANDRA\2021\PROYECTO PLIEGO CONCURSO\SUBDIRECCION ESTRUCTURACION\17 modulos CMA-197\"/>
    </mc:Choice>
  </mc:AlternateContent>
  <bookViews>
    <workbookView xWindow="-120" yWindow="-120" windowWidth="24240" windowHeight="13140" firstSheet="1" activeTab="1"/>
  </bookViews>
  <sheets>
    <sheet name="Sheet1" sheetId="2" state="hidden" r:id="rId1"/>
    <sheet name="PRESUPUESTO" sheetId="1" r:id="rId2"/>
  </sheets>
  <externalReferences>
    <externalReference r:id="rId3"/>
    <externalReference r:id="rId4"/>
    <externalReference r:id="rId5"/>
    <externalReference r:id="rId6"/>
    <externalReference r:id="rId7"/>
  </externalReferences>
  <definedNames>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hidden="1">#REF!</definedName>
    <definedName name="_xlnm._FilterDatabase" hidden="1">'[3]46W9'!#REF!</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2" localSheetId="1" hidden="1">#REF!</definedName>
    <definedName name="_Key2"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hidden="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ort" localSheetId="1" hidden="1">#REF!</definedName>
    <definedName name="_Sort" hidden="1">#REF!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hidden="1">"A:\SAIN.mdb"</definedName>
    <definedName name="ADFGSDB" localSheetId="1"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hidden="1">{"via1",#N/A,TRUE,"general";"via2",#N/A,TRUE,"general";"via3",#N/A,TRUE,"general"}</definedName>
    <definedName name="cds" hidden="1">{#N/A,#N/A,FALSE,"sumi ";#N/A,#N/A,FALSE,"RESUMEN"}</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hidden="1">#REF!</definedName>
    <definedName name="fda" localSheetId="1" hidden="1">{"TAB1",#N/A,TRUE,"GENERAL";"TAB2",#N/A,TRUE,"GENERAL";"TAB3",#N/A,TRUE,"GENERAL";"TAB4",#N/A,TRUE,"GENERAL";"TAB5",#N/A,TRUE,"GENERAL"}</definedName>
    <definedName name="fdadsfa" hidden="1">{"PRES REHAB ARM-PER POR ITEMS  KM A KM",#N/A,TRUE,"Rehabilitacion Arm-Per"}</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jo" hidden="1">[5]OCTUBRE!#REF!</definedName>
    <definedName name="ooo" localSheetId="1"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hidden="1">[5]OCTUBRE!#REF!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hidden="1">#REF!</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e" localSheetId="1"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9" i="1" l="1"/>
  <c r="F28" i="1"/>
  <c r="O25" i="2"/>
  <c r="G44" i="1" l="1"/>
  <c r="F29" i="1"/>
  <c r="L26" i="2"/>
  <c r="M26" i="2" s="1"/>
  <c r="O21" i="2"/>
  <c r="P21" i="2" s="1"/>
  <c r="P25" i="2"/>
  <c r="O23" i="2"/>
  <c r="P23" i="2" s="1"/>
  <c r="O22" i="2"/>
  <c r="P22" i="2" s="1"/>
  <c r="O24" i="2"/>
  <c r="P24" i="2" s="1"/>
  <c r="F17" i="1"/>
  <c r="O76" i="2"/>
  <c r="M56" i="2"/>
  <c r="M55" i="2"/>
  <c r="M54" i="2"/>
  <c r="M53" i="2"/>
  <c r="M52" i="2"/>
  <c r="M50" i="2"/>
  <c r="M49" i="2"/>
  <c r="M48" i="2"/>
  <c r="M47" i="2"/>
  <c r="M46" i="2"/>
  <c r="M45" i="2"/>
  <c r="M44" i="2"/>
  <c r="M43" i="2"/>
  <c r="M42" i="2"/>
  <c r="M40" i="2"/>
  <c r="C38" i="2"/>
  <c r="M31" i="2"/>
  <c r="M29" i="2"/>
  <c r="M28" i="2"/>
  <c r="E25" i="2"/>
  <c r="M19" i="2"/>
  <c r="M18" i="2"/>
  <c r="M17" i="2"/>
  <c r="M16" i="2"/>
  <c r="M57" i="2" l="1"/>
  <c r="M20" i="2"/>
  <c r="M32" i="2" s="1"/>
  <c r="M34" i="2" s="1"/>
  <c r="F49" i="1"/>
  <c r="F18" i="1"/>
  <c r="M58" i="2" l="1"/>
  <c r="M60" i="2" s="1"/>
  <c r="M61" i="2" s="1"/>
  <c r="M62" i="2" s="1"/>
  <c r="F47" i="1"/>
  <c r="F42" i="1"/>
  <c r="F26" i="1" l="1"/>
  <c r="F51" i="1" l="1"/>
  <c r="F50" i="1"/>
  <c r="G40" i="1" l="1"/>
  <c r="F31" i="1"/>
  <c r="G31" i="1" s="1"/>
  <c r="G28" i="1"/>
  <c r="G26" i="1"/>
  <c r="G19" i="1"/>
  <c r="G18" i="1"/>
  <c r="G50" i="1"/>
  <c r="G51" i="1"/>
  <c r="G49" i="1"/>
  <c r="G43" i="1"/>
  <c r="G45" i="1"/>
  <c r="G46" i="1"/>
  <c r="G47" i="1"/>
  <c r="G29" i="1"/>
  <c r="G17" i="1"/>
  <c r="G42" i="1" l="1"/>
  <c r="G32" i="1" l="1"/>
  <c r="G34" i="1" s="1"/>
  <c r="G53" i="1" l="1"/>
  <c r="G52" i="1" l="1"/>
  <c r="G54" i="1" s="1"/>
  <c r="G55" i="1" s="1"/>
  <c r="G57" i="1" s="1"/>
  <c r="G58" i="1" s="1"/>
  <c r="G59" i="1" s="1"/>
  <c r="I55" i="1" l="1"/>
  <c r="E38" i="2"/>
  <c r="D38" i="2"/>
</calcChain>
</file>

<file path=xl/sharedStrings.xml><?xml version="1.0" encoding="utf-8"?>
<sst xmlns="http://schemas.openxmlformats.org/spreadsheetml/2006/main" count="254" uniqueCount="121">
  <si>
    <t>Nombre del proponente</t>
  </si>
  <si>
    <t xml:space="preserve">                    Nombre y firma del Representante Legal del Proponente</t>
  </si>
  <si>
    <t>FIRMAS:</t>
  </si>
  <si>
    <t>2.1. Los costos directos de personal deben estar soportados por la nómina firmada, los cuales se anexarán al acta de costos para el trámite correspondiente ante el Instituto.</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</si>
  <si>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</si>
  <si>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NOTAS:</t>
  </si>
  <si>
    <t>COSTO TOTAL = (E) + (F)</t>
  </si>
  <si>
    <r>
      <t xml:space="preserve">IVA = 19% * (E) = </t>
    </r>
    <r>
      <rPr>
        <b/>
        <sz val="9"/>
        <color indexed="12"/>
        <rFont val="Arial Narrow"/>
        <family val="2"/>
      </rPr>
      <t>(F)</t>
    </r>
  </si>
  <si>
    <r>
      <t xml:space="preserve">SUBTOTAL COSTOS BASICOS = (C) + (D) = </t>
    </r>
    <r>
      <rPr>
        <b/>
        <sz val="9"/>
        <color indexed="12"/>
        <rFont val="Arial Narrow"/>
        <family val="2"/>
      </rPr>
      <t>(E)</t>
    </r>
  </si>
  <si>
    <r>
      <t xml:space="preserve">SUBTOTAL COSTOS BASICOS = (A) + (B) = </t>
    </r>
    <r>
      <rPr>
        <b/>
        <sz val="9"/>
        <color indexed="12"/>
        <rFont val="Arial Narrow"/>
        <family val="2"/>
      </rPr>
      <t>(C)</t>
    </r>
  </si>
  <si>
    <t>Según comprobante por mes</t>
  </si>
  <si>
    <t>Transportes aereos y/o terrestres (incluye peajes y combustible)</t>
  </si>
  <si>
    <t>OTROS COSTOS</t>
  </si>
  <si>
    <t>Mes</t>
  </si>
  <si>
    <t>COSTOS DE ALQUILER DE EQUIPOS Y OFICINA</t>
  </si>
  <si>
    <t>Dia</t>
  </si>
  <si>
    <t>VIÁTICOS</t>
  </si>
  <si>
    <t>OTROS COSTOS DIRECTOS</t>
  </si>
  <si>
    <t>(8)</t>
  </si>
  <si>
    <t>PARCIAL ($)</t>
  </si>
  <si>
    <t>($)</t>
  </si>
  <si>
    <t>VALOR</t>
  </si>
  <si>
    <t>UTILIZACION</t>
  </si>
  <si>
    <t>COSTO</t>
  </si>
  <si>
    <t>UNIDAD</t>
  </si>
  <si>
    <t>CONCEPTO</t>
  </si>
  <si>
    <t>PERSONAL ADMINISTRATIVO</t>
  </si>
  <si>
    <t>PERSONAL TÉCNICO</t>
  </si>
  <si>
    <t>Profesional de Aseguramiento o Gestión de la Calidad</t>
  </si>
  <si>
    <t>PERSONAL PROFESIONAL</t>
  </si>
  <si>
    <t xml:space="preserve">COSTOS DIRECTOS DE PERSONAL </t>
  </si>
  <si>
    <t>(3)</t>
  </si>
  <si>
    <t>(2)</t>
  </si>
  <si>
    <t>(1)</t>
  </si>
  <si>
    <t>(h-mes)</t>
  </si>
  <si>
    <t>REGIONAL</t>
  </si>
  <si>
    <t>DE PERSONAL</t>
  </si>
  <si>
    <t>PARTICIPACIÓN</t>
  </si>
  <si>
    <t>PRIMA</t>
  </si>
  <si>
    <t>COSTOS</t>
  </si>
  <si>
    <t>CARGO / OFICIO</t>
  </si>
  <si>
    <t>PLAZO:</t>
  </si>
  <si>
    <t>PRESUPUESTO OFICIAL</t>
  </si>
  <si>
    <t>CONCURSO DE MERITOS</t>
  </si>
  <si>
    <t>INSTITUTO NACIONAL DE VÍAS</t>
  </si>
  <si>
    <t>MINISTERIO DE TRANSPORTE</t>
  </si>
  <si>
    <t>Veeduría Técnica Comunitaria</t>
  </si>
  <si>
    <r>
      <t xml:space="preserve">PROVISIÓN PARA AJUSTES Y/O FRENTE ADICIONAL = </t>
    </r>
    <r>
      <rPr>
        <b/>
        <sz val="9"/>
        <color indexed="12"/>
        <rFont val="Arial Narrow"/>
        <family val="2"/>
      </rPr>
      <t>D)</t>
    </r>
  </si>
  <si>
    <t>NO MODIFICAR</t>
  </si>
  <si>
    <t>VALOR MÁXIMO</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</si>
  <si>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</si>
  <si>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2.3. Para aquellos costos de interventoría que tengan como unidad "Según comprobante por mes", los mismos se reembolsarán según su costo real, contra la presentación de facturas y soportes respectivos. </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</si>
  <si>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</si>
  <si>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 xml:space="preserve">Elementos e insumos IMPLEMENTACIÓN PROTOCOLO DE BIOSEGURIDAD POR COVID -19 </t>
  </si>
  <si>
    <t>Especialista en Hidráulica e Hidrología</t>
  </si>
  <si>
    <t xml:space="preserve">Especialista en Geología y/o Geotecnia </t>
  </si>
  <si>
    <t>2.7. Para el caso del reembolso de los costos globales, es responsabilidad de la Interventoría el gasto racional de estos recursos, de acuerdo con las necesidades del proyecto dentro del plazo contractual.</t>
  </si>
  <si>
    <t xml:space="preserve">2.12.  El INTERVENTOR  dará estricto cumplimiento de los Protocolos de Bioseguridad, así como del Decreto 531 de 2020, la Resolución 666 de 2020, la Resolución 679 de 2020, la Resolución 312 de 2019, y la Resolución 1443 de 2014. </t>
  </si>
  <si>
    <t>DIRECCIÓN TÉCNICA</t>
  </si>
  <si>
    <t xml:space="preserve">Especialista en Pavimentos y/o Vías </t>
  </si>
  <si>
    <t>Viaticos Director y/o Especialistas</t>
  </si>
  <si>
    <t>Oficina/Campamento (incluye  dotación y servicios públicos)</t>
  </si>
  <si>
    <t xml:space="preserve">Edición de informes, papelería, reproducciòn de documentos,  planos, fotografías, videos, etc. </t>
  </si>
  <si>
    <t>Comunicaciones (telefonía fija y/o celular, fax,correo, internet, etc)</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</si>
  <si>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</si>
  <si>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</si>
  <si>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</si>
  <si>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</si>
  <si>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2.9.  Los costos correspondientes a las jornadas adicionales cuando se programen jornadas de trabajo 7 días a la semana 24 horas diarias (7x24), serán pagados por la provisón contemplada en el presente formulario.</t>
  </si>
  <si>
    <t xml:space="preserve">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</si>
  <si>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Especialista en Diseño Geométrico</t>
  </si>
  <si>
    <t xml:space="preserve">Mes </t>
  </si>
  <si>
    <t xml:space="preserve">2.13 Los costos correspondientes a Elementos e insumos IMPLEMENTACIÓN PROTOCOLO DE BIOSEGURIDAD POR COVID -19, del presente formulario incluyen la totalidad de los costos para su suministro y pago en las condiciones establecidas en la circular INVIAS 003 de 2020. Por tanto,  la provisión establecida en el formulario incluye los valores correspondientes a administración e IVA, segun lo estipulado en la mencionada circular. </t>
  </si>
  <si>
    <t>2.10. El Director de Interventoría, Ingeniero Residente de Interventoría, Ingeniero Residente Auxiliar, Profesional Técnico Predial, Inspector, Topógrafo Inspector, Laboratorista Inspector e Inspector SST tendrán Prima Técnica Regional.</t>
  </si>
  <si>
    <t>2.14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</si>
  <si>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r>
      <t>((1)+(2))*(3) =</t>
    </r>
    <r>
      <rPr>
        <b/>
        <sz val="8"/>
        <color indexed="12"/>
        <rFont val="Arial Narrow"/>
        <family val="2"/>
      </rPr>
      <t xml:space="preserve"> (4)</t>
    </r>
  </si>
  <si>
    <t>SUBTOTAL COSTOS DE PERSONAL = SUMATORIA DE (4) = (5)</t>
  </si>
  <si>
    <t>FACTOR MULTIPLICADOR (6)</t>
  </si>
  <si>
    <t xml:space="preserve">SUBTOTAL COSTOS DE PERSONAL =  (5) * (6) = (A) </t>
  </si>
  <si>
    <t>(7)</t>
  </si>
  <si>
    <r>
      <t xml:space="preserve">(7)*(8) = </t>
    </r>
    <r>
      <rPr>
        <b/>
        <sz val="9"/>
        <color rgb="FF00B0F0"/>
        <rFont val="Arial Narrow"/>
        <family val="2"/>
      </rPr>
      <t>(9)</t>
    </r>
  </si>
  <si>
    <r>
      <t xml:space="preserve">SUBTOTAL OTROS COSTOS DIRECTOS = SUMATORIA DE (9) = </t>
    </r>
    <r>
      <rPr>
        <b/>
        <sz val="9"/>
        <color indexed="12"/>
        <rFont val="Arial Narrow"/>
        <family val="2"/>
      </rPr>
      <t>(B)</t>
    </r>
  </si>
  <si>
    <t xml:space="preserve">Director de Interventoría </t>
  </si>
  <si>
    <t>Ingeniero Residente de Interventoría</t>
  </si>
  <si>
    <t>Ingeniero Auxiliar de Interventoría</t>
  </si>
  <si>
    <t xml:space="preserve">Inspector </t>
  </si>
  <si>
    <t>Secretaria</t>
  </si>
  <si>
    <t>MONTO AGOTABLE ESPECIALISTAS  (Conforman esta bolsa los Especialistas resaltados en amarillo)</t>
  </si>
  <si>
    <t>2.8. Los valores que aparecen fijos e inmodificables, no podrán alterarse.</t>
  </si>
  <si>
    <t>2.15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</si>
  <si>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PLAZO (MESES)</t>
  </si>
  <si>
    <t>CHOCO</t>
  </si>
  <si>
    <t>6 MESES</t>
  </si>
  <si>
    <t>Especialista Ambiental y/o sostenibilidad</t>
  </si>
  <si>
    <t xml:space="preserve">Inspector SST </t>
  </si>
  <si>
    <t xml:space="preserve">Camioneta o Campero de más de  2000 c.c.  (1): 4x4  (Incluye conductor, peajes y Combustible) El modelo del vehiculo ofrecido  deberá corresponder a modelos 2015 o superior. </t>
  </si>
  <si>
    <t>Motocicletas (150 cc o mayor, modelo 2014 en adelante, incluye combustible y SOAT)</t>
  </si>
  <si>
    <t>Trabajo de topografia (incluye personal, equipo y transporte)</t>
  </si>
  <si>
    <t>Ensayos de Laboratorio de Suelos, Materiales, Pavimentos y Concretos</t>
  </si>
  <si>
    <t>CMA-DTE-XXX-2021</t>
  </si>
  <si>
    <t>INTERVENTORIA TECNICA, ADMINISTRATIVA, FINANCIERA Y AMBIENTAL, PARA EL MEJORAMIENTO Y MANTENIMIENTO DE VIAS TERCIARIAS DEL PROGRAMA COLOMBIA RURAL EN LOS MUNICIPIOS DEL DEPARTAMENTO DE CORDOBA - LOTE 2</t>
  </si>
  <si>
    <t>HASTA EL 31 DE DICIEMBRE DE 2022</t>
  </si>
  <si>
    <t>EJECUTOR</t>
  </si>
  <si>
    <t>MUNICIPIO</t>
  </si>
  <si>
    <t>VIA</t>
  </si>
  <si>
    <t>VALOR CONVENIO</t>
  </si>
  <si>
    <t>Especialista Ambiental y/o Sostenibilidad</t>
  </si>
  <si>
    <t>VALOR TOTAL CONVENIOS</t>
  </si>
  <si>
    <t>DIRECTOR</t>
  </si>
  <si>
    <t>RESIDENTE</t>
  </si>
  <si>
    <t>AUXILIAR</t>
  </si>
  <si>
    <t>INSPECTOR</t>
  </si>
  <si>
    <t>VALOR MAXIMO</t>
  </si>
  <si>
    <r>
      <t xml:space="preserve">Camioneta o Campero de más de  2000 c.c.  (1): 4x4  (Incluye </t>
    </r>
    <r>
      <rPr>
        <sz val="9"/>
        <color rgb="FFFF0000"/>
        <rFont val="Arial Narrow"/>
        <family val="2"/>
      </rPr>
      <t>conductor</t>
    </r>
    <r>
      <rPr>
        <sz val="9"/>
        <rFont val="Arial Narrow"/>
        <family val="2"/>
      </rPr>
      <t xml:space="preserve"> peajes y Combustible) El modelo del vehiculo ofrecido  deberá corresponder a modelos 2015 o superior. </t>
    </r>
  </si>
  <si>
    <t>SE ESTIMO UN PORCENTAJE DE INCREMENTO DE 3% ANUAL</t>
  </si>
  <si>
    <t>12 MESES</t>
  </si>
  <si>
    <t>CANTON SAN PABLO</t>
  </si>
  <si>
    <t>LITORAL SAN JUAN</t>
  </si>
  <si>
    <t>LOTE 15</t>
  </si>
  <si>
    <t xml:space="preserve">INTERVENTORÍA TÉCNICA, ADMINISTRATIVA, FINANCIERA Y AMBIENTAL PARA EL MANTENIMIENTO Y MEJORAMIENTO DE VÍAS TERCIARIAS EN LOS MUNICIPIOS DEL DEPARTAMENTO DE CHOCÓ DEL PROGRAMA "COLOMBIA RURAL", </t>
  </si>
  <si>
    <t>CMA-DTE-SEP-197-2021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</si>
</sst>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4" formatCode="_(&quot;$&quot;\ * #,##0.00_);_(&quot;$&quot;\ * \(#,##0.00\);_(&quot;$&quot;\ * &quot;-&quot;??_);_(@_)"/>
    <numFmt numFmtId="43" formatCode="_(* #,##0.00_);_(* \(#,##0.00\);_(* &quot;-&quot;??_);_(@_)"/>
    <numFmt numFmtId="164" formatCode="_-&quot;$&quot;\ * #,##0_-;\-&quot;$&quot;\ * #,##0_-;_-&quot;$&quot;\ * &quot;-&quot;_-;_-@_-"/>
    <numFmt numFmtId="165" formatCode="_-&quot;$&quot;\ * #,##0.00_-;\-&quot;$&quot;\ * #,##0.00_-;_-&quot;$&quot;\ * &quot;-&quot;??_-;_-@_-"/>
    <numFmt numFmtId="166" formatCode="_-* #,##0.00_-;\-* #,##0.00_-;_-* &quot;-&quot;??_-;_-@_-"/>
    <numFmt numFmtId="167" formatCode="_-&quot;$&quot;* #,##0.00_-;\-&quot;$&quot;* #,##0.00_-;_-&quot;$&quot;* &quot;-&quot;??_-;_-@_-"/>
    <numFmt numFmtId="168" formatCode="_-* #,##0.00\ _€_-;\-* #,##0.00\ _€_-;_-* &quot;-&quot;??\ _€_-;_-@_-"/>
    <numFmt numFmtId="169" formatCode="_(&quot;$&quot;* #,##0.00_);_(&quot;$&quot;* \(#,##0.00\);_(&quot;$&quot;* &quot;-&quot;??_);_(@_)"/>
    <numFmt numFmtId="170" formatCode="_ * #,##0.00_ ;_ * \-#,##0.00_ ;_ * &quot;-&quot;??_ ;_ @_ "/>
    <numFmt numFmtId="171" formatCode="_-[$$-240A]\ * #,##0.00_ ;_-[$$-240A]\ * \-#,##0.00\ ;_-[$$-240A]\ * &quot;-&quot;??_ ;_-@_ "/>
    <numFmt numFmtId="172" formatCode="#,##0.00_ ;\-#,##0.00\ "/>
    <numFmt numFmtId="173" formatCode="_-&quot;$&quot;\ * #,##0.00_-;\-&quot;$&quot;\ * #,##0.00_-;_-&quot;$&quot;\ * &quot;-&quot;_-;_-@_-"/>
    <numFmt numFmtId="174" formatCode="_-&quot;$&quot;* #,##0_-;\-&quot;$&quot;* #,##0_-;_-&quot;$&quot;* &quot;-&quot;_-;_-@_-"/>
  </numFmts>
  <fonts count="27"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0"/>
      <name val="Arial"/>
      <family val="2"/>
    </font>
    <font>
      <sz val="8"/>
      <name val="Arial Narrow"/>
      <family val="2"/>
    </font>
    <font>
      <b/>
      <sz val="9"/>
      <name val="Arial Narrow"/>
      <family val="2"/>
    </font>
    <font>
      <b/>
      <sz val="9"/>
      <color indexed="12"/>
      <name val="Arial Narrow"/>
      <family val="2"/>
    </font>
    <font>
      <sz val="9"/>
      <color theme="0"/>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8"/>
      <color indexed="8"/>
      <name val="Arial Narrow"/>
      <family val="2"/>
    </font>
    <font>
      <b/>
      <sz val="9"/>
      <color rgb="FFFF0000"/>
      <name val="Arial Narrow"/>
      <family val="2"/>
    </font>
    <font>
      <sz val="7"/>
      <name val="Arial Narrow"/>
      <family val="2"/>
    </font>
    <font>
      <sz val="11"/>
      <name val="Arial Narrow"/>
      <family val="2"/>
    </font>
    <font>
      <b/>
      <sz val="8"/>
      <color indexed="12"/>
      <name val="Arial Narrow"/>
      <family val="2"/>
    </font>
    <font>
      <b/>
      <sz val="9"/>
      <color rgb="FF00B0F0"/>
      <name val="Arial Narrow"/>
      <family val="2"/>
    </font>
    <font>
      <sz val="9"/>
      <name val="Arial"/>
      <family val="2"/>
    </font>
    <font>
      <sz val="9"/>
      <color rgb="FFFF0000"/>
      <name val="Arial Narrow"/>
      <family val="2"/>
    </font>
    <font>
      <b/>
      <sz val="9"/>
      <name val="Arial"/>
      <family val="2"/>
    </font>
    <font>
      <sz val="9"/>
      <color rgb="FF7030A0"/>
      <name val="Arial Narrow"/>
      <family val="2"/>
    </font>
    <font>
      <sz val="9"/>
      <color rgb="FF00B0F0"/>
      <name val="Arial Narrow"/>
      <family val="2"/>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s>
  <borders count="54">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style="medium">
        <color indexed="64"/>
      </left>
      <right/>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s>
  <cellStyleXfs count="29">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6" fillId="0" borderId="0"/>
    <xf numFmtId="44" fontId="1"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70" fontId="6" fillId="0" borderId="0" applyFont="0" applyFill="0" applyBorder="0" applyAlignment="0" applyProtection="0"/>
    <xf numFmtId="166" fontId="6" fillId="0" borderId="0" applyFont="0" applyFill="0" applyBorder="0" applyAlignment="0" applyProtection="0"/>
    <xf numFmtId="0" fontId="6" fillId="0" borderId="0"/>
    <xf numFmtId="9" fontId="13" fillId="0" borderId="0" applyFont="0" applyFill="0" applyBorder="0" applyAlignment="0" applyProtection="0"/>
    <xf numFmtId="0" fontId="6" fillId="0" borderId="0"/>
    <xf numFmtId="0" fontId="13" fillId="0" borderId="0"/>
    <xf numFmtId="0" fontId="1" fillId="0" borderId="0"/>
    <xf numFmtId="0" fontId="1" fillId="0" borderId="0"/>
    <xf numFmtId="0" fontId="6" fillId="0" borderId="0"/>
    <xf numFmtId="0" fontId="13" fillId="0" borderId="0"/>
    <xf numFmtId="0" fontId="13" fillId="0" borderId="0"/>
    <xf numFmtId="0" fontId="2" fillId="0" borderId="0" applyNumberFormat="0" applyFill="0" applyBorder="0" applyProtection="0">
      <alignment vertical="top"/>
    </xf>
    <xf numFmtId="9" fontId="1" fillId="0" borderId="0" applyFont="0" applyFill="0" applyBorder="0" applyAlignment="0" applyProtection="0"/>
    <xf numFmtId="166" fontId="1" fillId="0" borderId="0" applyFont="0" applyFill="0" applyBorder="0" applyAlignment="0" applyProtection="0"/>
    <xf numFmtId="170" fontId="6"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0" fontId="2" fillId="0" borderId="0" applyNumberFormat="0" applyFill="0" applyBorder="0" applyProtection="0">
      <alignment vertical="top"/>
    </xf>
    <xf numFmtId="164" fontId="1" fillId="0" borderId="0" applyFont="0" applyFill="0" applyBorder="0" applyAlignment="0" applyProtection="0"/>
    <xf numFmtId="174" fontId="1" fillId="0" borderId="0" applyFont="0" applyFill="0" applyBorder="0" applyAlignment="0" applyProtection="0"/>
  </cellStyleXfs>
  <cellXfs count="260">
    <xf numFmtId="0" fontId="0" fillId="0" borderId="0" xfId="0"/>
    <xf numFmtId="0" fontId="3" fillId="2" borderId="0" xfId="1" applyFont="1" applyFill="1" applyAlignment="1">
      <alignment vertical="center" wrapText="1"/>
    </xf>
    <xf numFmtId="167" fontId="3" fillId="2" borderId="0" xfId="1" applyNumberFormat="1" applyFont="1" applyFill="1" applyAlignment="1">
      <alignment vertical="center" wrapText="1"/>
    </xf>
    <xf numFmtId="167"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4" fillId="0" borderId="0" xfId="2" applyFont="1" applyFill="1" applyBorder="1" applyAlignment="1">
      <alignment horizontal="left" vertical="center" wrapText="1"/>
    </xf>
    <xf numFmtId="0" fontId="3" fillId="2" borderId="0" xfId="1" applyFont="1" applyFill="1" applyAlignment="1">
      <alignment horizontal="right" vertical="center" wrapText="1"/>
    </xf>
    <xf numFmtId="0" fontId="10" fillId="2" borderId="0" xfId="1" applyFont="1" applyFill="1" applyAlignment="1">
      <alignment vertical="center" wrapText="1"/>
    </xf>
    <xf numFmtId="167" fontId="3" fillId="0" borderId="9" xfId="1" applyNumberFormat="1" applyFont="1" applyBorder="1" applyAlignment="1">
      <alignment horizontal="right" vertical="center" wrapText="1"/>
    </xf>
    <xf numFmtId="0" fontId="3" fillId="0" borderId="9" xfId="1" applyFont="1" applyBorder="1" applyAlignment="1">
      <alignment horizontal="center" vertical="center" wrapText="1"/>
    </xf>
    <xf numFmtId="0" fontId="3" fillId="0" borderId="9" xfId="1" applyFont="1" applyBorder="1" applyAlignment="1">
      <alignment vertical="center" wrapText="1"/>
    </xf>
    <xf numFmtId="0" fontId="3" fillId="0" borderId="9" xfId="10" applyFont="1" applyFill="1" applyBorder="1" applyAlignment="1">
      <alignment vertical="center" wrapText="1"/>
    </xf>
    <xf numFmtId="167" fontId="12" fillId="3" borderId="16" xfId="1" applyNumberFormat="1" applyFont="1" applyFill="1" applyBorder="1" applyAlignment="1">
      <alignment vertical="center" wrapText="1"/>
    </xf>
    <xf numFmtId="0" fontId="12" fillId="3" borderId="17" xfId="1" applyFont="1" applyFill="1" applyBorder="1" applyAlignment="1">
      <alignment vertical="center" wrapText="1"/>
    </xf>
    <xf numFmtId="167" fontId="12" fillId="3" borderId="17" xfId="1" applyNumberFormat="1" applyFont="1" applyFill="1" applyBorder="1" applyAlignment="1">
      <alignment vertical="center" wrapText="1"/>
    </xf>
    <xf numFmtId="0" fontId="3" fillId="3" borderId="18" xfId="1" applyFont="1" applyFill="1" applyBorder="1" applyAlignment="1">
      <alignment horizontal="center" vertical="center" wrapText="1"/>
    </xf>
    <xf numFmtId="167" fontId="3" fillId="0" borderId="19" xfId="1" applyNumberFormat="1" applyFont="1" applyBorder="1" applyAlignment="1">
      <alignment horizontal="center" vertical="center" wrapText="1"/>
    </xf>
    <xf numFmtId="0" fontId="9" fillId="0" borderId="20" xfId="1" quotePrefix="1" applyFont="1" applyBorder="1" applyAlignment="1">
      <alignment horizontal="center" vertical="center" wrapText="1"/>
    </xf>
    <xf numFmtId="167" fontId="9" fillId="0" borderId="20" xfId="1" quotePrefix="1" applyNumberFormat="1" applyFont="1" applyBorder="1" applyAlignment="1">
      <alignment horizontal="center" vertical="center" wrapText="1"/>
    </xf>
    <xf numFmtId="167" fontId="3" fillId="0" borderId="11" xfId="1" applyNumberFormat="1" applyFont="1" applyBorder="1" applyAlignment="1">
      <alignment horizontal="center" vertical="center" wrapText="1"/>
    </xf>
    <xf numFmtId="167" fontId="3" fillId="0" borderId="21" xfId="1" applyNumberFormat="1" applyFont="1" applyBorder="1" applyAlignment="1">
      <alignment horizontal="center" vertical="center" wrapText="1"/>
    </xf>
    <xf numFmtId="167" fontId="3" fillId="0" borderId="23" xfId="1" applyNumberFormat="1" applyFont="1" applyBorder="1" applyAlignment="1">
      <alignment horizontal="center" vertical="center" wrapText="1"/>
    </xf>
    <xf numFmtId="167" fontId="3" fillId="0" borderId="22" xfId="1" applyNumberFormat="1" applyFont="1" applyBorder="1" applyAlignment="1">
      <alignment horizontal="center" vertical="center" wrapText="1"/>
    </xf>
    <xf numFmtId="0" fontId="3" fillId="0" borderId="7" xfId="1" applyFont="1" applyBorder="1" applyAlignment="1">
      <alignment horizontal="center" vertical="center" wrapText="1"/>
    </xf>
    <xf numFmtId="168" fontId="10" fillId="2" borderId="0" xfId="1" applyNumberFormat="1" applyFont="1" applyFill="1" applyAlignment="1">
      <alignment vertical="center" wrapText="1"/>
    </xf>
    <xf numFmtId="0" fontId="3" fillId="0" borderId="9" xfId="1" applyFont="1" applyBorder="1" applyAlignment="1">
      <alignment vertical="center"/>
    </xf>
    <xf numFmtId="0" fontId="3" fillId="0" borderId="9" xfId="1" applyFont="1" applyBorder="1" applyAlignment="1"/>
    <xf numFmtId="0" fontId="8" fillId="3" borderId="32" xfId="1" applyFont="1" applyFill="1" applyBorder="1" applyAlignment="1">
      <alignment vertical="center" wrapText="1"/>
    </xf>
    <xf numFmtId="0" fontId="3" fillId="0" borderId="21" xfId="1" applyFont="1" applyBorder="1" applyAlignment="1">
      <alignment horizontal="center" vertical="center" wrapText="1"/>
    </xf>
    <xf numFmtId="167" fontId="3" fillId="0" borderId="33" xfId="1" applyNumberFormat="1" applyFont="1" applyBorder="1" applyAlignment="1">
      <alignment horizontal="center" vertical="center" wrapText="1"/>
    </xf>
    <xf numFmtId="167" fontId="3" fillId="0" borderId="34" xfId="1" applyNumberFormat="1" applyFont="1" applyBorder="1" applyAlignment="1">
      <alignment horizontal="center" vertical="center" wrapText="1"/>
    </xf>
    <xf numFmtId="167" fontId="14" fillId="2" borderId="23" xfId="1" applyNumberFormat="1" applyFont="1" applyFill="1" applyBorder="1" applyAlignment="1">
      <alignment vertical="center" wrapText="1"/>
    </xf>
    <xf numFmtId="0" fontId="8" fillId="2" borderId="38" xfId="1" applyFont="1" applyFill="1" applyBorder="1" applyAlignment="1">
      <alignment horizontal="center" vertical="center" wrapText="1"/>
    </xf>
    <xf numFmtId="167" fontId="3" fillId="2" borderId="33" xfId="1" applyNumberFormat="1" applyFont="1" applyFill="1" applyBorder="1" applyAlignment="1">
      <alignment vertical="center" wrapText="1"/>
    </xf>
    <xf numFmtId="0" fontId="3" fillId="2" borderId="2" xfId="1" applyFont="1" applyFill="1" applyBorder="1" applyAlignment="1">
      <alignment vertical="center" wrapText="1"/>
    </xf>
    <xf numFmtId="167"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0" borderId="9" xfId="1" applyFont="1" applyFill="1" applyBorder="1" applyAlignment="1">
      <alignment horizontal="center" vertical="center" wrapText="1"/>
    </xf>
    <xf numFmtId="167" fontId="3" fillId="0" borderId="8" xfId="8" applyNumberFormat="1" applyFont="1" applyFill="1" applyBorder="1" applyAlignment="1">
      <alignment vertical="center" wrapText="1"/>
    </xf>
    <xf numFmtId="0" fontId="3" fillId="0" borderId="9" xfId="1" applyFont="1" applyFill="1" applyBorder="1" applyAlignment="1">
      <alignment horizontal="justify" vertical="center" wrapText="1"/>
    </xf>
    <xf numFmtId="0" fontId="8" fillId="4" borderId="6" xfId="1" applyFont="1" applyFill="1" applyBorder="1" applyAlignment="1">
      <alignment vertical="center" wrapText="1"/>
    </xf>
    <xf numFmtId="167" fontId="8" fillId="4" borderId="6" xfId="1" applyNumberFormat="1" applyFont="1" applyFill="1" applyBorder="1" applyAlignment="1">
      <alignment vertical="center" wrapText="1"/>
    </xf>
    <xf numFmtId="167" fontId="8" fillId="4" borderId="5" xfId="1" applyNumberFormat="1" applyFont="1" applyFill="1" applyBorder="1" applyAlignment="1">
      <alignment vertical="center" wrapText="1"/>
    </xf>
    <xf numFmtId="0" fontId="3" fillId="4" borderId="7" xfId="1" applyFont="1" applyFill="1" applyBorder="1" applyAlignment="1">
      <alignment horizontal="center" vertical="center" wrapText="1"/>
    </xf>
    <xf numFmtId="0" fontId="3" fillId="4" borderId="12" xfId="1" applyFont="1" applyFill="1" applyBorder="1" applyAlignment="1">
      <alignment horizontal="center" vertical="center" wrapText="1"/>
    </xf>
    <xf numFmtId="167" fontId="8" fillId="4" borderId="29" xfId="8" applyNumberFormat="1" applyFont="1" applyFill="1" applyBorder="1" applyAlignment="1">
      <alignment horizontal="right" vertical="center" wrapText="1"/>
    </xf>
    <xf numFmtId="0" fontId="3" fillId="4" borderId="4" xfId="1" applyFont="1" applyFill="1" applyBorder="1" applyAlignment="1">
      <alignment horizontal="center" vertical="center" wrapText="1"/>
    </xf>
    <xf numFmtId="167" fontId="8" fillId="4" borderId="24" xfId="8" applyNumberFormat="1" applyFont="1" applyFill="1" applyBorder="1" applyAlignment="1">
      <alignment horizontal="right" vertical="center" wrapText="1"/>
    </xf>
    <xf numFmtId="0" fontId="3" fillId="4" borderId="10" xfId="1" applyFont="1" applyFill="1" applyBorder="1" applyAlignment="1">
      <alignment vertical="center" wrapText="1"/>
    </xf>
    <xf numFmtId="167" fontId="8" fillId="4" borderId="8" xfId="6" applyNumberFormat="1" applyFont="1" applyFill="1" applyBorder="1" applyAlignment="1">
      <alignment vertical="center" wrapText="1"/>
    </xf>
    <xf numFmtId="167" fontId="8" fillId="4" borderId="8" xfId="7" applyNumberFormat="1" applyFont="1" applyFill="1" applyBorder="1" applyAlignment="1">
      <alignment vertical="center" wrapText="1"/>
    </xf>
    <xf numFmtId="0" fontId="17" fillId="2" borderId="0" xfId="1" applyFont="1" applyFill="1" applyAlignment="1">
      <alignment horizontal="center" vertical="center" wrapText="1"/>
    </xf>
    <xf numFmtId="167" fontId="3" fillId="0" borderId="27" xfId="1" applyNumberFormat="1" applyFont="1" applyBorder="1" applyAlignment="1">
      <alignment horizontal="right" vertical="center" wrapText="1"/>
    </xf>
    <xf numFmtId="167" fontId="3" fillId="0" borderId="27" xfId="1" applyNumberFormat="1" applyFont="1" applyFill="1" applyBorder="1" applyAlignment="1">
      <alignment horizontal="right" vertical="center" wrapText="1"/>
    </xf>
    <xf numFmtId="171" fontId="3" fillId="0" borderId="27" xfId="10" applyNumberFormat="1" applyFont="1" applyFill="1" applyBorder="1" applyAlignment="1">
      <alignment vertical="center" wrapText="1"/>
    </xf>
    <xf numFmtId="0" fontId="4" fillId="0" borderId="0" xfId="2" applyNumberFormat="1" applyFont="1" applyFill="1" applyBorder="1" applyAlignment="1">
      <alignment horizontal="center" vertical="center" wrapText="1"/>
    </xf>
    <xf numFmtId="0" fontId="11" fillId="0" borderId="0" xfId="4" applyFont="1" applyFill="1" applyAlignment="1">
      <alignment vertical="center"/>
    </xf>
    <xf numFmtId="0" fontId="14" fillId="2" borderId="0" xfId="1" applyFont="1" applyFill="1" applyBorder="1" applyAlignment="1">
      <alignment vertical="center" wrapText="1"/>
    </xf>
    <xf numFmtId="167" fontId="14" fillId="2" borderId="0" xfId="1" applyNumberFormat="1" applyFont="1" applyFill="1" applyBorder="1" applyAlignment="1">
      <alignment vertical="center" wrapText="1"/>
    </xf>
    <xf numFmtId="9" fontId="3" fillId="2" borderId="0" xfId="20" applyFont="1" applyFill="1" applyAlignment="1">
      <alignment vertical="center" wrapText="1"/>
    </xf>
    <xf numFmtId="0" fontId="19" fillId="0" borderId="0" xfId="12" applyNumberFormat="1" applyFont="1" applyFill="1" applyBorder="1" applyAlignment="1">
      <alignment horizontal="right" vertical="center" wrapText="1"/>
    </xf>
    <xf numFmtId="0" fontId="19" fillId="0" borderId="0" xfId="12" applyNumberFormat="1" applyFont="1" applyFill="1" applyBorder="1" applyAlignment="1">
      <alignment vertical="center" wrapText="1"/>
    </xf>
    <xf numFmtId="0" fontId="3" fillId="0" borderId="9" xfId="12" applyFont="1" applyFill="1" applyBorder="1" applyAlignment="1">
      <alignment vertical="center" wrapText="1"/>
    </xf>
    <xf numFmtId="171" fontId="3" fillId="0" borderId="9" xfId="12" applyNumberFormat="1" applyFont="1" applyFill="1" applyBorder="1" applyAlignment="1">
      <alignment vertical="center" wrapText="1"/>
    </xf>
    <xf numFmtId="171" fontId="3" fillId="0" borderId="9" xfId="12" applyNumberFormat="1" applyFont="1" applyFill="1" applyBorder="1" applyAlignment="1">
      <alignment horizontal="center" vertical="center" wrapText="1"/>
    </xf>
    <xf numFmtId="2" fontId="3" fillId="2" borderId="0" xfId="1" applyNumberFormat="1" applyFont="1" applyFill="1" applyAlignment="1">
      <alignment vertical="center" wrapText="1"/>
    </xf>
    <xf numFmtId="166" fontId="3" fillId="0" borderId="0" xfId="21" applyFont="1" applyFill="1" applyBorder="1" applyAlignment="1">
      <alignment vertical="center" wrapText="1"/>
    </xf>
    <xf numFmtId="166" fontId="19" fillId="0" borderId="0" xfId="12" applyNumberFormat="1" applyFont="1" applyFill="1" applyBorder="1" applyAlignment="1">
      <alignment vertical="center" wrapText="1"/>
    </xf>
    <xf numFmtId="2" fontId="3" fillId="0" borderId="9" xfId="12" applyNumberFormat="1" applyFont="1" applyFill="1" applyBorder="1" applyAlignment="1">
      <alignment horizontal="center" vertical="center" wrapText="1"/>
    </xf>
    <xf numFmtId="0" fontId="3" fillId="0" borderId="9" xfId="10" applyFont="1" applyFill="1" applyBorder="1" applyAlignment="1">
      <alignment horizontal="center" vertical="center" wrapText="1"/>
    </xf>
    <xf numFmtId="167" fontId="3" fillId="4" borderId="6" xfId="1" applyNumberFormat="1" applyFont="1" applyFill="1" applyBorder="1" applyAlignment="1">
      <alignment vertical="center" wrapText="1"/>
    </xf>
    <xf numFmtId="2" fontId="3" fillId="4" borderId="6" xfId="1" applyNumberFormat="1" applyFont="1" applyFill="1" applyBorder="1" applyAlignment="1">
      <alignment horizontal="center" vertical="center" wrapText="1"/>
    </xf>
    <xf numFmtId="167" fontId="3" fillId="4" borderId="5" xfId="1" applyNumberFormat="1" applyFont="1" applyFill="1" applyBorder="1" applyAlignment="1">
      <alignment horizontal="center" vertical="center" wrapText="1"/>
    </xf>
    <xf numFmtId="167" fontId="3" fillId="4" borderId="5" xfId="8" applyNumberFormat="1" applyFont="1" applyFill="1" applyBorder="1" applyAlignment="1">
      <alignment vertical="center" wrapText="1"/>
    </xf>
    <xf numFmtId="171" fontId="3" fillId="4" borderId="6" xfId="1" applyNumberFormat="1" applyFont="1" applyFill="1" applyBorder="1" applyAlignment="1">
      <alignment horizontal="center" vertical="center" wrapText="1"/>
    </xf>
    <xf numFmtId="167" fontId="3" fillId="0" borderId="9" xfId="1" applyNumberFormat="1" applyFont="1" applyFill="1" applyBorder="1" applyAlignment="1">
      <alignment horizontal="right" vertical="center" wrapText="1"/>
    </xf>
    <xf numFmtId="0" fontId="3" fillId="4" borderId="43" xfId="1" applyFont="1" applyFill="1" applyBorder="1" applyAlignment="1">
      <alignment vertical="center" wrapText="1"/>
    </xf>
    <xf numFmtId="167" fontId="8" fillId="4" borderId="45" xfId="6" applyNumberFormat="1" applyFont="1" applyFill="1" applyBorder="1" applyAlignment="1">
      <alignment vertical="center" wrapText="1"/>
    </xf>
    <xf numFmtId="166" fontId="3" fillId="2" borderId="0" xfId="21" applyFont="1" applyFill="1" applyAlignment="1">
      <alignment vertical="center" wrapText="1"/>
    </xf>
    <xf numFmtId="0" fontId="3" fillId="4" borderId="15" xfId="1" applyFont="1" applyFill="1" applyBorder="1" applyAlignment="1">
      <alignment vertical="center" wrapText="1"/>
    </xf>
    <xf numFmtId="167" fontId="8" fillId="4" borderId="13" xfId="6" applyNumberFormat="1" applyFont="1" applyFill="1" applyBorder="1" applyAlignment="1">
      <alignment vertical="center" wrapText="1"/>
    </xf>
    <xf numFmtId="0" fontId="3" fillId="0" borderId="9" xfId="1" applyFont="1" applyFill="1" applyBorder="1" applyAlignment="1">
      <alignment vertical="center" wrapText="1"/>
    </xf>
    <xf numFmtId="4" fontId="3" fillId="0" borderId="9" xfId="1" applyNumberFormat="1" applyFont="1" applyFill="1" applyBorder="1" applyAlignment="1">
      <alignment horizontal="center"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2" fontId="3" fillId="0" borderId="0" xfId="1" applyNumberFormat="1" applyFont="1" applyFill="1" applyAlignment="1">
      <alignment vertical="center" wrapText="1"/>
    </xf>
    <xf numFmtId="0" fontId="3" fillId="0" borderId="9" xfId="1" applyFont="1" applyFill="1" applyBorder="1" applyAlignment="1">
      <alignment vertical="center"/>
    </xf>
    <xf numFmtId="167" fontId="3" fillId="5" borderId="27" xfId="1" applyNumberFormat="1" applyFont="1" applyFill="1" applyBorder="1" applyAlignment="1">
      <alignment horizontal="right" vertical="center" wrapText="1"/>
    </xf>
    <xf numFmtId="0" fontId="3" fillId="5" borderId="21" xfId="10" applyFont="1" applyFill="1" applyBorder="1" applyAlignment="1">
      <alignment vertical="center" wrapText="1"/>
    </xf>
    <xf numFmtId="0" fontId="3" fillId="5" borderId="9" xfId="1" applyFont="1" applyFill="1" applyBorder="1" applyAlignment="1">
      <alignment horizontal="center" vertical="center" wrapText="1"/>
    </xf>
    <xf numFmtId="4" fontId="3" fillId="5" borderId="9" xfId="1" applyNumberFormat="1" applyFont="1" applyFill="1" applyBorder="1" applyAlignment="1">
      <alignment horizontal="center" vertical="center" wrapText="1"/>
    </xf>
    <xf numFmtId="0" fontId="3" fillId="5" borderId="42" xfId="1" applyFont="1" applyFill="1" applyBorder="1" applyAlignment="1">
      <alignment vertical="center" wrapText="1"/>
    </xf>
    <xf numFmtId="0" fontId="3" fillId="5" borderId="42" xfId="1" applyFont="1" applyFill="1" applyBorder="1" applyAlignment="1">
      <alignment horizontal="center" vertical="center" wrapText="1"/>
    </xf>
    <xf numFmtId="167" fontId="3" fillId="5" borderId="41" xfId="1" applyNumberFormat="1" applyFont="1" applyFill="1" applyBorder="1" applyAlignment="1">
      <alignment horizontal="right" vertical="center" wrapText="1"/>
    </xf>
    <xf numFmtId="4" fontId="3" fillId="5" borderId="42" xfId="1" applyNumberFormat="1" applyFont="1" applyFill="1" applyBorder="1" applyAlignment="1">
      <alignment horizontal="center" vertical="center" wrapText="1"/>
    </xf>
    <xf numFmtId="172" fontId="8" fillId="5" borderId="8" xfId="11" applyNumberFormat="1" applyFont="1" applyFill="1" applyBorder="1" applyAlignment="1">
      <alignment vertical="center" wrapText="1"/>
    </xf>
    <xf numFmtId="169" fontId="3" fillId="2" borderId="0" xfId="1" applyNumberFormat="1" applyFont="1" applyFill="1" applyAlignment="1">
      <alignment vertical="center" wrapText="1"/>
    </xf>
    <xf numFmtId="167" fontId="8" fillId="5" borderId="8" xfId="6" applyNumberFormat="1" applyFont="1" applyFill="1" applyBorder="1" applyAlignment="1">
      <alignment vertical="center" wrapText="1"/>
    </xf>
    <xf numFmtId="0" fontId="8" fillId="2" borderId="35" xfId="1" applyFont="1" applyFill="1" applyBorder="1" applyAlignment="1">
      <alignment vertical="center" wrapText="1"/>
    </xf>
    <xf numFmtId="0" fontId="3" fillId="0" borderId="10" xfId="1" applyFont="1" applyBorder="1" applyAlignment="1">
      <alignment horizontal="center" vertical="center" wrapText="1"/>
    </xf>
    <xf numFmtId="0" fontId="3" fillId="0" borderId="10" xfId="1" applyFont="1" applyFill="1" applyBorder="1" applyAlignment="1">
      <alignment horizontal="center" vertical="center" wrapText="1"/>
    </xf>
    <xf numFmtId="0" fontId="3" fillId="0" borderId="7" xfId="12"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7" xfId="10" applyFont="1" applyFill="1" applyBorder="1" applyAlignment="1">
      <alignment horizontal="center" vertical="center" wrapText="1"/>
    </xf>
    <xf numFmtId="0" fontId="3" fillId="0" borderId="39" xfId="1" applyFont="1" applyFill="1" applyBorder="1" applyAlignment="1">
      <alignment horizontal="center" vertical="center" wrapText="1"/>
    </xf>
    <xf numFmtId="0" fontId="19" fillId="0" borderId="1" xfId="3" applyFont="1" applyFill="1" applyBorder="1" applyAlignment="1">
      <alignment vertical="center"/>
    </xf>
    <xf numFmtId="0" fontId="19" fillId="0" borderId="0" xfId="3" applyFont="1" applyFill="1" applyAlignment="1">
      <alignment horizontal="left" vertical="center"/>
    </xf>
    <xf numFmtId="0" fontId="3" fillId="0" borderId="34" xfId="1" applyFont="1" applyBorder="1" applyAlignment="1">
      <alignment horizontal="center" vertical="center" wrapText="1"/>
    </xf>
    <xf numFmtId="0" fontId="7" fillId="0" borderId="19" xfId="2" applyFont="1" applyBorder="1" applyAlignment="1">
      <alignment horizontal="center" vertical="center" wrapText="1"/>
    </xf>
    <xf numFmtId="167" fontId="8" fillId="0" borderId="20" xfId="1" quotePrefix="1" applyNumberFormat="1" applyFont="1" applyBorder="1" applyAlignment="1">
      <alignment horizontal="center" vertical="center" wrapText="1"/>
    </xf>
    <xf numFmtId="0" fontId="8" fillId="0" borderId="20" xfId="1" quotePrefix="1" applyFont="1" applyBorder="1" applyAlignment="1">
      <alignment horizontal="center" vertical="center" wrapText="1"/>
    </xf>
    <xf numFmtId="171" fontId="3" fillId="5" borderId="8" xfId="9" applyNumberFormat="1" applyFont="1" applyFill="1" applyBorder="1" applyAlignment="1">
      <alignment vertical="center" wrapText="1"/>
    </xf>
    <xf numFmtId="166" fontId="3" fillId="2" borderId="0" xfId="23" applyFont="1" applyFill="1" applyAlignment="1">
      <alignment vertical="center" wrapText="1"/>
    </xf>
    <xf numFmtId="167" fontId="3" fillId="0" borderId="8" xfId="22" applyNumberFormat="1" applyFont="1" applyFill="1" applyBorder="1" applyAlignment="1">
      <alignment horizontal="right" vertical="center" wrapText="1"/>
    </xf>
    <xf numFmtId="0" fontId="3" fillId="5" borderId="9" xfId="12" applyFont="1" applyFill="1" applyBorder="1" applyAlignment="1">
      <alignment vertical="center" wrapText="1"/>
    </xf>
    <xf numFmtId="171" fontId="3" fillId="5" borderId="9" xfId="12" applyNumberFormat="1" applyFont="1" applyFill="1" applyBorder="1" applyAlignment="1">
      <alignment vertical="center" wrapText="1"/>
    </xf>
    <xf numFmtId="171" fontId="3" fillId="5" borderId="9" xfId="12" applyNumberFormat="1" applyFont="1" applyFill="1" applyBorder="1" applyAlignment="1">
      <alignment horizontal="center" vertical="center" wrapText="1"/>
    </xf>
    <xf numFmtId="167" fontId="3" fillId="5" borderId="8" xfId="22" applyNumberFormat="1" applyFont="1" applyFill="1" applyBorder="1" applyAlignment="1">
      <alignment horizontal="right" vertical="center" wrapText="1"/>
    </xf>
    <xf numFmtId="0" fontId="23" fillId="2" borderId="0" xfId="1" applyFont="1" applyFill="1" applyAlignment="1">
      <alignment vertical="center" wrapText="1"/>
    </xf>
    <xf numFmtId="0" fontId="8" fillId="4" borderId="31" xfId="1" applyFont="1" applyFill="1" applyBorder="1" applyAlignment="1">
      <alignment horizontal="left" vertical="center" wrapText="1"/>
    </xf>
    <xf numFmtId="0" fontId="8" fillId="4" borderId="1" xfId="1" applyFont="1" applyFill="1" applyBorder="1" applyAlignment="1">
      <alignment horizontal="left" vertical="center" wrapText="1"/>
    </xf>
    <xf numFmtId="0" fontId="8" fillId="4" borderId="30" xfId="1" applyFont="1" applyFill="1" applyBorder="1" applyAlignment="1">
      <alignment horizontal="left" vertical="center" wrapText="1"/>
    </xf>
    <xf numFmtId="0" fontId="8" fillId="0" borderId="28" xfId="1" applyFont="1" applyBorder="1" applyAlignment="1">
      <alignment horizontal="left" vertical="center" wrapText="1"/>
    </xf>
    <xf numFmtId="0" fontId="8" fillId="0" borderId="6" xfId="1" applyFont="1" applyBorder="1" applyAlignment="1">
      <alignment horizontal="left" vertical="center" wrapText="1"/>
    </xf>
    <xf numFmtId="0" fontId="8" fillId="0" borderId="27" xfId="1" applyFont="1" applyBorder="1" applyAlignment="1">
      <alignment horizontal="left" vertical="center" wrapText="1"/>
    </xf>
    <xf numFmtId="0" fontId="8" fillId="4" borderId="26" xfId="1" applyFont="1" applyFill="1" applyBorder="1" applyAlignment="1">
      <alignment horizontal="left" vertical="center" wrapText="1"/>
    </xf>
    <xf numFmtId="0" fontId="8" fillId="4" borderId="3" xfId="1" applyFont="1" applyFill="1" applyBorder="1" applyAlignment="1">
      <alignment horizontal="left" vertical="center" wrapText="1"/>
    </xf>
    <xf numFmtId="0" fontId="8" fillId="4" borderId="25" xfId="1" applyFont="1" applyFill="1" applyBorder="1" applyAlignment="1">
      <alignment horizontal="left" vertical="center" wrapText="1"/>
    </xf>
    <xf numFmtId="0" fontId="3" fillId="0" borderId="18" xfId="1" applyFont="1" applyBorder="1" applyAlignment="1">
      <alignment horizontal="center" vertical="center" wrapText="1"/>
    </xf>
    <xf numFmtId="0" fontId="3" fillId="0" borderId="46" xfId="1" applyFont="1" applyBorder="1" applyAlignment="1">
      <alignment horizontal="center" vertical="center" wrapText="1"/>
    </xf>
    <xf numFmtId="0" fontId="3" fillId="0" borderId="35" xfId="1" applyFont="1" applyBorder="1" applyAlignment="1">
      <alignment horizontal="center" vertical="center" wrapText="1"/>
    </xf>
    <xf numFmtId="0" fontId="3" fillId="0" borderId="47" xfId="1" applyFont="1" applyBorder="1" applyAlignment="1">
      <alignment horizontal="center" vertical="center" wrapText="1"/>
    </xf>
    <xf numFmtId="0" fontId="3" fillId="0" borderId="40" xfId="1" applyFont="1" applyBorder="1" applyAlignment="1">
      <alignment horizontal="center" vertical="center" wrapText="1"/>
    </xf>
    <xf numFmtId="0" fontId="3" fillId="0" borderId="48" xfId="1" applyFont="1" applyBorder="1" applyAlignment="1">
      <alignment horizontal="center" vertical="center" wrapText="1"/>
    </xf>
    <xf numFmtId="0" fontId="4" fillId="0" borderId="0" xfId="2" applyNumberFormat="1" applyFont="1" applyFill="1" applyBorder="1" applyAlignment="1">
      <alignment horizontal="center" vertical="center" wrapText="1"/>
    </xf>
    <xf numFmtId="0" fontId="3" fillId="0" borderId="22" xfId="1" applyFont="1" applyBorder="1" applyAlignment="1">
      <alignment horizontal="center" vertical="center" wrapText="1"/>
    </xf>
    <xf numFmtId="0" fontId="3" fillId="0" borderId="20" xfId="1" applyFont="1" applyBorder="1" applyAlignment="1">
      <alignment horizontal="center" vertical="center" wrapText="1"/>
    </xf>
    <xf numFmtId="43" fontId="3" fillId="0" borderId="22" xfId="1" applyNumberFormat="1" applyFont="1" applyBorder="1" applyAlignment="1">
      <alignment horizontal="center" vertical="center" wrapText="1"/>
    </xf>
    <xf numFmtId="43" fontId="3" fillId="0" borderId="21" xfId="1" applyNumberFormat="1" applyFont="1" applyBorder="1" applyAlignment="1">
      <alignment horizontal="center" vertical="center" wrapText="1"/>
    </xf>
    <xf numFmtId="0" fontId="8" fillId="4" borderId="44" xfId="1" applyFont="1" applyFill="1" applyBorder="1" applyAlignment="1">
      <alignment horizontal="left" vertical="center" wrapText="1"/>
    </xf>
    <xf numFmtId="0" fontId="8" fillId="4" borderId="49" xfId="1" applyFont="1" applyFill="1" applyBorder="1" applyAlignment="1">
      <alignment horizontal="center" vertical="center" wrapText="1"/>
    </xf>
    <xf numFmtId="0" fontId="8" fillId="4" borderId="50" xfId="1" applyFont="1" applyFill="1" applyBorder="1" applyAlignment="1">
      <alignment horizontal="center" vertical="center" wrapText="1"/>
    </xf>
    <xf numFmtId="0" fontId="8" fillId="4" borderId="51" xfId="1" applyFont="1" applyFill="1" applyBorder="1" applyAlignment="1">
      <alignment horizontal="center" vertical="center" wrapText="1"/>
    </xf>
    <xf numFmtId="0" fontId="8" fillId="0" borderId="0" xfId="1" applyFont="1" applyFill="1" applyBorder="1" applyAlignment="1">
      <alignment horizontal="center" vertical="center" wrapText="1"/>
    </xf>
    <xf numFmtId="0" fontId="3" fillId="2" borderId="43" xfId="1" applyFont="1" applyFill="1" applyBorder="1" applyAlignment="1">
      <alignment horizontal="center" vertical="center" wrapText="1"/>
    </xf>
    <xf numFmtId="0" fontId="3" fillId="2" borderId="44" xfId="1" applyFont="1" applyFill="1" applyBorder="1" applyAlignment="1">
      <alignment horizontal="center" vertical="center" wrapText="1"/>
    </xf>
    <xf numFmtId="0" fontId="3" fillId="2" borderId="44" xfId="1" applyFont="1" applyFill="1" applyBorder="1" applyAlignment="1">
      <alignment horizontal="left" vertical="center" wrapText="1"/>
    </xf>
    <xf numFmtId="173" fontId="3" fillId="2" borderId="45" xfId="27" applyNumberFormat="1" applyFont="1" applyFill="1" applyBorder="1" applyAlignment="1">
      <alignment horizontal="center" vertical="center" wrapText="1"/>
    </xf>
    <xf numFmtId="173" fontId="3" fillId="2" borderId="0" xfId="27" applyNumberFormat="1" applyFont="1" applyFill="1" applyBorder="1" applyAlignment="1">
      <alignment horizontal="center" vertical="center" wrapText="1"/>
    </xf>
    <xf numFmtId="167" fontId="23" fillId="0" borderId="9" xfId="1" applyNumberFormat="1" applyFont="1" applyBorder="1" applyAlignment="1">
      <alignment horizontal="right" vertical="center" wrapText="1"/>
    </xf>
    <xf numFmtId="0" fontId="3" fillId="2" borderId="10"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9" xfId="1" applyFont="1" applyFill="1" applyBorder="1" applyAlignment="1">
      <alignment horizontal="left" vertical="center" wrapText="1"/>
    </xf>
    <xf numFmtId="173" fontId="3" fillId="2" borderId="8" xfId="27" applyNumberFormat="1" applyFont="1" applyFill="1" applyBorder="1" applyAlignment="1">
      <alignment horizontal="center" vertical="center" wrapText="1"/>
    </xf>
    <xf numFmtId="0" fontId="3" fillId="0" borderId="9" xfId="1" applyFont="1" applyFill="1" applyBorder="1" applyAlignment="1">
      <alignment horizontal="left" vertical="center" wrapText="1"/>
    </xf>
    <xf numFmtId="173" fontId="3" fillId="0" borderId="8" xfId="27" applyNumberFormat="1" applyFont="1" applyFill="1" applyBorder="1" applyAlignment="1">
      <alignment horizontal="center" vertical="center" wrapText="1"/>
    </xf>
    <xf numFmtId="173" fontId="3" fillId="0" borderId="0" xfId="27" applyNumberFormat="1" applyFont="1" applyFill="1" applyBorder="1" applyAlignment="1">
      <alignment horizontal="center" vertical="center" wrapText="1"/>
    </xf>
    <xf numFmtId="167" fontId="23" fillId="0" borderId="9" xfId="1" applyNumberFormat="1" applyFont="1" applyFill="1" applyBorder="1" applyAlignment="1">
      <alignment horizontal="right" vertical="center" wrapText="1"/>
    </xf>
    <xf numFmtId="0" fontId="24" fillId="0" borderId="28" xfId="0" applyFont="1" applyFill="1" applyBorder="1" applyAlignment="1">
      <alignment vertical="center" wrapText="1"/>
    </xf>
    <xf numFmtId="0" fontId="24" fillId="0" borderId="6" xfId="0" applyFont="1" applyFill="1" applyBorder="1" applyAlignment="1">
      <alignment vertical="center" wrapText="1"/>
    </xf>
    <xf numFmtId="0" fontId="24" fillId="0" borderId="27" xfId="0" applyFont="1" applyFill="1" applyBorder="1" applyAlignment="1">
      <alignment vertical="center" wrapText="1"/>
    </xf>
    <xf numFmtId="167" fontId="8" fillId="0" borderId="8" xfId="22" applyNumberFormat="1" applyFont="1" applyFill="1" applyBorder="1" applyAlignment="1">
      <alignment horizontal="right" vertical="center" wrapText="1"/>
    </xf>
    <xf numFmtId="0" fontId="17" fillId="5" borderId="52" xfId="1" applyFont="1" applyFill="1" applyBorder="1" applyAlignment="1">
      <alignment horizontal="center" vertical="center" wrapText="1"/>
    </xf>
    <xf numFmtId="164" fontId="3" fillId="2" borderId="0" xfId="27" applyFont="1" applyFill="1" applyAlignment="1">
      <alignment vertical="center" wrapText="1"/>
    </xf>
    <xf numFmtId="164" fontId="3" fillId="0" borderId="0" xfId="27" applyFont="1" applyFill="1" applyAlignment="1">
      <alignment vertical="center" wrapText="1"/>
    </xf>
    <xf numFmtId="0" fontId="3" fillId="0" borderId="0" xfId="1" applyFont="1" applyFill="1" applyAlignment="1">
      <alignment horizontal="center" vertical="center" wrapText="1"/>
    </xf>
    <xf numFmtId="173" fontId="8" fillId="2" borderId="52" xfId="1" applyNumberFormat="1" applyFont="1" applyFill="1" applyBorder="1" applyAlignment="1">
      <alignment horizontal="center" vertical="center" wrapText="1"/>
    </xf>
    <xf numFmtId="0" fontId="8" fillId="4" borderId="9" xfId="1" applyFont="1" applyFill="1" applyBorder="1" applyAlignment="1">
      <alignment horizontal="center" vertical="center" wrapText="1"/>
    </xf>
    <xf numFmtId="0" fontId="3" fillId="2" borderId="42" xfId="1" applyFont="1" applyFill="1" applyBorder="1" applyAlignment="1">
      <alignment horizontal="center" vertical="center" wrapText="1"/>
    </xf>
    <xf numFmtId="0" fontId="25" fillId="2" borderId="9" xfId="1" applyFont="1" applyFill="1" applyBorder="1" applyAlignment="1">
      <alignment horizontal="center" vertical="center" wrapText="1"/>
    </xf>
    <xf numFmtId="0" fontId="3" fillId="2" borderId="22" xfId="1" applyFont="1" applyFill="1" applyBorder="1" applyAlignment="1">
      <alignment horizontal="center" vertical="center" wrapText="1"/>
    </xf>
    <xf numFmtId="0" fontId="23" fillId="2" borderId="9" xfId="1" applyFont="1" applyFill="1" applyBorder="1" applyAlignment="1">
      <alignment horizontal="center" vertical="center" wrapText="1"/>
    </xf>
    <xf numFmtId="0" fontId="26" fillId="2" borderId="9" xfId="1" applyFont="1" applyFill="1" applyBorder="1" applyAlignment="1">
      <alignment horizontal="center" vertical="center" wrapText="1"/>
    </xf>
    <xf numFmtId="172" fontId="17" fillId="0" borderId="8" xfId="11" applyNumberFormat="1" applyFont="1" applyFill="1" applyBorder="1" applyAlignment="1">
      <alignment vertical="center" wrapText="1"/>
    </xf>
    <xf numFmtId="0" fontId="8" fillId="2" borderId="52"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2" borderId="0" xfId="1" applyFont="1" applyFill="1" applyBorder="1" applyAlignment="1">
      <alignment horizontal="center" vertical="center" wrapText="1"/>
    </xf>
    <xf numFmtId="167" fontId="23" fillId="0" borderId="27" xfId="1" applyNumberFormat="1" applyFont="1" applyFill="1" applyBorder="1" applyAlignment="1">
      <alignment horizontal="right" vertical="center" wrapText="1"/>
    </xf>
    <xf numFmtId="167" fontId="23" fillId="0" borderId="27" xfId="1" applyNumberFormat="1" applyFont="1" applyBorder="1" applyAlignment="1">
      <alignment horizontal="right" vertical="center" wrapText="1"/>
    </xf>
    <xf numFmtId="171" fontId="23" fillId="0" borderId="27" xfId="10" applyNumberFormat="1" applyFont="1" applyFill="1" applyBorder="1" applyAlignment="1">
      <alignment vertical="center" wrapText="1"/>
    </xf>
    <xf numFmtId="171" fontId="3" fillId="0" borderId="8" xfId="9" applyNumberFormat="1" applyFont="1" applyFill="1" applyBorder="1" applyAlignment="1">
      <alignment vertical="center" wrapText="1"/>
    </xf>
    <xf numFmtId="0" fontId="26" fillId="2" borderId="0" xfId="1" applyFont="1" applyFill="1" applyBorder="1" applyAlignment="1">
      <alignment horizontal="center" vertical="center" wrapText="1"/>
    </xf>
    <xf numFmtId="0" fontId="3" fillId="0" borderId="21" xfId="10" applyFont="1" applyFill="1" applyBorder="1" applyAlignment="1">
      <alignment vertical="center" wrapText="1"/>
    </xf>
    <xf numFmtId="0" fontId="3" fillId="0" borderId="42" xfId="1" applyFont="1" applyFill="1" applyBorder="1" applyAlignment="1">
      <alignment vertical="center" wrapText="1"/>
    </xf>
    <xf numFmtId="0" fontId="3" fillId="0" borderId="42" xfId="1" applyFont="1" applyFill="1" applyBorder="1" applyAlignment="1">
      <alignment horizontal="center" vertical="center" wrapText="1"/>
    </xf>
    <xf numFmtId="167" fontId="23" fillId="0" borderId="41" xfId="1" applyNumberFormat="1" applyFont="1" applyFill="1" applyBorder="1" applyAlignment="1">
      <alignment horizontal="right" vertical="center" wrapText="1"/>
    </xf>
    <xf numFmtId="165" fontId="3" fillId="2" borderId="0" xfId="1" applyNumberFormat="1" applyFont="1" applyFill="1" applyAlignment="1">
      <alignment vertical="center" wrapText="1"/>
    </xf>
    <xf numFmtId="165" fontId="7" fillId="2" borderId="0" xfId="1" applyNumberFormat="1" applyFont="1" applyFill="1" applyAlignment="1">
      <alignment vertical="center" wrapText="1"/>
    </xf>
    <xf numFmtId="0" fontId="3" fillId="4" borderId="35" xfId="1" applyFont="1" applyFill="1" applyBorder="1" applyAlignment="1">
      <alignment vertical="center" wrapText="1"/>
    </xf>
    <xf numFmtId="0" fontId="8" fillId="4" borderId="0" xfId="1" applyFont="1" applyFill="1" applyBorder="1" applyAlignment="1">
      <alignment horizontal="left" vertical="center" wrapText="1"/>
    </xf>
    <xf numFmtId="167" fontId="8" fillId="4" borderId="23" xfId="6" applyNumberFormat="1" applyFont="1" applyFill="1" applyBorder="1" applyAlignment="1">
      <alignment vertical="center" wrapText="1"/>
    </xf>
    <xf numFmtId="0" fontId="8" fillId="4" borderId="9" xfId="1" applyFont="1" applyFill="1" applyBorder="1" applyAlignment="1">
      <alignment horizontal="left" vertical="center" wrapText="1"/>
    </xf>
    <xf numFmtId="0" fontId="8" fillId="2" borderId="38" xfId="1" applyFont="1" applyFill="1" applyBorder="1" applyAlignment="1">
      <alignment horizontal="center" vertical="center" wrapText="1"/>
    </xf>
    <xf numFmtId="0" fontId="8" fillId="2" borderId="37" xfId="1" applyFont="1" applyFill="1" applyBorder="1" applyAlignment="1">
      <alignment horizontal="center" vertical="center" wrapText="1"/>
    </xf>
    <xf numFmtId="0" fontId="8" fillId="2" borderId="36" xfId="1" applyFont="1" applyFill="1" applyBorder="1" applyAlignment="1">
      <alignment horizontal="center" vertical="center" wrapText="1"/>
    </xf>
    <xf numFmtId="0" fontId="15" fillId="2" borderId="35" xfId="1" applyFont="1" applyFill="1" applyBorder="1" applyAlignment="1">
      <alignment horizontal="center" vertical="center" wrapText="1"/>
    </xf>
    <xf numFmtId="0" fontId="15" fillId="2" borderId="0" xfId="1" applyFont="1" applyFill="1" applyBorder="1" applyAlignment="1">
      <alignment horizontal="center" vertical="center" wrapText="1"/>
    </xf>
    <xf numFmtId="0" fontId="15" fillId="2" borderId="23" xfId="1" applyFont="1" applyFill="1" applyBorder="1" applyAlignment="1">
      <alignment horizontal="center" vertical="center" wrapText="1"/>
    </xf>
    <xf numFmtId="0" fontId="8" fillId="0" borderId="35" xfId="14" applyFont="1" applyBorder="1" applyAlignment="1">
      <alignment horizontal="center" vertical="center"/>
    </xf>
    <xf numFmtId="0" fontId="8" fillId="0" borderId="0" xfId="14" applyFont="1" applyBorder="1" applyAlignment="1">
      <alignment horizontal="center" vertical="center"/>
    </xf>
    <xf numFmtId="0" fontId="8" fillId="0" borderId="23" xfId="14" applyFont="1" applyBorder="1" applyAlignment="1">
      <alignment horizontal="center" vertical="center"/>
    </xf>
    <xf numFmtId="0" fontId="17" fillId="0" borderId="35" xfId="14" applyFont="1" applyBorder="1" applyAlignment="1">
      <alignment horizontal="center" vertical="center"/>
    </xf>
    <xf numFmtId="0" fontId="17" fillId="0" borderId="0" xfId="14" applyFont="1" applyBorder="1" applyAlignment="1">
      <alignment horizontal="center" vertical="center"/>
    </xf>
    <xf numFmtId="0" fontId="17" fillId="0" borderId="23" xfId="14" applyFont="1" applyBorder="1" applyAlignment="1">
      <alignment horizontal="center" vertical="center"/>
    </xf>
    <xf numFmtId="0" fontId="17" fillId="2" borderId="35" xfId="13" applyFont="1" applyFill="1" applyBorder="1" applyAlignment="1">
      <alignment horizontal="center" vertical="center" wrapText="1"/>
    </xf>
    <xf numFmtId="0" fontId="8" fillId="2" borderId="0" xfId="13" applyFont="1" applyFill="1" applyBorder="1" applyAlignment="1">
      <alignment horizontal="center" vertical="center" wrapText="1"/>
    </xf>
    <xf numFmtId="0" fontId="8" fillId="2" borderId="23" xfId="13" applyFont="1" applyFill="1" applyBorder="1" applyAlignment="1">
      <alignment horizontal="center" vertical="center" wrapText="1"/>
    </xf>
    <xf numFmtId="0" fontId="8" fillId="2" borderId="35" xfId="13" applyFont="1" applyFill="1" applyBorder="1" applyAlignment="1">
      <alignment horizontal="center" vertical="center" wrapText="1"/>
    </xf>
    <xf numFmtId="0" fontId="17" fillId="2" borderId="37" xfId="1" applyFont="1" applyFill="1" applyBorder="1" applyAlignment="1">
      <alignment horizontal="center" vertical="center" wrapText="1"/>
    </xf>
    <xf numFmtId="0" fontId="17" fillId="2" borderId="36" xfId="1" applyFont="1" applyFill="1" applyBorder="1" applyAlignment="1">
      <alignment horizontal="center" vertical="center" wrapText="1"/>
    </xf>
    <xf numFmtId="0" fontId="3" fillId="0" borderId="18" xfId="1" applyFont="1" applyBorder="1" applyAlignment="1">
      <alignment horizontal="center" vertical="center" wrapText="1"/>
    </xf>
    <xf numFmtId="0" fontId="3" fillId="0" borderId="46" xfId="1" applyFont="1" applyBorder="1" applyAlignment="1">
      <alignment horizontal="center" vertical="center" wrapText="1"/>
    </xf>
    <xf numFmtId="0" fontId="3" fillId="0" borderId="35" xfId="1" applyFont="1" applyBorder="1" applyAlignment="1">
      <alignment horizontal="center" vertical="center" wrapText="1"/>
    </xf>
    <xf numFmtId="0" fontId="3" fillId="0" borderId="47" xfId="1" applyFont="1" applyBorder="1" applyAlignment="1">
      <alignment horizontal="center" vertical="center" wrapText="1"/>
    </xf>
    <xf numFmtId="0" fontId="3" fillId="0" borderId="40" xfId="1" applyFont="1" applyBorder="1" applyAlignment="1">
      <alignment horizontal="center" vertical="center" wrapText="1"/>
    </xf>
    <xf numFmtId="0" fontId="3" fillId="0" borderId="48" xfId="1" applyFont="1" applyBorder="1" applyAlignment="1">
      <alignment horizontal="center" vertical="center" wrapText="1"/>
    </xf>
    <xf numFmtId="0" fontId="12" fillId="3" borderId="17" xfId="1" applyFont="1" applyFill="1" applyBorder="1" applyAlignment="1">
      <alignment horizontal="left" vertical="center" wrapText="1"/>
    </xf>
    <xf numFmtId="0" fontId="12" fillId="3" borderId="16" xfId="1" applyFont="1" applyFill="1" applyBorder="1" applyAlignment="1">
      <alignment horizontal="left" vertical="center" wrapText="1"/>
    </xf>
    <xf numFmtId="0" fontId="23" fillId="2" borderId="35" xfId="1" applyFont="1" applyFill="1" applyBorder="1" applyAlignment="1">
      <alignment horizontal="center" vertical="center" wrapText="1"/>
    </xf>
    <xf numFmtId="0" fontId="23" fillId="2" borderId="0" xfId="1" applyFont="1" applyFill="1" applyBorder="1" applyAlignment="1">
      <alignment horizontal="center" vertical="center" wrapText="1"/>
    </xf>
    <xf numFmtId="0" fontId="18" fillId="0" borderId="7" xfId="2" applyFont="1" applyFill="1" applyBorder="1" applyAlignment="1">
      <alignment horizontal="justify" vertical="center" wrapText="1"/>
    </xf>
    <xf numFmtId="0" fontId="18" fillId="0" borderId="6" xfId="2" applyFont="1" applyFill="1" applyBorder="1" applyAlignment="1">
      <alignment horizontal="justify" vertical="center" wrapText="1"/>
    </xf>
    <xf numFmtId="0" fontId="18" fillId="0" borderId="5" xfId="2" applyFont="1" applyFill="1" applyBorder="1" applyAlignment="1">
      <alignment horizontal="justify" vertical="center" wrapText="1"/>
    </xf>
    <xf numFmtId="0" fontId="16" fillId="0" borderId="32" xfId="4" applyFont="1" applyFill="1" applyBorder="1" applyAlignment="1">
      <alignment horizontal="left" vertical="center" wrapText="1"/>
    </xf>
    <xf numFmtId="0" fontId="16" fillId="0" borderId="17" xfId="4" applyFont="1" applyFill="1" applyBorder="1" applyAlignment="1">
      <alignment horizontal="left" vertical="center" wrapText="1"/>
    </xf>
    <xf numFmtId="0" fontId="16" fillId="0" borderId="16" xfId="4" applyFont="1" applyFill="1" applyBorder="1" applyAlignment="1">
      <alignment horizontal="left" vertical="center" wrapText="1"/>
    </xf>
    <xf numFmtId="0" fontId="8" fillId="4" borderId="14" xfId="1" applyFont="1" applyFill="1" applyBorder="1" applyAlignment="1">
      <alignment horizontal="left" vertical="center" wrapText="1"/>
    </xf>
    <xf numFmtId="0" fontId="18" fillId="0" borderId="4" xfId="2" applyFont="1" applyFill="1" applyBorder="1" applyAlignment="1">
      <alignment horizontal="justify" vertical="center" wrapText="1"/>
    </xf>
    <xf numFmtId="0" fontId="18" fillId="0" borderId="3" xfId="2" applyFont="1" applyFill="1" applyBorder="1" applyAlignment="1">
      <alignment horizontal="justify" vertical="center" wrapText="1"/>
    </xf>
    <xf numFmtId="0" fontId="18" fillId="0" borderId="53" xfId="2" applyFont="1" applyFill="1" applyBorder="1" applyAlignment="1">
      <alignment horizontal="justify" vertical="center" wrapText="1"/>
    </xf>
    <xf numFmtId="0" fontId="4" fillId="0" borderId="0" xfId="2" applyNumberFormat="1" applyFont="1" applyFill="1" applyBorder="1" applyAlignment="1">
      <alignment horizontal="center" vertical="center" wrapText="1"/>
    </xf>
    <xf numFmtId="0" fontId="3" fillId="0" borderId="22" xfId="1" applyFont="1" applyBorder="1" applyAlignment="1">
      <alignment horizontal="center" vertical="center" wrapText="1"/>
    </xf>
    <xf numFmtId="0" fontId="3" fillId="0" borderId="20" xfId="1" applyFont="1" applyBorder="1" applyAlignment="1">
      <alignment horizontal="center" vertical="center" wrapText="1"/>
    </xf>
    <xf numFmtId="43" fontId="3" fillId="0" borderId="22" xfId="1" applyNumberFormat="1" applyFont="1" applyBorder="1" applyAlignment="1">
      <alignment horizontal="center" vertical="center" wrapText="1"/>
    </xf>
    <xf numFmtId="43" fontId="3" fillId="0" borderId="21" xfId="1" applyNumberFormat="1" applyFont="1" applyBorder="1" applyAlignment="1">
      <alignment horizontal="center" vertical="center" wrapText="1"/>
    </xf>
    <xf numFmtId="0" fontId="18" fillId="0" borderId="10" xfId="2" applyFont="1" applyFill="1" applyBorder="1" applyAlignment="1">
      <alignment horizontal="justify" vertical="center" wrapText="1"/>
    </xf>
    <xf numFmtId="0" fontId="18" fillId="0" borderId="9" xfId="2" applyFont="1" applyFill="1" applyBorder="1" applyAlignment="1">
      <alignment horizontal="justify" vertical="center" wrapText="1"/>
    </xf>
    <xf numFmtId="0" fontId="18" fillId="0" borderId="8" xfId="2" applyFont="1" applyFill="1" applyBorder="1" applyAlignment="1">
      <alignment horizontal="justify" vertical="center" wrapText="1"/>
    </xf>
    <xf numFmtId="0" fontId="8" fillId="4" borderId="44" xfId="1" applyFont="1" applyFill="1" applyBorder="1" applyAlignment="1">
      <alignment horizontal="left" vertical="center" wrapText="1"/>
    </xf>
    <xf numFmtId="0" fontId="18" fillId="0" borderId="15" xfId="2" applyFont="1" applyFill="1" applyBorder="1" applyAlignment="1">
      <alignment horizontal="justify" vertical="center" wrapText="1"/>
    </xf>
    <xf numFmtId="0" fontId="18" fillId="0" borderId="14" xfId="2" applyFont="1" applyFill="1" applyBorder="1" applyAlignment="1">
      <alignment horizontal="justify" vertical="center" wrapText="1"/>
    </xf>
    <xf numFmtId="0" fontId="18" fillId="0" borderId="13" xfId="2" applyFont="1" applyFill="1" applyBorder="1" applyAlignment="1">
      <alignment horizontal="justify" vertical="center" wrapText="1"/>
    </xf>
    <xf numFmtId="0" fontId="8" fillId="4" borderId="31" xfId="1" applyFont="1" applyFill="1" applyBorder="1" applyAlignment="1">
      <alignment horizontal="left" vertical="center" wrapText="1"/>
    </xf>
    <xf numFmtId="0" fontId="8" fillId="4" borderId="1" xfId="1" applyFont="1" applyFill="1" applyBorder="1" applyAlignment="1">
      <alignment horizontal="left" vertical="center" wrapText="1"/>
    </xf>
    <xf numFmtId="0" fontId="8" fillId="4" borderId="30" xfId="1" applyFont="1" applyFill="1" applyBorder="1" applyAlignment="1">
      <alignment horizontal="left" vertical="center" wrapText="1"/>
    </xf>
    <xf numFmtId="0" fontId="8" fillId="0" borderId="28" xfId="1" applyFont="1" applyBorder="1" applyAlignment="1">
      <alignment horizontal="left" vertical="center" wrapText="1"/>
    </xf>
    <xf numFmtId="0" fontId="8" fillId="0" borderId="6" xfId="1" applyFont="1" applyBorder="1" applyAlignment="1">
      <alignment horizontal="left" vertical="center" wrapText="1"/>
    </xf>
    <xf numFmtId="0" fontId="8" fillId="0" borderId="27" xfId="1" applyFont="1" applyBorder="1" applyAlignment="1">
      <alignment horizontal="left" vertical="center" wrapText="1"/>
    </xf>
    <xf numFmtId="0" fontId="8" fillId="4" borderId="26" xfId="1" applyFont="1" applyFill="1" applyBorder="1" applyAlignment="1">
      <alignment horizontal="left" vertical="center" wrapText="1"/>
    </xf>
    <xf numFmtId="0" fontId="8" fillId="4" borderId="3" xfId="1" applyFont="1" applyFill="1" applyBorder="1" applyAlignment="1">
      <alignment horizontal="left" vertical="center" wrapText="1"/>
    </xf>
    <xf numFmtId="0" fontId="8" fillId="4" borderId="25" xfId="1" applyFont="1" applyFill="1" applyBorder="1" applyAlignment="1">
      <alignment horizontal="left" vertical="center" wrapText="1"/>
    </xf>
    <xf numFmtId="0" fontId="22" fillId="5" borderId="28" xfId="0" applyFont="1" applyFill="1" applyBorder="1" applyAlignment="1">
      <alignment wrapText="1"/>
    </xf>
    <xf numFmtId="0" fontId="22" fillId="5" borderId="6" xfId="0" applyFont="1" applyFill="1" applyBorder="1" applyAlignment="1">
      <alignment wrapText="1"/>
    </xf>
    <xf numFmtId="0" fontId="22" fillId="5" borderId="27" xfId="0" applyFont="1" applyFill="1" applyBorder="1" applyAlignment="1">
      <alignment wrapText="1"/>
    </xf>
  </cellXfs>
  <cellStyles count="29">
    <cellStyle name="Millares" xfId="21" builtinId="3"/>
    <cellStyle name="Millares 2" xfId="23"/>
    <cellStyle name="Millares 2 2" xfId="8"/>
    <cellStyle name="Millares 2 2 2" xfId="22"/>
    <cellStyle name="Millares 2 2 2 2 2" xfId="9"/>
    <cellStyle name="Millares 2 2 3" xfId="25"/>
    <cellStyle name="Millares 3" xfId="24"/>
    <cellStyle name="Moneda [0]" xfId="27" builtinId="7"/>
    <cellStyle name="Moneda [0] 2" xfId="28"/>
    <cellStyle name="Moneda 3 2" xfId="6"/>
    <cellStyle name="Moneda 3 4" xfId="7"/>
    <cellStyle name="Moneda 5 2" xfId="5"/>
    <cellStyle name="Normal" xfId="0" builtinId="0"/>
    <cellStyle name="Normal 10 3" xfId="4"/>
    <cellStyle name="Normal 10 5 2" xfId="14"/>
    <cellStyle name="Normal 12 2 2" xfId="16"/>
    <cellStyle name="Normal 2 3" xfId="13"/>
    <cellStyle name="Normal 3 11 2" xfId="2"/>
    <cellStyle name="Normal 3 2" xfId="1"/>
    <cellStyle name="Normal 3 2 2" xfId="12"/>
    <cellStyle name="Normal 3 3" xfId="26"/>
    <cellStyle name="Normal 3 4" xfId="19"/>
    <cellStyle name="Normal 3 4 10" xfId="10"/>
    <cellStyle name="Normal 4" xfId="18"/>
    <cellStyle name="Normal 5 3" xfId="17"/>
    <cellStyle name="Normal 7 2 3 2" xfId="15"/>
    <cellStyle name="Normal_ESTABLECIMIENTO Y MANTENIMIENTO 2" xfId="3"/>
    <cellStyle name="Porcentaje" xfId="20" builtinId="5"/>
    <cellStyle name="Porcentaje 2 2"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7</xdr:col>
      <xdr:colOff>538370</xdr:colOff>
      <xdr:row>1</xdr:row>
      <xdr:rowOff>24848</xdr:rowOff>
    </xdr:from>
    <xdr:ext cx="1432891" cy="667471"/>
    <xdr:pic>
      <xdr:nvPicPr>
        <xdr:cNvPr id="2" name="Imagen 1">
          <a:extLst>
            <a:ext uri="{FF2B5EF4-FFF2-40B4-BE49-F238E27FC236}">
              <a16:creationId xmlns="" xmlns:a16="http://schemas.microsoft.com/office/drawing/2014/main" id="{EF5AB39F-B9F3-4A58-984C-DD7AEDAFCE04}"/>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7548770" y="167723"/>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10</xdr:col>
      <xdr:colOff>64740</xdr:colOff>
      <xdr:row>1</xdr:row>
      <xdr:rowOff>141933</xdr:rowOff>
    </xdr:from>
    <xdr:ext cx="2088739" cy="470979"/>
    <xdr:pic>
      <xdr:nvPicPr>
        <xdr:cNvPr id="3" name="Imagen 2">
          <a:extLst>
            <a:ext uri="{FF2B5EF4-FFF2-40B4-BE49-F238E27FC236}">
              <a16:creationId xmlns="" xmlns:a16="http://schemas.microsoft.com/office/drawing/2014/main" id="{AAEF3C13-58AA-4DFB-A9D5-7BB4106B11F6}"/>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12447240" y="284808"/>
          <a:ext cx="2088739" cy="4709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538370</xdr:colOff>
      <xdr:row>1</xdr:row>
      <xdr:rowOff>24848</xdr:rowOff>
    </xdr:from>
    <xdr:ext cx="1432891" cy="667471"/>
    <xdr:pic>
      <xdr:nvPicPr>
        <xdr:cNvPr id="2" name="Imagen 1">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662609" y="165652"/>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64740</xdr:colOff>
      <xdr:row>1</xdr:row>
      <xdr:rowOff>141933</xdr:rowOff>
    </xdr:from>
    <xdr:ext cx="2088739" cy="470979"/>
    <xdr:pic>
      <xdr:nvPicPr>
        <xdr:cNvPr id="3" name="Imagen 2">
          <a:extLst>
            <a:ext uri="{FF2B5EF4-FFF2-40B4-BE49-F238E27FC236}">
              <a16:creationId xmlns=""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5564392" y="282737"/>
          <a:ext cx="2088739" cy="4709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E580B83\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G147"/>
  <sheetViews>
    <sheetView topLeftCell="E11" workbookViewId="0">
      <selection activeCell="O26" sqref="O26"/>
    </sheetView>
  </sheetViews>
  <sheetFormatPr baseColWidth="10" defaultColWidth="12.5703125" defaultRowHeight="13.5" x14ac:dyDescent="0.25"/>
  <cols>
    <col min="1" max="1" width="2.7109375" style="1" customWidth="1"/>
    <col min="2" max="3" width="15.7109375" style="1" customWidth="1"/>
    <col min="4" max="4" width="36.85546875" style="1" customWidth="1"/>
    <col min="5" max="6" width="15.7109375" style="1" customWidth="1"/>
    <col min="7" max="7" width="2.7109375" style="1" customWidth="1"/>
    <col min="8" max="8" width="10.28515625" style="4" customWidth="1"/>
    <col min="9" max="9" width="51.28515625" style="4" customWidth="1"/>
    <col min="10" max="10" width="19" style="4" customWidth="1"/>
    <col min="11" max="11" width="12.5703125" style="3"/>
    <col min="12" max="12" width="11.7109375" style="1" customWidth="1"/>
    <col min="13" max="13" width="14.7109375" style="2" customWidth="1"/>
    <col min="14" max="14" width="14.85546875" style="1" customWidth="1"/>
    <col min="15" max="15" width="16" style="1" customWidth="1"/>
    <col min="16" max="16" width="22.140625" style="1" customWidth="1"/>
    <col min="17" max="206" width="11.5703125" style="1" customWidth="1"/>
    <col min="207" max="16384" width="12.5703125" style="1"/>
  </cols>
  <sheetData>
    <row r="1" spans="2:206" ht="11.25" customHeight="1" x14ac:dyDescent="0.25">
      <c r="H1" s="42"/>
      <c r="I1" s="41"/>
      <c r="J1" s="41"/>
      <c r="K1" s="40"/>
      <c r="L1" s="39"/>
      <c r="M1" s="38"/>
    </row>
    <row r="2" spans="2:206" x14ac:dyDescent="0.25">
      <c r="H2" s="201" t="s">
        <v>45</v>
      </c>
      <c r="I2" s="202"/>
      <c r="J2" s="202"/>
      <c r="K2" s="202"/>
      <c r="L2" s="202"/>
      <c r="M2" s="203"/>
    </row>
    <row r="3" spans="2:206" x14ac:dyDescent="0.25">
      <c r="H3" s="201" t="s">
        <v>44</v>
      </c>
      <c r="I3" s="202"/>
      <c r="J3" s="202"/>
      <c r="K3" s="202"/>
      <c r="L3" s="202"/>
      <c r="M3" s="203"/>
    </row>
    <row r="4" spans="2:206" x14ac:dyDescent="0.25">
      <c r="H4" s="201" t="s">
        <v>58</v>
      </c>
      <c r="I4" s="202"/>
      <c r="J4" s="202"/>
      <c r="K4" s="202"/>
      <c r="L4" s="202"/>
      <c r="M4" s="203"/>
    </row>
    <row r="5" spans="2:206" x14ac:dyDescent="0.25">
      <c r="H5" s="204" t="s">
        <v>43</v>
      </c>
      <c r="I5" s="205"/>
      <c r="J5" s="205"/>
      <c r="K5" s="205"/>
      <c r="L5" s="205"/>
      <c r="M5" s="206"/>
    </row>
    <row r="6" spans="2:206" x14ac:dyDescent="0.25">
      <c r="H6" s="207" t="s">
        <v>99</v>
      </c>
      <c r="I6" s="208"/>
      <c r="J6" s="208"/>
      <c r="K6" s="208"/>
      <c r="L6" s="208"/>
      <c r="M6" s="209"/>
    </row>
    <row r="7" spans="2:206" ht="23.25" customHeight="1" x14ac:dyDescent="0.25">
      <c r="H7" s="210" t="s">
        <v>100</v>
      </c>
      <c r="I7" s="211"/>
      <c r="J7" s="211"/>
      <c r="K7" s="211"/>
      <c r="L7" s="211"/>
      <c r="M7" s="212"/>
    </row>
    <row r="8" spans="2:206" ht="12" customHeight="1" thickBot="1" x14ac:dyDescent="0.3">
      <c r="H8" s="213"/>
      <c r="I8" s="211"/>
      <c r="J8" s="211"/>
      <c r="K8" s="211"/>
      <c r="L8" s="211"/>
      <c r="M8" s="212"/>
    </row>
    <row r="9" spans="2:206" ht="15" customHeight="1" thickBot="1" x14ac:dyDescent="0.3">
      <c r="H9" s="213" t="s">
        <v>42</v>
      </c>
      <c r="I9" s="211"/>
      <c r="J9" s="211"/>
      <c r="K9" s="37" t="s">
        <v>41</v>
      </c>
      <c r="L9" s="214" t="s">
        <v>101</v>
      </c>
      <c r="M9" s="215"/>
    </row>
    <row r="10" spans="2:206" s="11" customFormat="1" ht="14.25" customHeight="1" thickBot="1" x14ac:dyDescent="0.3">
      <c r="H10" s="104"/>
      <c r="I10" s="63"/>
      <c r="J10" s="63"/>
      <c r="K10" s="64"/>
      <c r="L10" s="63"/>
      <c r="M10" s="36"/>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row>
    <row r="11" spans="2:206" s="11" customFormat="1" ht="19.5" customHeight="1" x14ac:dyDescent="0.25">
      <c r="H11" s="216" t="s">
        <v>40</v>
      </c>
      <c r="I11" s="217"/>
      <c r="J11" s="113" t="s">
        <v>39</v>
      </c>
      <c r="K11" s="35" t="s">
        <v>38</v>
      </c>
      <c r="L11" s="113" t="s">
        <v>37</v>
      </c>
      <c r="M11" s="34" t="s">
        <v>21</v>
      </c>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row>
    <row r="12" spans="2:206" s="11" customFormat="1" x14ac:dyDescent="0.25">
      <c r="H12" s="218"/>
      <c r="I12" s="219"/>
      <c r="J12" s="33" t="s">
        <v>36</v>
      </c>
      <c r="K12" s="25" t="s">
        <v>35</v>
      </c>
      <c r="L12" s="33" t="s">
        <v>34</v>
      </c>
      <c r="M12" s="24" t="s">
        <v>19</v>
      </c>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row>
    <row r="13" spans="2:206" s="11" customFormat="1" ht="14.25" thickBot="1" x14ac:dyDescent="0.3">
      <c r="H13" s="220"/>
      <c r="I13" s="221"/>
      <c r="J13" s="22" t="s">
        <v>33</v>
      </c>
      <c r="K13" s="23" t="s">
        <v>32</v>
      </c>
      <c r="L13" s="22" t="s">
        <v>31</v>
      </c>
      <c r="M13" s="114" t="s">
        <v>75</v>
      </c>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row>
    <row r="14" spans="2:206" s="11" customFormat="1" ht="14.25" thickBot="1" x14ac:dyDescent="0.3">
      <c r="H14" s="32"/>
      <c r="I14" s="222" t="s">
        <v>30</v>
      </c>
      <c r="J14" s="222"/>
      <c r="K14" s="222"/>
      <c r="L14" s="222"/>
      <c r="M14" s="223"/>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row>
    <row r="15" spans="2:206" s="11" customFormat="1" ht="20.100000000000001" customHeight="1" thickBot="1" x14ac:dyDescent="0.3">
      <c r="B15" s="146" t="s">
        <v>102</v>
      </c>
      <c r="C15" s="147" t="s">
        <v>103</v>
      </c>
      <c r="D15" s="147" t="s">
        <v>104</v>
      </c>
      <c r="E15" s="148" t="s">
        <v>105</v>
      </c>
      <c r="F15" s="149"/>
      <c r="H15" s="49"/>
      <c r="I15" s="46" t="s">
        <v>29</v>
      </c>
      <c r="J15" s="46"/>
      <c r="K15" s="47"/>
      <c r="L15" s="46"/>
      <c r="M15" s="48"/>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row>
    <row r="16" spans="2:206" s="11" customFormat="1" ht="15" customHeight="1" x14ac:dyDescent="0.25">
      <c r="B16" s="150" t="s">
        <v>103</v>
      </c>
      <c r="C16" s="151" t="s">
        <v>116</v>
      </c>
      <c r="D16" s="152"/>
      <c r="E16" s="153">
        <v>3348000000</v>
      </c>
      <c r="F16" s="154"/>
      <c r="H16" s="105">
        <v>1</v>
      </c>
      <c r="I16" s="15" t="s">
        <v>82</v>
      </c>
      <c r="J16" s="13">
        <v>7000000</v>
      </c>
      <c r="K16" s="155"/>
      <c r="L16" s="88">
        <v>1.5</v>
      </c>
      <c r="M16" s="119">
        <f>H16*(J16+K16)*L16</f>
        <v>10500000</v>
      </c>
      <c r="N16" s="118"/>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row>
    <row r="17" spans="2:206" s="11" customFormat="1" ht="15" customHeight="1" x14ac:dyDescent="0.25">
      <c r="B17" s="156" t="s">
        <v>103</v>
      </c>
      <c r="C17" s="157" t="s">
        <v>117</v>
      </c>
      <c r="D17" s="158"/>
      <c r="E17" s="159">
        <v>920000000</v>
      </c>
      <c r="F17" s="154"/>
      <c r="H17" s="105">
        <v>1</v>
      </c>
      <c r="I17" s="30" t="s">
        <v>83</v>
      </c>
      <c r="J17" s="155">
        <v>5500000</v>
      </c>
      <c r="K17" s="155"/>
      <c r="L17" s="88">
        <v>6</v>
      </c>
      <c r="M17" s="119">
        <f t="shared" ref="M17:M19" si="0">H17*(J17+K17)*L17</f>
        <v>33000000</v>
      </c>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row>
    <row r="18" spans="2:206" s="90" customFormat="1" ht="15" customHeight="1" x14ac:dyDescent="0.25">
      <c r="B18" s="156"/>
      <c r="C18" s="43"/>
      <c r="D18" s="160"/>
      <c r="E18" s="161"/>
      <c r="F18" s="162"/>
      <c r="H18" s="106">
        <v>0</v>
      </c>
      <c r="I18" s="30" t="s">
        <v>83</v>
      </c>
      <c r="J18" s="155">
        <v>5500000</v>
      </c>
      <c r="K18" s="155"/>
      <c r="L18" s="88">
        <v>0</v>
      </c>
      <c r="M18" s="119">
        <f t="shared" si="0"/>
        <v>0</v>
      </c>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row>
    <row r="19" spans="2:206" s="90" customFormat="1" ht="15" customHeight="1" thickBot="1" x14ac:dyDescent="0.3">
      <c r="B19" s="156"/>
      <c r="C19" s="43"/>
      <c r="D19" s="160"/>
      <c r="E19" s="161"/>
      <c r="F19" s="162"/>
      <c r="H19" s="106">
        <v>1</v>
      </c>
      <c r="I19" s="92" t="s">
        <v>84</v>
      </c>
      <c r="J19" s="163">
        <v>3500000</v>
      </c>
      <c r="K19" s="163"/>
      <c r="L19" s="88">
        <v>5</v>
      </c>
      <c r="M19" s="119">
        <f t="shared" si="0"/>
        <v>17500000</v>
      </c>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row>
    <row r="20" spans="2:206" s="90" customFormat="1" ht="15" customHeight="1" thickBot="1" x14ac:dyDescent="0.3">
      <c r="B20" s="156"/>
      <c r="C20" s="43"/>
      <c r="D20" s="160"/>
      <c r="E20" s="161"/>
      <c r="F20" s="162"/>
      <c r="H20" s="108"/>
      <c r="I20" s="164" t="s">
        <v>87</v>
      </c>
      <c r="J20" s="165"/>
      <c r="K20" s="165"/>
      <c r="L20" s="166"/>
      <c r="M20" s="167">
        <f>SUM(P21:P25)</f>
        <v>35100000.000000007</v>
      </c>
      <c r="N20" s="168" t="s">
        <v>48</v>
      </c>
      <c r="O20" s="71"/>
      <c r="P20" s="1"/>
      <c r="Q20" s="1"/>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row>
    <row r="21" spans="2:206" s="90" customFormat="1" ht="15" customHeight="1" x14ac:dyDescent="0.25">
      <c r="B21" s="156"/>
      <c r="C21" s="43"/>
      <c r="D21" s="160"/>
      <c r="E21" s="161"/>
      <c r="F21" s="162"/>
      <c r="H21" s="107"/>
      <c r="I21" s="68" t="s">
        <v>106</v>
      </c>
      <c r="J21" s="69">
        <v>6500000</v>
      </c>
      <c r="K21" s="70"/>
      <c r="L21" s="74"/>
      <c r="M21" s="119"/>
      <c r="N21" s="1"/>
      <c r="O21" s="71">
        <f>0.2*6</f>
        <v>1.2000000000000002</v>
      </c>
      <c r="P21" s="169">
        <f>J21*O21</f>
        <v>7800000.0000000009</v>
      </c>
      <c r="Q21" s="1"/>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row>
    <row r="22" spans="2:206" s="90" customFormat="1" ht="15" customHeight="1" x14ac:dyDescent="0.25">
      <c r="B22" s="156"/>
      <c r="C22" s="43"/>
      <c r="D22" s="160"/>
      <c r="E22" s="161"/>
      <c r="F22" s="162"/>
      <c r="H22" s="107"/>
      <c r="I22" s="68" t="s">
        <v>55</v>
      </c>
      <c r="J22" s="69">
        <v>6500000</v>
      </c>
      <c r="K22" s="70"/>
      <c r="L22" s="74"/>
      <c r="M22" s="119"/>
      <c r="N22" s="1"/>
      <c r="O22" s="71">
        <f>0.2*6</f>
        <v>1.2000000000000002</v>
      </c>
      <c r="P22" s="170">
        <f t="shared" ref="P22:P25" si="1">J22*O22</f>
        <v>7800000.0000000009</v>
      </c>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row>
    <row r="23" spans="2:206" s="90" customFormat="1" ht="15" customHeight="1" x14ac:dyDescent="0.25">
      <c r="B23" s="156"/>
      <c r="C23" s="43"/>
      <c r="D23" s="160"/>
      <c r="E23" s="161"/>
      <c r="F23" s="162"/>
      <c r="H23" s="107"/>
      <c r="I23" s="68" t="s">
        <v>59</v>
      </c>
      <c r="J23" s="69">
        <v>6500000</v>
      </c>
      <c r="K23" s="70"/>
      <c r="L23" s="74"/>
      <c r="M23" s="119"/>
      <c r="N23" s="89"/>
      <c r="O23" s="71">
        <f>0.2*6</f>
        <v>1.2000000000000002</v>
      </c>
      <c r="P23" s="169">
        <f t="shared" si="1"/>
        <v>7800000.0000000009</v>
      </c>
      <c r="Q23" s="1"/>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row>
    <row r="24" spans="2:206" s="90" customFormat="1" ht="15" customHeight="1" thickBot="1" x14ac:dyDescent="0.3">
      <c r="B24" s="156"/>
      <c r="C24" s="171"/>
      <c r="D24" s="160"/>
      <c r="E24" s="161"/>
      <c r="H24" s="107"/>
      <c r="I24" s="68" t="s">
        <v>54</v>
      </c>
      <c r="J24" s="69">
        <v>6500000</v>
      </c>
      <c r="K24" s="70"/>
      <c r="L24" s="74"/>
      <c r="M24" s="119"/>
      <c r="N24" s="89"/>
      <c r="O24" s="71">
        <f>0.1*6</f>
        <v>0.60000000000000009</v>
      </c>
      <c r="P24" s="169">
        <f t="shared" si="1"/>
        <v>3900000.0000000005</v>
      </c>
      <c r="Q24" s="1"/>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row>
    <row r="25" spans="2:206" s="90" customFormat="1" ht="15" customHeight="1" thickBot="1" x14ac:dyDescent="0.3">
      <c r="B25" s="198" t="s">
        <v>107</v>
      </c>
      <c r="C25" s="199"/>
      <c r="D25" s="200"/>
      <c r="E25" s="172">
        <f>SUM(E16:E24)</f>
        <v>4268000000</v>
      </c>
      <c r="H25" s="107"/>
      <c r="I25" s="68" t="s">
        <v>70</v>
      </c>
      <c r="J25" s="69">
        <v>6500000</v>
      </c>
      <c r="K25" s="70"/>
      <c r="L25" s="74"/>
      <c r="M25" s="119"/>
      <c r="N25" s="89"/>
      <c r="O25" s="71">
        <f>0.2*6</f>
        <v>1.2000000000000002</v>
      </c>
      <c r="P25" s="169">
        <f t="shared" si="1"/>
        <v>7800000.0000000009</v>
      </c>
      <c r="Q25" s="1"/>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row>
    <row r="26" spans="2:206" s="90" customFormat="1" ht="15" customHeight="1" x14ac:dyDescent="0.25">
      <c r="H26" s="107">
        <v>1</v>
      </c>
      <c r="I26" s="68" t="s">
        <v>28</v>
      </c>
      <c r="J26" s="69">
        <v>4000000</v>
      </c>
      <c r="K26" s="70"/>
      <c r="L26" s="74">
        <f>6*0.125</f>
        <v>0.75</v>
      </c>
      <c r="M26" s="119">
        <f t="shared" ref="M26" si="2">+(J26+K26)*L26</f>
        <v>3000000</v>
      </c>
      <c r="N26" s="1"/>
      <c r="O26" s="71"/>
      <c r="P26" s="1"/>
      <c r="Q26" s="1"/>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row>
    <row r="27" spans="2:206" s="90" customFormat="1" ht="15" customHeight="1" thickBot="1" x14ac:dyDescent="0.3">
      <c r="B27" s="173" t="s">
        <v>103</v>
      </c>
      <c r="C27" s="173" t="s">
        <v>108</v>
      </c>
      <c r="D27" s="173" t="s">
        <v>109</v>
      </c>
      <c r="E27" s="173" t="s">
        <v>110</v>
      </c>
      <c r="F27" s="173" t="s">
        <v>111</v>
      </c>
      <c r="H27" s="49"/>
      <c r="I27" s="46" t="s">
        <v>27</v>
      </c>
      <c r="J27" s="76"/>
      <c r="K27" s="76"/>
      <c r="L27" s="80"/>
      <c r="M27" s="79"/>
      <c r="N27" s="1"/>
      <c r="O27" s="71"/>
      <c r="P27" s="1"/>
      <c r="Q27" s="1"/>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row>
    <row r="28" spans="2:206" s="90" customFormat="1" ht="15" customHeight="1" x14ac:dyDescent="0.25">
      <c r="B28" s="151" t="s">
        <v>116</v>
      </c>
      <c r="C28" s="174">
        <v>1</v>
      </c>
      <c r="D28" s="175"/>
      <c r="E28" s="157"/>
      <c r="F28" s="157"/>
      <c r="H28" s="105">
        <v>1</v>
      </c>
      <c r="I28" s="30" t="s">
        <v>85</v>
      </c>
      <c r="J28" s="155">
        <v>2100000</v>
      </c>
      <c r="K28" s="155"/>
      <c r="L28" s="88">
        <v>0</v>
      </c>
      <c r="M28" s="119">
        <f>+H28*(J28+K28)*L28</f>
        <v>0</v>
      </c>
      <c r="N28" s="1"/>
      <c r="O28" s="71"/>
      <c r="P28" s="1"/>
      <c r="Q28" s="1"/>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row>
    <row r="29" spans="2:206" s="90" customFormat="1" ht="15" customHeight="1" x14ac:dyDescent="0.25">
      <c r="B29" s="157" t="s">
        <v>117</v>
      </c>
      <c r="C29" s="176"/>
      <c r="D29" s="157"/>
      <c r="E29" s="177"/>
      <c r="F29" s="157"/>
      <c r="H29" s="105">
        <v>1</v>
      </c>
      <c r="I29" s="30" t="s">
        <v>94</v>
      </c>
      <c r="J29" s="155">
        <v>2000000</v>
      </c>
      <c r="K29" s="155"/>
      <c r="L29" s="88">
        <v>6</v>
      </c>
      <c r="M29" s="119">
        <f>+H29*(J29+K29)*L29</f>
        <v>12000000</v>
      </c>
      <c r="N29" s="1"/>
      <c r="O29" s="71"/>
      <c r="P29" s="1"/>
      <c r="Q29" s="1"/>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row>
    <row r="30" spans="2:206" s="90" customFormat="1" ht="15" customHeight="1" x14ac:dyDescent="0.25">
      <c r="B30" s="43"/>
      <c r="C30" s="176"/>
      <c r="D30" s="157"/>
      <c r="E30" s="178"/>
      <c r="F30" s="157"/>
      <c r="H30" s="49"/>
      <c r="I30" s="46" t="s">
        <v>26</v>
      </c>
      <c r="J30" s="76"/>
      <c r="K30" s="76"/>
      <c r="L30" s="80"/>
      <c r="M30" s="79"/>
      <c r="N30" s="1"/>
      <c r="O30" s="71"/>
      <c r="P30" s="1"/>
      <c r="Q30" s="1"/>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row>
    <row r="31" spans="2:206" s="90" customFormat="1" ht="15" customHeight="1" x14ac:dyDescent="0.25">
      <c r="B31" s="43"/>
      <c r="C31" s="176"/>
      <c r="D31" s="157"/>
      <c r="E31" s="157"/>
      <c r="F31" s="157"/>
      <c r="H31" s="105">
        <v>1</v>
      </c>
      <c r="I31" s="30" t="s">
        <v>86</v>
      </c>
      <c r="J31" s="13">
        <v>1100000</v>
      </c>
      <c r="K31" s="13"/>
      <c r="L31" s="88">
        <v>12</v>
      </c>
      <c r="M31" s="119">
        <f>+(J31+K31)*L31</f>
        <v>13200000</v>
      </c>
      <c r="N31" s="1"/>
      <c r="O31" s="71"/>
      <c r="P31" s="1"/>
      <c r="Q31" s="1"/>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row>
    <row r="32" spans="2:206" s="90" customFormat="1" ht="15" customHeight="1" thickBot="1" x14ac:dyDescent="0.3">
      <c r="B32" s="43"/>
      <c r="C32" s="176"/>
      <c r="D32" s="157"/>
      <c r="E32" s="157"/>
      <c r="F32" s="157"/>
      <c r="H32" s="50"/>
      <c r="I32" s="125" t="s">
        <v>76</v>
      </c>
      <c r="J32" s="126"/>
      <c r="K32" s="126"/>
      <c r="L32" s="127"/>
      <c r="M32" s="51">
        <f>SUM(M16:M31)</f>
        <v>124300000</v>
      </c>
      <c r="N32" s="1"/>
      <c r="O32" s="71"/>
      <c r="P32" s="1"/>
      <c r="Q32" s="1"/>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row>
    <row r="33" spans="2:206" s="90" customFormat="1" ht="15" customHeight="1" thickBot="1" x14ac:dyDescent="0.3">
      <c r="B33" s="43"/>
      <c r="C33" s="176"/>
      <c r="D33" s="157"/>
      <c r="E33" s="175"/>
      <c r="F33" s="157"/>
      <c r="H33" s="28"/>
      <c r="I33" s="128" t="s">
        <v>77</v>
      </c>
      <c r="J33" s="129"/>
      <c r="K33" s="129"/>
      <c r="L33" s="130"/>
      <c r="M33" s="179">
        <v>2.36</v>
      </c>
      <c r="N33" s="168" t="s">
        <v>112</v>
      </c>
      <c r="O33" s="71"/>
      <c r="P33" s="1"/>
      <c r="Q33" s="1"/>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row>
    <row r="34" spans="2:206" s="90" customFormat="1" ht="15" customHeight="1" thickBot="1" x14ac:dyDescent="0.3">
      <c r="B34" s="43"/>
      <c r="C34" s="176"/>
      <c r="D34" s="157"/>
      <c r="E34" s="157"/>
      <c r="F34" s="157"/>
      <c r="H34" s="52"/>
      <c r="I34" s="131" t="s">
        <v>78</v>
      </c>
      <c r="J34" s="132"/>
      <c r="K34" s="132"/>
      <c r="L34" s="133"/>
      <c r="M34" s="53">
        <f>ROUND(M32*M33,0)</f>
        <v>293348000</v>
      </c>
      <c r="N34" s="1"/>
      <c r="O34" s="71"/>
      <c r="P34" s="1"/>
      <c r="Q34" s="1"/>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row>
    <row r="35" spans="2:206" s="90" customFormat="1" ht="15" customHeight="1" x14ac:dyDescent="0.25">
      <c r="B35" s="43"/>
      <c r="C35" s="176"/>
      <c r="D35" s="157"/>
      <c r="E35" s="175"/>
      <c r="F35" s="157"/>
      <c r="H35" s="134" t="s">
        <v>25</v>
      </c>
      <c r="I35" s="135"/>
      <c r="J35" s="141" t="s">
        <v>24</v>
      </c>
      <c r="K35" s="27" t="s">
        <v>23</v>
      </c>
      <c r="L35" s="143" t="s">
        <v>22</v>
      </c>
      <c r="M35" s="26" t="s">
        <v>21</v>
      </c>
      <c r="N35" s="2"/>
      <c r="O35" s="1"/>
      <c r="P35" s="1"/>
      <c r="Q35" s="1"/>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row>
    <row r="36" spans="2:206" s="90" customFormat="1" ht="15" customHeight="1" x14ac:dyDescent="0.25">
      <c r="B36" s="43"/>
      <c r="C36" s="176"/>
      <c r="D36" s="157"/>
      <c r="E36" s="175"/>
      <c r="F36" s="157"/>
      <c r="H36" s="136"/>
      <c r="I36" s="137"/>
      <c r="J36" s="141"/>
      <c r="K36" s="25" t="s">
        <v>20</v>
      </c>
      <c r="L36" s="144"/>
      <c r="M36" s="24" t="s">
        <v>19</v>
      </c>
      <c r="N36" s="1"/>
      <c r="O36" s="1"/>
      <c r="P36" s="1"/>
      <c r="Q36" s="1"/>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row>
    <row r="37" spans="2:206" s="90" customFormat="1" ht="15" customHeight="1" thickBot="1" x14ac:dyDescent="0.3">
      <c r="B37" s="43"/>
      <c r="C37" s="176"/>
      <c r="D37" s="157"/>
      <c r="E37" s="175"/>
      <c r="F37" s="157"/>
      <c r="H37" s="138"/>
      <c r="I37" s="139"/>
      <c r="J37" s="142"/>
      <c r="K37" s="115" t="s">
        <v>79</v>
      </c>
      <c r="L37" s="116" t="s">
        <v>18</v>
      </c>
      <c r="M37" s="21" t="s">
        <v>80</v>
      </c>
      <c r="N37" s="1"/>
      <c r="O37" s="1"/>
      <c r="P37" s="1"/>
      <c r="Q37" s="1"/>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row>
    <row r="38" spans="2:206" s="90" customFormat="1" ht="15" customHeight="1" thickBot="1" x14ac:dyDescent="0.3">
      <c r="B38" s="43"/>
      <c r="C38" s="180">
        <f>SUM(C28)</f>
        <v>1</v>
      </c>
      <c r="D38" s="180">
        <f ca="1">SUM(D28:D55)</f>
        <v>0</v>
      </c>
      <c r="E38" s="180">
        <f ca="1">SUM(E28:E55)</f>
        <v>0</v>
      </c>
      <c r="F38" s="11"/>
      <c r="H38" s="20"/>
      <c r="I38" s="18" t="s">
        <v>17</v>
      </c>
      <c r="J38" s="18"/>
      <c r="K38" s="19"/>
      <c r="L38" s="18"/>
      <c r="M38" s="17"/>
      <c r="N38" s="1"/>
      <c r="O38" s="1"/>
      <c r="P38" s="1"/>
      <c r="Q38" s="1"/>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row>
    <row r="39" spans="2:206" s="90" customFormat="1" ht="15" customHeight="1" x14ac:dyDescent="0.25">
      <c r="B39" s="181"/>
      <c r="C39" s="182"/>
      <c r="D39" s="182"/>
      <c r="E39" s="182"/>
      <c r="F39" s="182"/>
      <c r="H39" s="49"/>
      <c r="I39" s="46" t="s">
        <v>16</v>
      </c>
      <c r="J39" s="46"/>
      <c r="K39" s="47"/>
      <c r="L39" s="46"/>
      <c r="M39" s="48"/>
      <c r="N39" s="1"/>
      <c r="O39" s="1"/>
      <c r="P39" s="1"/>
      <c r="Q39" s="1"/>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row>
    <row r="40" spans="2:206" s="90" customFormat="1" ht="15" customHeight="1" x14ac:dyDescent="0.25">
      <c r="B40" s="181"/>
      <c r="C40" s="182"/>
      <c r="D40" s="182"/>
      <c r="E40" s="182"/>
      <c r="F40" s="182"/>
      <c r="H40" s="28">
        <v>1</v>
      </c>
      <c r="I40" s="15" t="s">
        <v>60</v>
      </c>
      <c r="J40" s="14" t="s">
        <v>15</v>
      </c>
      <c r="K40" s="58">
        <v>220000</v>
      </c>
      <c r="L40" s="74">
        <v>6</v>
      </c>
      <c r="M40" s="44">
        <f>K40*L40</f>
        <v>1320000</v>
      </c>
      <c r="N40" s="2"/>
      <c r="O40" s="1"/>
      <c r="P40" s="1"/>
      <c r="Q40" s="1"/>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row>
    <row r="41" spans="2:206" s="90" customFormat="1" ht="15" customHeight="1" x14ac:dyDescent="0.25">
      <c r="B41" s="181"/>
      <c r="C41" s="182"/>
      <c r="D41" s="182"/>
      <c r="E41" s="182"/>
      <c r="F41" s="182"/>
      <c r="H41" s="49"/>
      <c r="I41" s="46" t="s">
        <v>14</v>
      </c>
      <c r="J41" s="46"/>
      <c r="K41" s="76"/>
      <c r="L41" s="77"/>
      <c r="M41" s="78"/>
      <c r="N41" s="1"/>
      <c r="O41" s="1"/>
      <c r="P41" s="1"/>
      <c r="Q41" s="1"/>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row>
    <row r="42" spans="2:206" s="90" customFormat="1" ht="15" customHeight="1" x14ac:dyDescent="0.25">
      <c r="B42" s="181"/>
      <c r="C42" s="182"/>
      <c r="D42" s="182"/>
      <c r="E42" s="182"/>
      <c r="F42" s="182"/>
      <c r="H42" s="108">
        <v>1</v>
      </c>
      <c r="I42" s="45" t="s">
        <v>113</v>
      </c>
      <c r="J42" s="43" t="s">
        <v>13</v>
      </c>
      <c r="K42" s="183">
        <v>5600000</v>
      </c>
      <c r="L42" s="88">
        <v>6</v>
      </c>
      <c r="M42" s="44">
        <f>H42*K42*L42</f>
        <v>33600000</v>
      </c>
      <c r="N42" s="1"/>
      <c r="O42" s="1"/>
      <c r="P42" s="1"/>
      <c r="Q42" s="1"/>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row>
    <row r="43" spans="2:206" s="90" customFormat="1" ht="15" customHeight="1" x14ac:dyDescent="0.25">
      <c r="B43" s="181"/>
      <c r="C43" s="182"/>
      <c r="D43" s="182"/>
      <c r="E43" s="182"/>
      <c r="F43" s="182"/>
      <c r="H43" s="108">
        <v>1</v>
      </c>
      <c r="I43" s="45" t="s">
        <v>113</v>
      </c>
      <c r="J43" s="43" t="s">
        <v>13</v>
      </c>
      <c r="K43" s="183">
        <v>5600000</v>
      </c>
      <c r="L43" s="88">
        <v>0</v>
      </c>
      <c r="M43" s="44">
        <f t="shared" ref="M43:M50" si="3">H43*K43*L43</f>
        <v>0</v>
      </c>
      <c r="N43" s="1"/>
      <c r="O43" s="1"/>
      <c r="P43" s="1"/>
      <c r="Q43" s="1"/>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row>
    <row r="44" spans="2:206" s="90" customFormat="1" ht="15" customHeight="1" x14ac:dyDescent="0.25">
      <c r="B44" s="181"/>
      <c r="C44" s="182"/>
      <c r="D44" s="182"/>
      <c r="E44" s="182"/>
      <c r="F44" s="182"/>
      <c r="H44" s="108">
        <v>1</v>
      </c>
      <c r="I44" s="45" t="s">
        <v>96</v>
      </c>
      <c r="J44" s="43" t="s">
        <v>13</v>
      </c>
      <c r="K44" s="183">
        <v>700000</v>
      </c>
      <c r="L44" s="88">
        <v>0</v>
      </c>
      <c r="M44" s="44">
        <f t="shared" si="3"/>
        <v>0</v>
      </c>
      <c r="N44" s="1"/>
      <c r="O44" s="1"/>
      <c r="P44" s="1"/>
      <c r="Q44" s="1"/>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row>
    <row r="45" spans="2:206" s="90" customFormat="1" ht="15" customHeight="1" x14ac:dyDescent="0.25">
      <c r="B45" s="181"/>
      <c r="C45" s="182"/>
      <c r="D45" s="182"/>
      <c r="E45" s="182"/>
      <c r="F45" s="182"/>
      <c r="H45" s="108">
        <v>1</v>
      </c>
      <c r="I45" s="87" t="s">
        <v>97</v>
      </c>
      <c r="J45" s="43" t="s">
        <v>13</v>
      </c>
      <c r="K45" s="183">
        <v>6500000</v>
      </c>
      <c r="L45" s="88">
        <v>2.5</v>
      </c>
      <c r="M45" s="44">
        <f t="shared" si="3"/>
        <v>16250000</v>
      </c>
      <c r="N45" s="1"/>
      <c r="O45" s="1"/>
      <c r="P45" s="1"/>
      <c r="Q45" s="1"/>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row>
    <row r="46" spans="2:206" s="11" customFormat="1" ht="15" customHeight="1" x14ac:dyDescent="0.25">
      <c r="B46" s="181"/>
      <c r="C46" s="182"/>
      <c r="D46" s="182"/>
      <c r="E46" s="182"/>
      <c r="F46" s="182"/>
      <c r="H46" s="108">
        <v>1</v>
      </c>
      <c r="I46" s="87" t="s">
        <v>97</v>
      </c>
      <c r="J46" s="43" t="s">
        <v>13</v>
      </c>
      <c r="K46" s="183">
        <v>6500000</v>
      </c>
      <c r="L46" s="88">
        <v>0</v>
      </c>
      <c r="M46" s="44">
        <f t="shared" si="3"/>
        <v>0</v>
      </c>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c r="GP46" s="1"/>
      <c r="GQ46" s="1"/>
      <c r="GR46" s="1"/>
      <c r="GS46" s="1"/>
      <c r="GT46" s="1"/>
      <c r="GU46" s="1"/>
      <c r="GV46" s="1"/>
      <c r="GW46" s="1"/>
      <c r="GX46" s="1"/>
    </row>
    <row r="47" spans="2:206" s="11" customFormat="1" ht="15" customHeight="1" x14ac:dyDescent="0.25">
      <c r="B47" s="181"/>
      <c r="C47" s="182"/>
      <c r="D47" s="182"/>
      <c r="E47" s="182"/>
      <c r="F47" s="182"/>
      <c r="H47" s="28">
        <v>1</v>
      </c>
      <c r="I47" s="87" t="s">
        <v>98</v>
      </c>
      <c r="J47" s="14" t="s">
        <v>10</v>
      </c>
      <c r="K47" s="184">
        <v>550000</v>
      </c>
      <c r="L47" s="88">
        <v>3</v>
      </c>
      <c r="M47" s="44">
        <f t="shared" si="3"/>
        <v>1650000</v>
      </c>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c r="GS47" s="1"/>
      <c r="GT47" s="1"/>
      <c r="GU47" s="1"/>
      <c r="GV47" s="1"/>
      <c r="GW47" s="1"/>
      <c r="GX47" s="1"/>
    </row>
    <row r="48" spans="2:206" s="90" customFormat="1" ht="15" customHeight="1" x14ac:dyDescent="0.25">
      <c r="B48" s="181"/>
      <c r="C48" s="182"/>
      <c r="D48" s="182"/>
      <c r="E48" s="182"/>
      <c r="F48" s="182"/>
      <c r="H48" s="28">
        <v>1</v>
      </c>
      <c r="I48" s="87" t="s">
        <v>98</v>
      </c>
      <c r="J48" s="14" t="s">
        <v>10</v>
      </c>
      <c r="K48" s="184">
        <v>550000</v>
      </c>
      <c r="L48" s="88">
        <v>0</v>
      </c>
      <c r="M48" s="44">
        <f t="shared" si="3"/>
        <v>0</v>
      </c>
      <c r="N48" s="1"/>
      <c r="O48" s="1"/>
      <c r="P48" s="1"/>
      <c r="Q48" s="1"/>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row>
    <row r="49" spans="2:206" s="11" customFormat="1" ht="15" customHeight="1" x14ac:dyDescent="0.25">
      <c r="B49" s="181"/>
      <c r="C49" s="182"/>
      <c r="D49" s="182"/>
      <c r="E49" s="182"/>
      <c r="F49" s="182"/>
      <c r="H49" s="28">
        <v>1</v>
      </c>
      <c r="I49" s="15" t="s">
        <v>61</v>
      </c>
      <c r="J49" s="14" t="s">
        <v>10</v>
      </c>
      <c r="K49" s="184">
        <v>1200000</v>
      </c>
      <c r="L49" s="88">
        <v>6</v>
      </c>
      <c r="M49" s="44">
        <f t="shared" si="3"/>
        <v>7200000</v>
      </c>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c r="GS49" s="1"/>
      <c r="GT49" s="1"/>
      <c r="GU49" s="1"/>
      <c r="GV49" s="1"/>
      <c r="GW49" s="1"/>
      <c r="GX49" s="1"/>
    </row>
    <row r="50" spans="2:206" s="11" customFormat="1" ht="15" customHeight="1" x14ac:dyDescent="0.25">
      <c r="B50" s="181"/>
      <c r="C50" s="182"/>
      <c r="D50" s="182"/>
      <c r="E50" s="182"/>
      <c r="F50" s="182"/>
      <c r="H50" s="28">
        <v>1</v>
      </c>
      <c r="I50" s="15" t="s">
        <v>61</v>
      </c>
      <c r="J50" s="14" t="s">
        <v>10</v>
      </c>
      <c r="K50" s="184">
        <v>1200000</v>
      </c>
      <c r="L50" s="88">
        <v>0</v>
      </c>
      <c r="M50" s="44">
        <f t="shared" si="3"/>
        <v>0</v>
      </c>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c r="GS50" s="1"/>
      <c r="GT50" s="1"/>
      <c r="GU50" s="1"/>
      <c r="GV50" s="1"/>
      <c r="GW50" s="1"/>
      <c r="GX50" s="1"/>
    </row>
    <row r="51" spans="2:206" s="11" customFormat="1" ht="15" customHeight="1" x14ac:dyDescent="0.25">
      <c r="B51" s="181"/>
      <c r="C51" s="182"/>
      <c r="D51" s="182"/>
      <c r="E51" s="182"/>
      <c r="F51" s="182"/>
      <c r="H51" s="49"/>
      <c r="I51" s="46" t="s">
        <v>12</v>
      </c>
      <c r="J51" s="46"/>
      <c r="K51" s="76"/>
      <c r="L51" s="77"/>
      <c r="M51" s="78"/>
      <c r="N51" s="1"/>
      <c r="O51" s="66"/>
      <c r="P51" s="66"/>
      <c r="Q51" s="66"/>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c r="GS51" s="1"/>
      <c r="GT51" s="1"/>
      <c r="GU51" s="1"/>
      <c r="GV51" s="1"/>
      <c r="GW51" s="1"/>
      <c r="GX51" s="1"/>
    </row>
    <row r="52" spans="2:206" s="11" customFormat="1" ht="15" customHeight="1" x14ac:dyDescent="0.25">
      <c r="B52" s="182"/>
      <c r="C52" s="182"/>
      <c r="D52" s="182"/>
      <c r="E52" s="182"/>
      <c r="F52" s="182"/>
      <c r="H52" s="109">
        <v>1</v>
      </c>
      <c r="I52" s="16" t="s">
        <v>11</v>
      </c>
      <c r="J52" s="75" t="s">
        <v>10</v>
      </c>
      <c r="K52" s="185">
        <v>2500000</v>
      </c>
      <c r="L52" s="88">
        <v>6</v>
      </c>
      <c r="M52" s="186">
        <f>H52*K52*L52</f>
        <v>15000000</v>
      </c>
      <c r="N52" s="66"/>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c r="GS52" s="1"/>
      <c r="GT52" s="1"/>
      <c r="GU52" s="1"/>
      <c r="GV52" s="1"/>
      <c r="GW52" s="1"/>
      <c r="GX52" s="1"/>
    </row>
    <row r="53" spans="2:206" s="11" customFormat="1" ht="15" customHeight="1" x14ac:dyDescent="0.25">
      <c r="B53" s="182"/>
      <c r="C53" s="182"/>
      <c r="D53" s="182"/>
      <c r="E53" s="182"/>
      <c r="F53" s="182"/>
      <c r="H53" s="28">
        <v>1</v>
      </c>
      <c r="I53" s="15" t="s">
        <v>62</v>
      </c>
      <c r="J53" s="14" t="s">
        <v>10</v>
      </c>
      <c r="K53" s="184">
        <v>800000</v>
      </c>
      <c r="L53" s="88">
        <v>6</v>
      </c>
      <c r="M53" s="186">
        <f t="shared" ref="M53:M56" si="4">H53*K53*L53</f>
        <v>4800000</v>
      </c>
      <c r="N53" s="1"/>
      <c r="O53" s="1"/>
      <c r="P53" s="29"/>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c r="GS53" s="1"/>
      <c r="GT53" s="1"/>
      <c r="GU53" s="1"/>
      <c r="GV53" s="1"/>
      <c r="GW53" s="1"/>
      <c r="GX53" s="1"/>
    </row>
    <row r="54" spans="2:206" s="11" customFormat="1" ht="15" customHeight="1" thickBot="1" x14ac:dyDescent="0.3">
      <c r="B54" s="181"/>
      <c r="C54" s="182"/>
      <c r="D54" s="182"/>
      <c r="E54" s="182"/>
      <c r="F54" s="182"/>
      <c r="H54" s="28">
        <v>1</v>
      </c>
      <c r="I54" s="15" t="s">
        <v>63</v>
      </c>
      <c r="J54" s="14" t="s">
        <v>10</v>
      </c>
      <c r="K54" s="184">
        <v>800000</v>
      </c>
      <c r="L54" s="88">
        <v>6</v>
      </c>
      <c r="M54" s="186">
        <f t="shared" si="4"/>
        <v>4800000</v>
      </c>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c r="GS54" s="1"/>
      <c r="GT54" s="1"/>
      <c r="GU54" s="1"/>
      <c r="GV54" s="1"/>
      <c r="GW54" s="1"/>
      <c r="GX54" s="1"/>
    </row>
    <row r="55" spans="2:206" s="11" customFormat="1" ht="15" customHeight="1" thickBot="1" x14ac:dyDescent="0.3">
      <c r="B55" s="182"/>
      <c r="C55" s="182"/>
      <c r="D55" s="187"/>
      <c r="E55" s="182"/>
      <c r="F55" s="182"/>
      <c r="H55" s="108">
        <v>1</v>
      </c>
      <c r="I55" s="188" t="s">
        <v>53</v>
      </c>
      <c r="J55" s="43" t="s">
        <v>10</v>
      </c>
      <c r="K55" s="183">
        <v>550000</v>
      </c>
      <c r="L55" s="88">
        <v>6</v>
      </c>
      <c r="M55" s="186">
        <f t="shared" si="4"/>
        <v>3300000</v>
      </c>
      <c r="N55" s="168" t="s">
        <v>48</v>
      </c>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c r="GS55" s="1"/>
      <c r="GT55" s="1"/>
      <c r="GU55" s="1"/>
      <c r="GV55" s="1"/>
      <c r="GW55" s="1"/>
      <c r="GX55" s="1"/>
    </row>
    <row r="56" spans="2:206" s="11" customFormat="1" ht="15" customHeight="1" thickBot="1" x14ac:dyDescent="0.3">
      <c r="H56" s="110">
        <v>1</v>
      </c>
      <c r="I56" s="189" t="s">
        <v>46</v>
      </c>
      <c r="J56" s="190" t="s">
        <v>10</v>
      </c>
      <c r="K56" s="191">
        <v>200000</v>
      </c>
      <c r="L56" s="88">
        <v>6</v>
      </c>
      <c r="M56" s="186">
        <f t="shared" si="4"/>
        <v>1200000</v>
      </c>
      <c r="N56" s="168" t="s">
        <v>48</v>
      </c>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c r="GS56" s="1"/>
      <c r="GT56" s="1"/>
      <c r="GU56" s="1"/>
      <c r="GV56" s="1"/>
      <c r="GW56" s="1"/>
      <c r="GX56" s="1"/>
    </row>
    <row r="57" spans="2:206" s="11" customFormat="1" ht="15" customHeight="1" x14ac:dyDescent="0.25">
      <c r="H57" s="82"/>
      <c r="I57" s="145" t="s">
        <v>81</v>
      </c>
      <c r="J57" s="145"/>
      <c r="K57" s="145"/>
      <c r="L57" s="145"/>
      <c r="M57" s="83">
        <f>SUM(M40:M56)</f>
        <v>89120000</v>
      </c>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c r="GS57" s="1"/>
      <c r="GT57" s="1"/>
      <c r="GU57" s="1"/>
      <c r="GV57" s="1"/>
      <c r="GW57" s="1"/>
      <c r="GX57" s="1"/>
    </row>
    <row r="58" spans="2:206" s="11" customFormat="1" ht="15" customHeight="1" thickBot="1" x14ac:dyDescent="0.3">
      <c r="H58" s="54"/>
      <c r="I58" s="197" t="s">
        <v>9</v>
      </c>
      <c r="J58" s="197"/>
      <c r="K58" s="197"/>
      <c r="L58" s="197"/>
      <c r="M58" s="55">
        <f>M34+M57</f>
        <v>382468000</v>
      </c>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c r="GS58" s="1"/>
      <c r="GT58" s="1"/>
      <c r="GU58" s="1"/>
      <c r="GV58" s="1"/>
      <c r="GW58" s="1"/>
      <c r="GX58" s="1"/>
    </row>
    <row r="59" spans="2:206" s="11" customFormat="1" ht="20.100000000000001" customHeight="1" thickBot="1" x14ac:dyDescent="0.3">
      <c r="H59" s="54"/>
      <c r="I59" s="197" t="s">
        <v>47</v>
      </c>
      <c r="J59" s="197"/>
      <c r="K59" s="197"/>
      <c r="L59" s="197"/>
      <c r="M59" s="55">
        <v>155562000</v>
      </c>
      <c r="N59" s="168" t="s">
        <v>48</v>
      </c>
      <c r="O59" s="224" t="s">
        <v>114</v>
      </c>
      <c r="P59" s="225"/>
      <c r="Q59" s="225"/>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c r="GS59" s="1"/>
      <c r="GT59" s="1"/>
      <c r="GU59" s="1"/>
      <c r="GV59" s="1"/>
      <c r="GW59" s="1"/>
      <c r="GX59" s="1"/>
    </row>
    <row r="60" spans="2:206" s="11" customFormat="1" ht="15" customHeight="1" x14ac:dyDescent="0.25">
      <c r="H60" s="54"/>
      <c r="I60" s="197" t="s">
        <v>8</v>
      </c>
      <c r="J60" s="197"/>
      <c r="K60" s="197"/>
      <c r="L60" s="197"/>
      <c r="M60" s="55">
        <f>M58+M59</f>
        <v>538030000</v>
      </c>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c r="GS60" s="1"/>
      <c r="GT60" s="1"/>
      <c r="GU60" s="1"/>
      <c r="GV60" s="1"/>
      <c r="GW60" s="1"/>
      <c r="GX60" s="1"/>
    </row>
    <row r="61" spans="2:206" s="11" customFormat="1" ht="15" customHeight="1" x14ac:dyDescent="0.25">
      <c r="H61" s="54"/>
      <c r="I61" s="197" t="s">
        <v>7</v>
      </c>
      <c r="J61" s="197"/>
      <c r="K61" s="197"/>
      <c r="L61" s="197"/>
      <c r="M61" s="56">
        <f>ROUND(M60*19%,0)</f>
        <v>102225700</v>
      </c>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c r="GP61" s="1"/>
      <c r="GQ61" s="1"/>
      <c r="GR61" s="1"/>
      <c r="GS61" s="1"/>
      <c r="GT61" s="1"/>
      <c r="GU61" s="1"/>
      <c r="GV61" s="1"/>
      <c r="GW61" s="1"/>
      <c r="GX61" s="1"/>
    </row>
    <row r="62" spans="2:206" s="11" customFormat="1" ht="15" customHeight="1" thickBot="1" x14ac:dyDescent="0.3">
      <c r="H62" s="85"/>
      <c r="I62" s="232" t="s">
        <v>6</v>
      </c>
      <c r="J62" s="232"/>
      <c r="K62" s="232"/>
      <c r="L62" s="232"/>
      <c r="M62" s="86">
        <f>ROUND(M60+M61,0)</f>
        <v>640255700</v>
      </c>
      <c r="N62" s="169"/>
      <c r="O62" s="169"/>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c r="GP62" s="1"/>
      <c r="GQ62" s="1"/>
      <c r="GR62" s="1"/>
      <c r="GS62" s="1"/>
      <c r="GT62" s="1"/>
      <c r="GU62" s="1"/>
      <c r="GV62" s="1"/>
      <c r="GW62" s="1"/>
      <c r="GX62" s="1"/>
    </row>
    <row r="63" spans="2:206" s="11" customFormat="1" ht="15" customHeight="1" x14ac:dyDescent="0.25">
      <c r="H63" s="229" t="s">
        <v>5</v>
      </c>
      <c r="I63" s="230"/>
      <c r="J63" s="230"/>
      <c r="K63" s="230"/>
      <c r="L63" s="230"/>
      <c r="M63" s="231"/>
      <c r="N63" s="192"/>
      <c r="O63" s="193" t="s">
        <v>115</v>
      </c>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c r="GO63" s="1"/>
      <c r="GP63" s="1"/>
      <c r="GQ63" s="1"/>
      <c r="GR63" s="1"/>
      <c r="GS63" s="1"/>
      <c r="GT63" s="1"/>
      <c r="GU63" s="1"/>
      <c r="GV63" s="1"/>
      <c r="GW63" s="1"/>
      <c r="GX63" s="1"/>
    </row>
    <row r="64" spans="2:206" s="11" customFormat="1" ht="15" customHeight="1" x14ac:dyDescent="0.25">
      <c r="H64" s="226" t="s">
        <v>50</v>
      </c>
      <c r="I64" s="227"/>
      <c r="J64" s="227"/>
      <c r="K64" s="227"/>
      <c r="L64" s="227"/>
      <c r="M64" s="228"/>
      <c r="N64" s="192"/>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c r="GO64" s="1"/>
      <c r="GP64" s="1"/>
      <c r="GQ64" s="1"/>
      <c r="GR64" s="1"/>
      <c r="GS64" s="1"/>
      <c r="GT64" s="1"/>
      <c r="GU64" s="1"/>
      <c r="GV64" s="1"/>
      <c r="GW64" s="1"/>
      <c r="GX64" s="1"/>
    </row>
    <row r="65" spans="8:206" s="11" customFormat="1" ht="15" customHeight="1" x14ac:dyDescent="0.25">
      <c r="H65" s="226" t="s">
        <v>4</v>
      </c>
      <c r="I65" s="227"/>
      <c r="J65" s="227"/>
      <c r="K65" s="227"/>
      <c r="L65" s="227"/>
      <c r="M65" s="228"/>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c r="GO65" s="1"/>
      <c r="GP65" s="1"/>
      <c r="GQ65" s="1"/>
      <c r="GR65" s="1"/>
      <c r="GS65" s="1"/>
      <c r="GT65" s="1"/>
      <c r="GU65" s="1"/>
      <c r="GV65" s="1"/>
      <c r="GW65" s="1"/>
      <c r="GX65" s="1"/>
    </row>
    <row r="66" spans="8:206" s="11" customFormat="1" ht="15" customHeight="1" x14ac:dyDescent="0.25">
      <c r="H66" s="226" t="s">
        <v>3</v>
      </c>
      <c r="I66" s="227"/>
      <c r="J66" s="227"/>
      <c r="K66" s="227"/>
      <c r="L66" s="227"/>
      <c r="M66" s="228"/>
      <c r="N66" s="1"/>
      <c r="O66" s="89"/>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c r="GP66" s="1"/>
      <c r="GQ66" s="1"/>
      <c r="GR66" s="1"/>
      <c r="GS66" s="1"/>
      <c r="GT66" s="1"/>
      <c r="GU66" s="1"/>
      <c r="GV66" s="1"/>
      <c r="GW66" s="1"/>
      <c r="GX66" s="1"/>
    </row>
    <row r="67" spans="8:206" s="11" customFormat="1" ht="15" customHeight="1" x14ac:dyDescent="0.25">
      <c r="H67" s="226" t="s">
        <v>64</v>
      </c>
      <c r="I67" s="227"/>
      <c r="J67" s="227"/>
      <c r="K67" s="227"/>
      <c r="L67" s="227"/>
      <c r="M67" s="228"/>
      <c r="N67" s="89"/>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c r="GO67" s="1"/>
      <c r="GP67" s="1"/>
      <c r="GQ67" s="1"/>
      <c r="GR67" s="1"/>
      <c r="GS67" s="1"/>
      <c r="GT67" s="1"/>
      <c r="GU67" s="1"/>
      <c r="GV67" s="1"/>
      <c r="GW67" s="1"/>
      <c r="GX67" s="1"/>
    </row>
    <row r="68" spans="8:206" s="11" customFormat="1" ht="15" customHeight="1" x14ac:dyDescent="0.25">
      <c r="H68" s="226" t="s">
        <v>51</v>
      </c>
      <c r="I68" s="227"/>
      <c r="J68" s="227"/>
      <c r="K68" s="227"/>
      <c r="L68" s="227"/>
      <c r="M68" s="228"/>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c r="GO68" s="1"/>
      <c r="GP68" s="1"/>
      <c r="GQ68" s="1"/>
      <c r="GR68" s="1"/>
      <c r="GS68" s="1"/>
      <c r="GT68" s="1"/>
      <c r="GU68" s="1"/>
      <c r="GV68" s="1"/>
      <c r="GW68" s="1"/>
      <c r="GX68" s="1"/>
    </row>
    <row r="69" spans="8:206" s="11" customFormat="1" ht="15" customHeight="1" x14ac:dyDescent="0.25">
      <c r="H69" s="226" t="s">
        <v>65</v>
      </c>
      <c r="I69" s="227"/>
      <c r="J69" s="227"/>
      <c r="K69" s="227"/>
      <c r="L69" s="227"/>
      <c r="M69" s="228"/>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c r="GN69" s="1"/>
      <c r="GO69" s="1"/>
      <c r="GP69" s="1"/>
      <c r="GQ69" s="1"/>
      <c r="GR69" s="1"/>
      <c r="GS69" s="1"/>
      <c r="GT69" s="1"/>
      <c r="GU69" s="1"/>
      <c r="GV69" s="1"/>
      <c r="GW69" s="1"/>
      <c r="GX69" s="1"/>
    </row>
    <row r="70" spans="8:206" s="11" customFormat="1" ht="15" customHeight="1" x14ac:dyDescent="0.25">
      <c r="H70" s="226" t="s">
        <v>66</v>
      </c>
      <c r="I70" s="227"/>
      <c r="J70" s="227"/>
      <c r="K70" s="227"/>
      <c r="L70" s="227"/>
      <c r="M70" s="228"/>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c r="GO70" s="1"/>
      <c r="GP70" s="1"/>
      <c r="GQ70" s="1"/>
      <c r="GR70" s="1"/>
      <c r="GS70" s="1"/>
      <c r="GT70" s="1"/>
      <c r="GU70" s="1"/>
      <c r="GV70" s="1"/>
      <c r="GW70" s="1"/>
      <c r="GX70" s="1"/>
    </row>
    <row r="71" spans="8:206" s="11" customFormat="1" ht="15" customHeight="1" x14ac:dyDescent="0.25">
      <c r="H71" s="226" t="s">
        <v>67</v>
      </c>
      <c r="I71" s="227"/>
      <c r="J71" s="227"/>
      <c r="K71" s="227"/>
      <c r="L71" s="227"/>
      <c r="M71" s="228"/>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c r="GN71" s="1"/>
      <c r="GO71" s="1"/>
      <c r="GP71" s="1"/>
      <c r="GQ71" s="1"/>
      <c r="GR71" s="1"/>
      <c r="GS71" s="1"/>
      <c r="GT71" s="1"/>
      <c r="GU71" s="1"/>
      <c r="GV71" s="1"/>
      <c r="GW71" s="1"/>
      <c r="GX71" s="1"/>
    </row>
    <row r="72" spans="8:206" s="11" customFormat="1" ht="15" customHeight="1" x14ac:dyDescent="0.25">
      <c r="H72" s="226" t="s">
        <v>56</v>
      </c>
      <c r="I72" s="227"/>
      <c r="J72" s="227"/>
      <c r="K72" s="227"/>
      <c r="L72" s="227"/>
      <c r="M72" s="228"/>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c r="GN72" s="1"/>
      <c r="GO72" s="1"/>
      <c r="GP72" s="1"/>
      <c r="GQ72" s="1"/>
      <c r="GR72" s="1"/>
      <c r="GS72" s="1"/>
      <c r="GT72" s="1"/>
      <c r="GU72" s="1"/>
      <c r="GV72" s="1"/>
      <c r="GW72" s="1"/>
      <c r="GX72" s="1"/>
    </row>
    <row r="73" spans="8:206" s="11" customFormat="1" ht="15" customHeight="1" x14ac:dyDescent="0.25">
      <c r="H73" s="226" t="s">
        <v>88</v>
      </c>
      <c r="I73" s="227"/>
      <c r="J73" s="227"/>
      <c r="K73" s="227"/>
      <c r="L73" s="227"/>
      <c r="M73" s="228"/>
      <c r="N73" s="1"/>
      <c r="O73" s="65"/>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c r="GN73" s="1"/>
      <c r="GO73" s="1"/>
      <c r="GP73" s="1"/>
      <c r="GQ73" s="1"/>
      <c r="GR73" s="1"/>
      <c r="GS73" s="1"/>
      <c r="GT73" s="1"/>
      <c r="GU73" s="1"/>
      <c r="GV73" s="1"/>
      <c r="GW73" s="1"/>
      <c r="GX73" s="1"/>
    </row>
    <row r="74" spans="8:206" s="11" customFormat="1" ht="15" customHeight="1" x14ac:dyDescent="0.25">
      <c r="H74" s="226" t="s">
        <v>68</v>
      </c>
      <c r="I74" s="227"/>
      <c r="J74" s="227"/>
      <c r="K74" s="227"/>
      <c r="L74" s="227"/>
      <c r="M74" s="228"/>
      <c r="N74" s="57"/>
      <c r="O74" s="12">
        <v>41.3</v>
      </c>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c r="GN74" s="1"/>
      <c r="GO74" s="1"/>
      <c r="GP74" s="1"/>
      <c r="GQ74" s="1"/>
      <c r="GR74" s="1"/>
      <c r="GS74" s="1"/>
      <c r="GT74" s="1"/>
      <c r="GU74" s="1"/>
      <c r="GV74" s="1"/>
      <c r="GW74" s="1"/>
      <c r="GX74" s="1"/>
    </row>
    <row r="75" spans="8:206" s="11" customFormat="1" ht="15" customHeight="1" x14ac:dyDescent="0.25">
      <c r="H75" s="226" t="s">
        <v>73</v>
      </c>
      <c r="I75" s="227"/>
      <c r="J75" s="227"/>
      <c r="K75" s="227"/>
      <c r="L75" s="227"/>
      <c r="M75" s="228"/>
      <c r="N75" s="57"/>
      <c r="O75" s="12">
        <v>3.7</v>
      </c>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c r="GN75" s="1"/>
      <c r="GO75" s="1"/>
      <c r="GP75" s="1"/>
      <c r="GQ75" s="1"/>
      <c r="GR75" s="1"/>
      <c r="GS75" s="1"/>
      <c r="GT75" s="1"/>
      <c r="GU75" s="1"/>
      <c r="GV75" s="1"/>
      <c r="GW75" s="1"/>
      <c r="GX75" s="1"/>
    </row>
    <row r="76" spans="8:206" s="11" customFormat="1" ht="15" customHeight="1" x14ac:dyDescent="0.25">
      <c r="H76" s="226" t="s">
        <v>69</v>
      </c>
      <c r="I76" s="227"/>
      <c r="J76" s="227"/>
      <c r="K76" s="227"/>
      <c r="L76" s="227"/>
      <c r="M76" s="228"/>
      <c r="N76" s="1"/>
      <c r="O76" s="12">
        <f>+O75/O74</f>
        <v>8.9588377723970949E-2</v>
      </c>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c r="FU76" s="1"/>
      <c r="FV76" s="1"/>
      <c r="FW76" s="1"/>
      <c r="FX76" s="1"/>
      <c r="FY76" s="1"/>
      <c r="FZ76" s="1"/>
      <c r="GA76" s="1"/>
      <c r="GB76" s="1"/>
      <c r="GC76" s="1"/>
      <c r="GD76" s="1"/>
      <c r="GE76" s="1"/>
      <c r="GF76" s="1"/>
      <c r="GG76" s="1"/>
      <c r="GH76" s="1"/>
      <c r="GI76" s="1"/>
      <c r="GJ76" s="1"/>
      <c r="GK76" s="1"/>
      <c r="GL76" s="1"/>
      <c r="GM76" s="1"/>
      <c r="GN76" s="1"/>
      <c r="GO76" s="1"/>
      <c r="GP76" s="1"/>
      <c r="GQ76" s="1"/>
      <c r="GR76" s="1"/>
      <c r="GS76" s="1"/>
      <c r="GT76" s="1"/>
      <c r="GU76" s="1"/>
      <c r="GV76" s="1"/>
      <c r="GW76" s="1"/>
      <c r="GX76" s="1"/>
    </row>
    <row r="77" spans="8:206" s="11" customFormat="1" ht="15" customHeight="1" x14ac:dyDescent="0.25">
      <c r="H77" s="226" t="s">
        <v>57</v>
      </c>
      <c r="I77" s="227"/>
      <c r="J77" s="227"/>
      <c r="K77" s="227"/>
      <c r="L77" s="227"/>
      <c r="M77" s="228"/>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c r="FX77" s="1"/>
      <c r="FY77" s="1"/>
      <c r="FZ77" s="1"/>
      <c r="GA77" s="1"/>
      <c r="GB77" s="1"/>
      <c r="GC77" s="1"/>
      <c r="GD77" s="1"/>
      <c r="GE77" s="1"/>
      <c r="GF77" s="1"/>
      <c r="GG77" s="1"/>
      <c r="GH77" s="1"/>
      <c r="GI77" s="1"/>
      <c r="GJ77" s="1"/>
      <c r="GK77" s="1"/>
      <c r="GL77" s="1"/>
      <c r="GM77" s="1"/>
      <c r="GN77" s="1"/>
      <c r="GO77" s="1"/>
      <c r="GP77" s="1"/>
      <c r="GQ77" s="1"/>
      <c r="GR77" s="1"/>
      <c r="GS77" s="1"/>
      <c r="GT77" s="1"/>
      <c r="GU77" s="1"/>
      <c r="GV77" s="1"/>
      <c r="GW77" s="1"/>
      <c r="GX77" s="1"/>
    </row>
    <row r="78" spans="8:206" s="11" customFormat="1" ht="15" customHeight="1" x14ac:dyDescent="0.25">
      <c r="H78" s="226" t="s">
        <v>72</v>
      </c>
      <c r="I78" s="227"/>
      <c r="J78" s="227"/>
      <c r="K78" s="227"/>
      <c r="L78" s="227"/>
      <c r="M78" s="228"/>
      <c r="N78" s="57"/>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c r="FX78" s="1"/>
      <c r="FY78" s="1"/>
      <c r="FZ78" s="1"/>
      <c r="GA78" s="1"/>
      <c r="GB78" s="1"/>
      <c r="GC78" s="1"/>
      <c r="GD78" s="1"/>
      <c r="GE78" s="1"/>
      <c r="GF78" s="1"/>
      <c r="GG78" s="1"/>
      <c r="GH78" s="1"/>
      <c r="GI78" s="1"/>
      <c r="GJ78" s="1"/>
      <c r="GK78" s="1"/>
      <c r="GL78" s="1"/>
      <c r="GM78" s="1"/>
      <c r="GN78" s="1"/>
      <c r="GO78" s="1"/>
      <c r="GP78" s="1"/>
      <c r="GQ78" s="1"/>
      <c r="GR78" s="1"/>
      <c r="GS78" s="1"/>
      <c r="GT78" s="1"/>
      <c r="GU78" s="1"/>
      <c r="GV78" s="1"/>
      <c r="GW78" s="1"/>
      <c r="GX78" s="1"/>
    </row>
    <row r="79" spans="8:206" s="11" customFormat="1" ht="15" customHeight="1" x14ac:dyDescent="0.25">
      <c r="H79" s="226" t="s">
        <v>74</v>
      </c>
      <c r="I79" s="227"/>
      <c r="J79" s="227"/>
      <c r="K79" s="227"/>
      <c r="L79" s="227"/>
      <c r="M79" s="228"/>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c r="FU79" s="1"/>
      <c r="FV79" s="1"/>
      <c r="FW79" s="1"/>
      <c r="FX79" s="1"/>
      <c r="FY79" s="1"/>
      <c r="FZ79" s="1"/>
      <c r="GA79" s="1"/>
      <c r="GB79" s="1"/>
      <c r="GC79" s="1"/>
      <c r="GD79" s="1"/>
      <c r="GE79" s="1"/>
      <c r="GF79" s="1"/>
      <c r="GG79" s="1"/>
      <c r="GH79" s="1"/>
      <c r="GI79" s="1"/>
      <c r="GJ79" s="1"/>
      <c r="GK79" s="1"/>
      <c r="GL79" s="1"/>
      <c r="GM79" s="1"/>
      <c r="GN79" s="1"/>
      <c r="GO79" s="1"/>
      <c r="GP79" s="1"/>
      <c r="GQ79" s="1"/>
      <c r="GR79" s="1"/>
      <c r="GS79" s="1"/>
      <c r="GT79" s="1"/>
      <c r="GU79" s="1"/>
      <c r="GV79" s="1"/>
      <c r="GW79" s="1"/>
      <c r="GX79" s="1"/>
    </row>
    <row r="80" spans="8:206" s="11" customFormat="1" ht="15" customHeight="1" x14ac:dyDescent="0.25">
      <c r="H80" s="226" t="s">
        <v>89</v>
      </c>
      <c r="I80" s="227"/>
      <c r="J80" s="227"/>
      <c r="K80" s="227"/>
      <c r="L80" s="227"/>
      <c r="M80" s="228"/>
      <c r="N80" s="1"/>
      <c r="O80" s="102"/>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c r="FX80" s="1"/>
      <c r="FY80" s="1"/>
      <c r="FZ80" s="1"/>
      <c r="GA80" s="1"/>
      <c r="GB80" s="1"/>
      <c r="GC80" s="1"/>
      <c r="GD80" s="1"/>
      <c r="GE80" s="1"/>
      <c r="GF80" s="1"/>
      <c r="GG80" s="1"/>
      <c r="GH80" s="1"/>
      <c r="GI80" s="1"/>
      <c r="GJ80" s="1"/>
      <c r="GK80" s="1"/>
      <c r="GL80" s="1"/>
      <c r="GM80" s="1"/>
      <c r="GN80" s="1"/>
      <c r="GO80" s="1"/>
      <c r="GP80" s="1"/>
      <c r="GQ80" s="1"/>
      <c r="GR80" s="1"/>
      <c r="GS80" s="1"/>
      <c r="GT80" s="1"/>
      <c r="GU80" s="1"/>
      <c r="GV80" s="1"/>
      <c r="GW80" s="1"/>
      <c r="GX80" s="1"/>
    </row>
    <row r="81" spans="8:215" s="11" customFormat="1" ht="15" customHeight="1" thickBot="1" x14ac:dyDescent="0.3">
      <c r="H81" s="233" t="s">
        <v>52</v>
      </c>
      <c r="I81" s="234"/>
      <c r="J81" s="234"/>
      <c r="K81" s="234"/>
      <c r="L81" s="234"/>
      <c r="M81" s="235"/>
      <c r="N81" s="84"/>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c r="FX81" s="1"/>
      <c r="FY81" s="1"/>
      <c r="FZ81" s="1"/>
      <c r="GA81" s="1"/>
      <c r="GB81" s="1"/>
      <c r="GC81" s="1"/>
      <c r="GD81" s="1"/>
      <c r="GE81" s="1"/>
      <c r="GF81" s="1"/>
      <c r="GG81" s="1"/>
      <c r="GH81" s="1"/>
      <c r="GI81" s="1"/>
      <c r="GJ81" s="1"/>
      <c r="GK81" s="1"/>
      <c r="GL81" s="1"/>
      <c r="GM81" s="1"/>
      <c r="GN81" s="1"/>
      <c r="GO81" s="1"/>
      <c r="GP81" s="1"/>
      <c r="GQ81" s="1"/>
      <c r="GR81" s="1"/>
      <c r="GS81" s="1"/>
      <c r="GT81" s="1"/>
      <c r="GU81" s="1"/>
      <c r="GV81" s="1"/>
      <c r="GW81" s="1"/>
      <c r="GX81" s="1"/>
    </row>
    <row r="82" spans="8:215" s="11" customFormat="1" ht="15" customHeight="1" x14ac:dyDescent="0.25">
      <c r="H82" s="194"/>
      <c r="I82" s="195"/>
      <c r="J82" s="195"/>
      <c r="K82" s="195"/>
      <c r="L82" s="195"/>
      <c r="M82" s="196"/>
      <c r="N82" s="169"/>
      <c r="O82" s="169"/>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c r="FX82" s="1"/>
      <c r="FY82" s="1"/>
      <c r="FZ82" s="1"/>
      <c r="GA82" s="1"/>
      <c r="GB82" s="1"/>
      <c r="GC82" s="1"/>
      <c r="GD82" s="1"/>
      <c r="GE82" s="1"/>
      <c r="GF82" s="1"/>
      <c r="GG82" s="1"/>
      <c r="GH82" s="1"/>
      <c r="GI82" s="1"/>
      <c r="GJ82" s="1"/>
      <c r="GK82" s="1"/>
      <c r="GL82" s="1"/>
      <c r="GM82" s="1"/>
      <c r="GN82" s="1"/>
      <c r="GO82" s="1"/>
      <c r="GP82" s="1"/>
      <c r="GQ82" s="1"/>
      <c r="GR82" s="1"/>
      <c r="GS82" s="1"/>
      <c r="GT82" s="1"/>
      <c r="GU82" s="1"/>
      <c r="GV82" s="1"/>
      <c r="GW82" s="1"/>
      <c r="GX82" s="1"/>
    </row>
    <row r="83" spans="8:215" s="11" customFormat="1" ht="15" customHeight="1" x14ac:dyDescent="0.25">
      <c r="H83" s="194"/>
      <c r="I83" s="195"/>
      <c r="J83" s="195"/>
      <c r="K83" s="195"/>
      <c r="L83" s="195"/>
      <c r="M83" s="196"/>
      <c r="N83" s="169"/>
      <c r="O83" s="169"/>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c r="FX83" s="1"/>
      <c r="FY83" s="1"/>
      <c r="FZ83" s="1"/>
      <c r="GA83" s="1"/>
      <c r="GB83" s="1"/>
      <c r="GC83" s="1"/>
      <c r="GD83" s="1"/>
      <c r="GE83" s="1"/>
      <c r="GF83" s="1"/>
      <c r="GG83" s="1"/>
      <c r="GH83" s="1"/>
      <c r="GI83" s="1"/>
      <c r="GJ83" s="1"/>
      <c r="GK83" s="1"/>
      <c r="GL83" s="1"/>
      <c r="GM83" s="1"/>
      <c r="GN83" s="1"/>
      <c r="GO83" s="1"/>
      <c r="GP83" s="1"/>
      <c r="GQ83" s="1"/>
      <c r="GR83" s="1"/>
      <c r="GS83" s="1"/>
      <c r="GT83" s="1"/>
      <c r="GU83" s="1"/>
      <c r="GV83" s="1"/>
      <c r="GW83" s="1"/>
      <c r="GX83" s="1"/>
    </row>
    <row r="84" spans="8:215" s="11" customFormat="1" ht="20.100000000000001" customHeight="1" x14ac:dyDescent="0.25">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c r="FX84" s="1"/>
      <c r="FY84" s="1"/>
      <c r="FZ84" s="1"/>
      <c r="GA84" s="1"/>
      <c r="GB84" s="1"/>
      <c r="GC84" s="1"/>
      <c r="GD84" s="1"/>
      <c r="GE84" s="1"/>
      <c r="GF84" s="1"/>
      <c r="GG84" s="1"/>
      <c r="GH84" s="1"/>
      <c r="GI84" s="1"/>
      <c r="GJ84" s="1"/>
      <c r="GK84" s="1"/>
      <c r="GL84" s="1"/>
      <c r="GM84" s="1"/>
      <c r="GN84" s="1"/>
      <c r="GO84" s="1"/>
      <c r="GP84" s="1"/>
      <c r="GQ84" s="1"/>
      <c r="GR84" s="1"/>
      <c r="GS84" s="1"/>
      <c r="GT84" s="1"/>
      <c r="GU84" s="1"/>
      <c r="GV84" s="1"/>
      <c r="GW84" s="1"/>
      <c r="GX84" s="1"/>
    </row>
    <row r="85" spans="8:215" s="11" customFormat="1" ht="15" customHeight="1" x14ac:dyDescent="0.25">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c r="GN85" s="1"/>
      <c r="GO85" s="1"/>
      <c r="GP85" s="1"/>
      <c r="GQ85" s="1"/>
      <c r="GR85" s="1"/>
      <c r="GS85" s="1"/>
      <c r="GT85" s="1"/>
      <c r="GU85" s="1"/>
      <c r="GV85" s="1"/>
      <c r="GW85" s="1"/>
      <c r="GX85" s="1"/>
    </row>
    <row r="86" spans="8:215" s="11" customFormat="1" ht="20.100000000000001" customHeight="1" x14ac:dyDescent="0.25">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c r="GN86" s="1"/>
      <c r="GO86" s="1"/>
      <c r="GP86" s="1"/>
      <c r="GQ86" s="1"/>
      <c r="GR86" s="1"/>
      <c r="GS86" s="1"/>
      <c r="GT86" s="1"/>
      <c r="GU86" s="1"/>
      <c r="GV86" s="1"/>
      <c r="GW86" s="1"/>
      <c r="GX86" s="1"/>
    </row>
    <row r="87" spans="8:215" s="11" customFormat="1" ht="45" customHeight="1" x14ac:dyDescent="0.25">
      <c r="P87" s="89"/>
      <c r="Q87" s="89"/>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c r="FX87" s="1"/>
      <c r="FY87" s="1"/>
      <c r="FZ87" s="1"/>
      <c r="GA87" s="1"/>
      <c r="GB87" s="1"/>
      <c r="GC87" s="1"/>
      <c r="GD87" s="1"/>
      <c r="GE87" s="1"/>
      <c r="GF87" s="1"/>
      <c r="GG87" s="1"/>
      <c r="GH87" s="1"/>
      <c r="GI87" s="1"/>
      <c r="GJ87" s="1"/>
      <c r="GK87" s="1"/>
      <c r="GL87" s="1"/>
      <c r="GM87" s="1"/>
      <c r="GN87" s="1"/>
      <c r="GO87" s="1"/>
      <c r="GP87" s="1"/>
      <c r="GQ87" s="1"/>
      <c r="GR87" s="1"/>
      <c r="GS87" s="1"/>
      <c r="GT87" s="1"/>
      <c r="GU87" s="1"/>
      <c r="GV87" s="1"/>
      <c r="GW87" s="1"/>
      <c r="GX87" s="1"/>
    </row>
    <row r="88" spans="8:215" s="11" customFormat="1" ht="45" customHeight="1" x14ac:dyDescent="0.25">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1"/>
      <c r="GM88" s="1"/>
      <c r="GN88" s="1"/>
      <c r="GO88" s="1"/>
      <c r="GP88" s="1"/>
      <c r="GQ88" s="1"/>
      <c r="GR88" s="1"/>
      <c r="GS88" s="1"/>
      <c r="GT88" s="1"/>
      <c r="GU88" s="1"/>
      <c r="GV88" s="1"/>
      <c r="GW88" s="1"/>
      <c r="GX88" s="1"/>
    </row>
    <row r="89" spans="8:215" s="11" customFormat="1" ht="30" customHeight="1" x14ac:dyDescent="0.25">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c r="GN89" s="1"/>
      <c r="GO89" s="1"/>
      <c r="GP89" s="1"/>
      <c r="GQ89" s="1"/>
      <c r="GR89" s="1"/>
      <c r="GS89" s="1"/>
      <c r="GT89" s="1"/>
      <c r="GU89" s="1"/>
      <c r="GV89" s="1"/>
      <c r="GW89" s="1"/>
      <c r="GX89" s="1"/>
    </row>
    <row r="90" spans="8:215" s="11" customFormat="1" ht="15" customHeight="1" x14ac:dyDescent="0.25">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c r="GO90" s="1"/>
      <c r="GP90" s="1"/>
      <c r="GQ90" s="1"/>
      <c r="GR90" s="1"/>
      <c r="GS90" s="1"/>
      <c r="GT90" s="1"/>
      <c r="GU90" s="1"/>
      <c r="GV90" s="1"/>
      <c r="GW90" s="1"/>
      <c r="GX90" s="1"/>
    </row>
    <row r="91" spans="8:215" s="11" customFormat="1" ht="15" customHeight="1" x14ac:dyDescent="0.25">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c r="FX91" s="1"/>
      <c r="FY91" s="1"/>
      <c r="FZ91" s="1"/>
      <c r="GA91" s="1"/>
      <c r="GB91" s="1"/>
      <c r="GC91" s="1"/>
      <c r="GD91" s="1"/>
      <c r="GE91" s="1"/>
      <c r="GF91" s="1"/>
      <c r="GG91" s="1"/>
      <c r="GH91" s="1"/>
      <c r="GI91" s="1"/>
      <c r="GJ91" s="1"/>
      <c r="GK91" s="1"/>
      <c r="GL91" s="1"/>
      <c r="GM91" s="1"/>
      <c r="GN91" s="1"/>
      <c r="GO91" s="1"/>
      <c r="GP91" s="1"/>
      <c r="GQ91" s="1"/>
      <c r="GR91" s="1"/>
      <c r="GS91" s="1"/>
      <c r="GT91" s="1"/>
      <c r="GU91" s="1"/>
      <c r="GV91" s="1"/>
      <c r="GW91" s="1"/>
      <c r="GX91" s="1"/>
    </row>
    <row r="92" spans="8:215" s="11" customFormat="1" ht="30" customHeight="1" x14ac:dyDescent="0.25">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c r="FX92" s="1"/>
      <c r="FY92" s="1"/>
      <c r="FZ92" s="1"/>
      <c r="GA92" s="1"/>
      <c r="GB92" s="1"/>
      <c r="GC92" s="1"/>
      <c r="GD92" s="1"/>
      <c r="GE92" s="1"/>
      <c r="GF92" s="1"/>
      <c r="GG92" s="1"/>
      <c r="GH92" s="1"/>
      <c r="GI92" s="1"/>
      <c r="GJ92" s="1"/>
      <c r="GK92" s="1"/>
      <c r="GL92" s="1"/>
      <c r="GM92" s="1"/>
      <c r="GN92" s="1"/>
      <c r="GO92" s="1"/>
      <c r="GP92" s="1"/>
      <c r="GQ92" s="1"/>
      <c r="GR92" s="1"/>
      <c r="GS92" s="1"/>
      <c r="GT92" s="1"/>
      <c r="GU92" s="1"/>
      <c r="GV92" s="1"/>
      <c r="GW92" s="1"/>
      <c r="GX92" s="1"/>
    </row>
    <row r="93" spans="8:215" s="11" customFormat="1" ht="30" customHeight="1" x14ac:dyDescent="0.25">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c r="FX93" s="1"/>
      <c r="FY93" s="1"/>
      <c r="FZ93" s="1"/>
      <c r="GA93" s="1"/>
      <c r="GB93" s="1"/>
      <c r="GC93" s="1"/>
      <c r="GD93" s="1"/>
      <c r="GE93" s="1"/>
      <c r="GF93" s="1"/>
      <c r="GG93" s="1"/>
      <c r="GH93" s="1"/>
      <c r="GI93" s="1"/>
      <c r="GJ93" s="1"/>
      <c r="GK93" s="1"/>
      <c r="GL93" s="1"/>
      <c r="GM93" s="1"/>
      <c r="GN93" s="1"/>
      <c r="GO93" s="1"/>
      <c r="GP93" s="1"/>
      <c r="GQ93" s="1"/>
      <c r="GR93" s="1"/>
      <c r="GS93" s="1"/>
      <c r="GT93" s="1"/>
      <c r="GU93" s="1"/>
      <c r="GV93" s="1"/>
      <c r="GW93" s="1"/>
      <c r="GX93" s="1"/>
    </row>
    <row r="94" spans="8:215" s="11" customFormat="1" ht="30" customHeight="1" x14ac:dyDescent="0.25">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c r="FX94" s="1"/>
      <c r="FY94" s="1"/>
      <c r="FZ94" s="1"/>
      <c r="GA94" s="1"/>
      <c r="GB94" s="1"/>
      <c r="GC94" s="1"/>
      <c r="GD94" s="1"/>
      <c r="GE94" s="1"/>
      <c r="GF94" s="1"/>
      <c r="GG94" s="1"/>
      <c r="GH94" s="1"/>
      <c r="GI94" s="1"/>
      <c r="GJ94" s="1"/>
      <c r="GK94" s="1"/>
      <c r="GL94" s="1"/>
      <c r="GM94" s="1"/>
      <c r="GN94" s="1"/>
      <c r="GO94" s="1"/>
      <c r="GP94" s="1"/>
      <c r="GQ94" s="1"/>
      <c r="GR94" s="1"/>
      <c r="GS94" s="1"/>
      <c r="GT94" s="1"/>
      <c r="GU94" s="1"/>
      <c r="GV94" s="1"/>
      <c r="GW94" s="1"/>
      <c r="GX94" s="1"/>
    </row>
    <row r="95" spans="8:215" s="11" customFormat="1" ht="30" customHeight="1" x14ac:dyDescent="0.25">
      <c r="P95" s="12"/>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c r="FX95" s="1"/>
      <c r="FY95" s="1"/>
      <c r="FZ95" s="1"/>
      <c r="GA95" s="1"/>
      <c r="GB95" s="1"/>
      <c r="GC95" s="1"/>
      <c r="GD95" s="1"/>
      <c r="GE95" s="1"/>
      <c r="GF95" s="1"/>
      <c r="GG95" s="1"/>
      <c r="GH95" s="1"/>
      <c r="GI95" s="1"/>
      <c r="GJ95" s="1"/>
      <c r="GK95" s="1"/>
      <c r="GL95" s="1"/>
      <c r="GM95" s="1"/>
      <c r="GN95" s="1"/>
      <c r="GO95" s="1"/>
      <c r="GP95" s="1"/>
      <c r="GQ95" s="1"/>
      <c r="GR95" s="1"/>
      <c r="GS95" s="1"/>
      <c r="GT95" s="1"/>
      <c r="GU95" s="1"/>
      <c r="GV95" s="1"/>
      <c r="GW95" s="1"/>
      <c r="GX95" s="1"/>
    </row>
    <row r="96" spans="8:215" s="66" customFormat="1" ht="20.100000000000001" customHeight="1" x14ac:dyDescent="0.25">
      <c r="P96" s="12"/>
      <c r="Q96" s="1"/>
      <c r="T96" s="72"/>
      <c r="U96" s="73"/>
      <c r="V96" s="67"/>
      <c r="W96" s="67"/>
      <c r="X96" s="67"/>
      <c r="Y96" s="67"/>
      <c r="Z96" s="67"/>
      <c r="AA96" s="67"/>
      <c r="AB96" s="67"/>
      <c r="AC96" s="67"/>
      <c r="AD96" s="67"/>
      <c r="AE96" s="67"/>
      <c r="AF96" s="67"/>
      <c r="AG96" s="67"/>
      <c r="AH96" s="67"/>
      <c r="AI96" s="67"/>
      <c r="AJ96" s="67"/>
      <c r="AK96" s="67"/>
      <c r="AL96" s="67"/>
      <c r="AM96" s="67"/>
      <c r="AN96" s="67"/>
      <c r="AO96" s="67"/>
      <c r="AP96" s="67"/>
      <c r="AQ96" s="67"/>
      <c r="AR96" s="67"/>
      <c r="AS96" s="67"/>
      <c r="AT96" s="67"/>
      <c r="AU96" s="67"/>
      <c r="AV96" s="67"/>
      <c r="AW96" s="67"/>
      <c r="AX96" s="67"/>
      <c r="AY96" s="67"/>
      <c r="AZ96" s="67"/>
      <c r="BA96" s="67"/>
      <c r="BB96" s="67"/>
      <c r="BC96" s="67"/>
      <c r="BD96" s="67"/>
      <c r="BE96" s="67"/>
      <c r="BF96" s="67"/>
      <c r="BG96" s="67"/>
      <c r="BH96" s="67"/>
      <c r="BI96" s="67"/>
      <c r="BJ96" s="67"/>
      <c r="BK96" s="67"/>
      <c r="BL96" s="67"/>
      <c r="BM96" s="67"/>
      <c r="BN96" s="67"/>
      <c r="BO96" s="67"/>
      <c r="BP96" s="67"/>
      <c r="BQ96" s="67"/>
      <c r="BR96" s="67"/>
      <c r="BS96" s="67"/>
      <c r="BT96" s="67"/>
      <c r="BU96" s="67"/>
      <c r="BV96" s="67"/>
      <c r="BW96" s="67"/>
      <c r="BX96" s="67"/>
      <c r="BY96" s="67"/>
      <c r="BZ96" s="67"/>
      <c r="CA96" s="67"/>
      <c r="CB96" s="67"/>
      <c r="CC96" s="67"/>
      <c r="CD96" s="67"/>
      <c r="CE96" s="67"/>
      <c r="CF96" s="67"/>
      <c r="CG96" s="67"/>
      <c r="CH96" s="67"/>
      <c r="CI96" s="67"/>
      <c r="CJ96" s="67"/>
      <c r="CK96" s="67"/>
      <c r="CL96" s="67"/>
      <c r="CM96" s="67"/>
      <c r="CN96" s="67"/>
      <c r="CO96" s="67"/>
      <c r="CP96" s="67"/>
      <c r="CQ96" s="67"/>
      <c r="CR96" s="67"/>
      <c r="CS96" s="67"/>
      <c r="CT96" s="67"/>
      <c r="CU96" s="67"/>
      <c r="CV96" s="67"/>
      <c r="CW96" s="67"/>
      <c r="CX96" s="67"/>
      <c r="CY96" s="67"/>
      <c r="CZ96" s="67"/>
      <c r="DA96" s="67"/>
      <c r="DB96" s="67"/>
      <c r="DC96" s="67"/>
      <c r="DD96" s="67"/>
      <c r="DE96" s="67"/>
      <c r="DF96" s="67"/>
      <c r="DG96" s="67"/>
      <c r="DH96" s="67"/>
      <c r="DI96" s="67"/>
      <c r="DJ96" s="67"/>
      <c r="DK96" s="67"/>
      <c r="DL96" s="67"/>
      <c r="DM96" s="67"/>
      <c r="DN96" s="67"/>
      <c r="DO96" s="67"/>
      <c r="DP96" s="67"/>
      <c r="DQ96" s="67"/>
      <c r="DR96" s="67"/>
      <c r="DS96" s="67"/>
      <c r="DT96" s="67"/>
      <c r="DU96" s="67"/>
      <c r="DV96" s="67"/>
      <c r="DW96" s="67"/>
      <c r="DX96" s="67"/>
      <c r="DY96" s="67"/>
      <c r="DZ96" s="67"/>
      <c r="EA96" s="67"/>
      <c r="EB96" s="67"/>
      <c r="EC96" s="67"/>
      <c r="ED96" s="67"/>
      <c r="EE96" s="67"/>
      <c r="EF96" s="67"/>
      <c r="EG96" s="67"/>
      <c r="EH96" s="67"/>
      <c r="EI96" s="67"/>
      <c r="EJ96" s="67"/>
      <c r="EK96" s="67"/>
      <c r="EL96" s="67"/>
      <c r="EM96" s="67"/>
      <c r="EN96" s="67"/>
      <c r="EO96" s="67"/>
      <c r="EP96" s="67"/>
      <c r="EQ96" s="67"/>
      <c r="ER96" s="67"/>
      <c r="ES96" s="67"/>
      <c r="ET96" s="67"/>
      <c r="EU96" s="67"/>
      <c r="EV96" s="67"/>
      <c r="EW96" s="67"/>
      <c r="EX96" s="67"/>
      <c r="EY96" s="67"/>
      <c r="EZ96" s="67"/>
      <c r="FA96" s="67"/>
      <c r="FB96" s="67"/>
      <c r="FC96" s="67"/>
      <c r="FD96" s="67"/>
      <c r="FE96" s="67"/>
      <c r="FF96" s="67"/>
      <c r="FG96" s="67"/>
      <c r="FH96" s="67"/>
      <c r="FI96" s="67"/>
      <c r="FJ96" s="67"/>
      <c r="FK96" s="67"/>
      <c r="FL96" s="67"/>
      <c r="FM96" s="67"/>
      <c r="FN96" s="67"/>
      <c r="FO96" s="67"/>
      <c r="FP96" s="67"/>
      <c r="FQ96" s="67"/>
      <c r="FR96" s="67"/>
      <c r="FS96" s="67"/>
      <c r="FT96" s="67"/>
      <c r="FU96" s="67"/>
      <c r="FV96" s="67"/>
      <c r="FW96" s="67"/>
      <c r="FX96" s="67"/>
      <c r="FY96" s="67"/>
      <c r="FZ96" s="67"/>
      <c r="GA96" s="67"/>
      <c r="GB96" s="67"/>
      <c r="GC96" s="67"/>
      <c r="GD96" s="67"/>
      <c r="GE96" s="67"/>
      <c r="GF96" s="67"/>
      <c r="GG96" s="67"/>
      <c r="GH96" s="67"/>
      <c r="GI96" s="67"/>
      <c r="GJ96" s="67"/>
      <c r="GK96" s="67"/>
      <c r="GL96" s="67"/>
      <c r="GM96" s="67"/>
      <c r="GN96" s="67"/>
      <c r="GO96" s="67"/>
      <c r="GP96" s="67"/>
      <c r="GQ96" s="67"/>
      <c r="GR96" s="67"/>
      <c r="GS96" s="67"/>
      <c r="GT96" s="67"/>
      <c r="GU96" s="67"/>
      <c r="GV96" s="67"/>
      <c r="GW96" s="67"/>
      <c r="GX96" s="67"/>
      <c r="GY96" s="67"/>
      <c r="GZ96" s="67"/>
      <c r="HA96" s="67"/>
      <c r="HB96" s="67"/>
      <c r="HC96" s="67"/>
      <c r="HD96" s="67"/>
      <c r="HE96" s="67"/>
      <c r="HF96" s="67"/>
      <c r="HG96" s="67"/>
    </row>
    <row r="97" spans="16:206" s="11" customFormat="1" ht="30" customHeight="1" x14ac:dyDescent="0.25">
      <c r="P97" s="12"/>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c r="EK97" s="1"/>
      <c r="EL97" s="1"/>
      <c r="EM97" s="1"/>
      <c r="EN97" s="1"/>
      <c r="EO97" s="1"/>
      <c r="EP97" s="1"/>
      <c r="EQ97" s="1"/>
      <c r="ER97" s="1"/>
      <c r="ES97" s="1"/>
      <c r="ET97" s="1"/>
      <c r="EU97" s="1"/>
      <c r="EV97" s="1"/>
      <c r="EW97" s="1"/>
      <c r="EX97" s="1"/>
      <c r="EY97" s="1"/>
      <c r="EZ97" s="1"/>
      <c r="FA97" s="1"/>
      <c r="FB97" s="1"/>
      <c r="FC97" s="1"/>
      <c r="FD97" s="1"/>
      <c r="FE97" s="1"/>
      <c r="FF97" s="1"/>
      <c r="FG97" s="1"/>
      <c r="FH97" s="1"/>
      <c r="FI97" s="1"/>
      <c r="FJ97" s="1"/>
      <c r="FK97" s="1"/>
      <c r="FL97" s="1"/>
      <c r="FM97" s="1"/>
      <c r="FN97" s="1"/>
      <c r="FO97" s="1"/>
      <c r="FP97" s="1"/>
      <c r="FQ97" s="1"/>
      <c r="FR97" s="1"/>
      <c r="FS97" s="1"/>
      <c r="FT97" s="1"/>
      <c r="FU97" s="1"/>
      <c r="FV97" s="1"/>
      <c r="FW97" s="1"/>
      <c r="FX97" s="1"/>
      <c r="FY97" s="1"/>
      <c r="FZ97" s="1"/>
      <c r="GA97" s="1"/>
      <c r="GB97" s="1"/>
      <c r="GC97" s="1"/>
      <c r="GD97" s="1"/>
      <c r="GE97" s="1"/>
      <c r="GF97" s="1"/>
      <c r="GG97" s="1"/>
      <c r="GH97" s="1"/>
      <c r="GI97" s="1"/>
      <c r="GJ97" s="1"/>
      <c r="GK97" s="1"/>
      <c r="GL97" s="1"/>
      <c r="GM97" s="1"/>
      <c r="GN97" s="1"/>
      <c r="GO97" s="1"/>
      <c r="GP97" s="1"/>
      <c r="GQ97" s="1"/>
      <c r="GR97" s="1"/>
      <c r="GS97" s="1"/>
      <c r="GT97" s="1"/>
      <c r="GU97" s="1"/>
      <c r="GV97" s="1"/>
      <c r="GW97" s="1"/>
      <c r="GX97" s="1"/>
    </row>
    <row r="98" spans="16:206" s="11" customFormat="1" ht="30" customHeight="1" x14ac:dyDescent="0.25">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c r="FX98" s="1"/>
      <c r="FY98" s="1"/>
      <c r="FZ98" s="1"/>
      <c r="GA98" s="1"/>
      <c r="GB98" s="1"/>
      <c r="GC98" s="1"/>
      <c r="GD98" s="1"/>
      <c r="GE98" s="1"/>
      <c r="GF98" s="1"/>
      <c r="GG98" s="1"/>
      <c r="GH98" s="1"/>
      <c r="GI98" s="1"/>
      <c r="GJ98" s="1"/>
      <c r="GK98" s="1"/>
      <c r="GL98" s="1"/>
      <c r="GM98" s="1"/>
      <c r="GN98" s="1"/>
      <c r="GO98" s="1"/>
      <c r="GP98" s="1"/>
      <c r="GQ98" s="1"/>
      <c r="GR98" s="1"/>
      <c r="GS98" s="1"/>
      <c r="GT98" s="1"/>
      <c r="GU98" s="1"/>
      <c r="GV98" s="1"/>
      <c r="GW98" s="1"/>
      <c r="GX98" s="1"/>
    </row>
    <row r="99" spans="16:206" s="11" customFormat="1" ht="30" customHeight="1" x14ac:dyDescent="0.25">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c r="FU99" s="1"/>
      <c r="FV99" s="1"/>
      <c r="FW99" s="1"/>
      <c r="FX99" s="1"/>
      <c r="FY99" s="1"/>
      <c r="FZ99" s="1"/>
      <c r="GA99" s="1"/>
      <c r="GB99" s="1"/>
      <c r="GC99" s="1"/>
      <c r="GD99" s="1"/>
      <c r="GE99" s="1"/>
      <c r="GF99" s="1"/>
      <c r="GG99" s="1"/>
      <c r="GH99" s="1"/>
      <c r="GI99" s="1"/>
      <c r="GJ99" s="1"/>
      <c r="GK99" s="1"/>
      <c r="GL99" s="1"/>
      <c r="GM99" s="1"/>
      <c r="GN99" s="1"/>
      <c r="GO99" s="1"/>
      <c r="GP99" s="1"/>
      <c r="GQ99" s="1"/>
      <c r="GR99" s="1"/>
      <c r="GS99" s="1"/>
      <c r="GT99" s="1"/>
      <c r="GU99" s="1"/>
      <c r="GV99" s="1"/>
      <c r="GW99" s="1"/>
      <c r="GX99" s="1"/>
    </row>
    <row r="100" spans="16:206" s="11" customFormat="1" ht="30" customHeight="1" x14ac:dyDescent="0.25">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c r="FB100" s="1"/>
      <c r="FC100" s="1"/>
      <c r="FD100" s="1"/>
      <c r="FE100" s="1"/>
      <c r="FF100" s="1"/>
      <c r="FG100" s="1"/>
      <c r="FH100" s="1"/>
      <c r="FI100" s="1"/>
      <c r="FJ100" s="1"/>
      <c r="FK100" s="1"/>
      <c r="FL100" s="1"/>
      <c r="FM100" s="1"/>
      <c r="FN100" s="1"/>
      <c r="FO100" s="1"/>
      <c r="FP100" s="1"/>
      <c r="FQ100" s="1"/>
      <c r="FR100" s="1"/>
      <c r="FS100" s="1"/>
      <c r="FT100" s="1"/>
      <c r="FU100" s="1"/>
      <c r="FV100" s="1"/>
      <c r="FW100" s="1"/>
      <c r="FX100" s="1"/>
      <c r="FY100" s="1"/>
      <c r="FZ100" s="1"/>
      <c r="GA100" s="1"/>
      <c r="GB100" s="1"/>
      <c r="GC100" s="1"/>
      <c r="GD100" s="1"/>
      <c r="GE100" s="1"/>
      <c r="GF100" s="1"/>
      <c r="GG100" s="1"/>
      <c r="GH100" s="1"/>
      <c r="GI100" s="1"/>
      <c r="GJ100" s="1"/>
      <c r="GK100" s="1"/>
      <c r="GL100" s="1"/>
      <c r="GM100" s="1"/>
      <c r="GN100" s="1"/>
      <c r="GO100" s="1"/>
      <c r="GP100" s="1"/>
      <c r="GQ100" s="1"/>
      <c r="GR100" s="1"/>
      <c r="GS100" s="1"/>
      <c r="GT100" s="1"/>
      <c r="GU100" s="1"/>
      <c r="GV100" s="1"/>
      <c r="GW100" s="1"/>
      <c r="GX100" s="1"/>
    </row>
    <row r="101" spans="16:206" s="11" customFormat="1" ht="30" customHeight="1" x14ac:dyDescent="0.25">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c r="FU101" s="1"/>
      <c r="FV101" s="1"/>
      <c r="FW101" s="1"/>
      <c r="FX101" s="1"/>
      <c r="FY101" s="1"/>
      <c r="FZ101" s="1"/>
      <c r="GA101" s="1"/>
      <c r="GB101" s="1"/>
      <c r="GC101" s="1"/>
      <c r="GD101" s="1"/>
      <c r="GE101" s="1"/>
      <c r="GF101" s="1"/>
      <c r="GG101" s="1"/>
      <c r="GH101" s="1"/>
      <c r="GI101" s="1"/>
      <c r="GJ101" s="1"/>
      <c r="GK101" s="1"/>
      <c r="GL101" s="1"/>
      <c r="GM101" s="1"/>
      <c r="GN101" s="1"/>
      <c r="GO101" s="1"/>
      <c r="GP101" s="1"/>
      <c r="GQ101" s="1"/>
      <c r="GR101" s="1"/>
      <c r="GS101" s="1"/>
      <c r="GT101" s="1"/>
      <c r="GU101" s="1"/>
      <c r="GV101" s="1"/>
      <c r="GW101" s="1"/>
      <c r="GX101" s="1"/>
    </row>
    <row r="102" spans="16:206" s="11" customFormat="1" ht="15" customHeight="1" x14ac:dyDescent="0.25">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c r="FU102" s="1"/>
      <c r="FV102" s="1"/>
      <c r="FW102" s="1"/>
      <c r="FX102" s="1"/>
      <c r="FY102" s="1"/>
      <c r="FZ102" s="1"/>
      <c r="GA102" s="1"/>
      <c r="GB102" s="1"/>
      <c r="GC102" s="1"/>
      <c r="GD102" s="1"/>
      <c r="GE102" s="1"/>
      <c r="GF102" s="1"/>
      <c r="GG102" s="1"/>
      <c r="GH102" s="1"/>
      <c r="GI102" s="1"/>
      <c r="GJ102" s="1"/>
      <c r="GK102" s="1"/>
      <c r="GL102" s="1"/>
      <c r="GM102" s="1"/>
      <c r="GN102" s="1"/>
      <c r="GO102" s="1"/>
      <c r="GP102" s="1"/>
      <c r="GQ102" s="1"/>
      <c r="GR102" s="1"/>
      <c r="GS102" s="1"/>
      <c r="GT102" s="1"/>
      <c r="GU102" s="1"/>
      <c r="GV102" s="1"/>
      <c r="GW102" s="1"/>
      <c r="GX102" s="1"/>
    </row>
    <row r="103" spans="16:206" s="11" customFormat="1" ht="15" customHeight="1" x14ac:dyDescent="0.25">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c r="FU103" s="1"/>
      <c r="FV103" s="1"/>
      <c r="FW103" s="1"/>
      <c r="FX103" s="1"/>
      <c r="FY103" s="1"/>
      <c r="FZ103" s="1"/>
      <c r="GA103" s="1"/>
      <c r="GB103" s="1"/>
      <c r="GC103" s="1"/>
      <c r="GD103" s="1"/>
      <c r="GE103" s="1"/>
      <c r="GF103" s="1"/>
      <c r="GG103" s="1"/>
      <c r="GH103" s="1"/>
      <c r="GI103" s="1"/>
      <c r="GJ103" s="1"/>
      <c r="GK103" s="1"/>
      <c r="GL103" s="1"/>
      <c r="GM103" s="1"/>
      <c r="GN103" s="1"/>
      <c r="GO103" s="1"/>
      <c r="GP103" s="1"/>
      <c r="GQ103" s="1"/>
      <c r="GR103" s="1"/>
      <c r="GS103" s="1"/>
      <c r="GT103" s="1"/>
      <c r="GU103" s="1"/>
      <c r="GV103" s="1"/>
      <c r="GW103" s="1"/>
      <c r="GX103" s="1"/>
    </row>
    <row r="104" spans="16:206" s="11" customFormat="1" ht="15" customHeight="1" x14ac:dyDescent="0.25">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c r="FU104" s="1"/>
      <c r="FV104" s="1"/>
      <c r="FW104" s="1"/>
      <c r="FX104" s="1"/>
      <c r="FY104" s="1"/>
      <c r="FZ104" s="1"/>
      <c r="GA104" s="1"/>
      <c r="GB104" s="1"/>
      <c r="GC104" s="1"/>
      <c r="GD104" s="1"/>
      <c r="GE104" s="1"/>
      <c r="GF104" s="1"/>
      <c r="GG104" s="1"/>
      <c r="GH104" s="1"/>
      <c r="GI104" s="1"/>
      <c r="GJ104" s="1"/>
      <c r="GK104" s="1"/>
      <c r="GL104" s="1"/>
      <c r="GM104" s="1"/>
      <c r="GN104" s="1"/>
      <c r="GO104" s="1"/>
      <c r="GP104" s="1"/>
      <c r="GQ104" s="1"/>
      <c r="GR104" s="1"/>
      <c r="GS104" s="1"/>
      <c r="GT104" s="1"/>
      <c r="GU104" s="1"/>
      <c r="GV104" s="1"/>
      <c r="GW104" s="1"/>
      <c r="GX104" s="1"/>
    </row>
    <row r="105" spans="16:206" s="11" customFormat="1" ht="15" customHeight="1" x14ac:dyDescent="0.25">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c r="FU105" s="1"/>
      <c r="FV105" s="1"/>
      <c r="FW105" s="1"/>
      <c r="FX105" s="1"/>
      <c r="FY105" s="1"/>
      <c r="FZ105" s="1"/>
      <c r="GA105" s="1"/>
      <c r="GB105" s="1"/>
      <c r="GC105" s="1"/>
      <c r="GD105" s="1"/>
      <c r="GE105" s="1"/>
      <c r="GF105" s="1"/>
      <c r="GG105" s="1"/>
      <c r="GH105" s="1"/>
      <c r="GI105" s="1"/>
      <c r="GJ105" s="1"/>
      <c r="GK105" s="1"/>
      <c r="GL105" s="1"/>
      <c r="GM105" s="1"/>
      <c r="GN105" s="1"/>
      <c r="GO105" s="1"/>
      <c r="GP105" s="1"/>
      <c r="GQ105" s="1"/>
      <c r="GR105" s="1"/>
      <c r="GS105" s="1"/>
      <c r="GT105" s="1"/>
      <c r="GU105" s="1"/>
      <c r="GV105" s="1"/>
      <c r="GW105" s="1"/>
      <c r="GX105" s="1"/>
    </row>
    <row r="106" spans="16:206" s="11" customFormat="1" ht="15" customHeight="1" x14ac:dyDescent="0.25">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c r="FO106" s="1"/>
      <c r="FP106" s="1"/>
      <c r="FQ106" s="1"/>
      <c r="FR106" s="1"/>
      <c r="FS106" s="1"/>
      <c r="FT106" s="1"/>
      <c r="FU106" s="1"/>
      <c r="FV106" s="1"/>
      <c r="FW106" s="1"/>
      <c r="FX106" s="1"/>
      <c r="FY106" s="1"/>
      <c r="FZ106" s="1"/>
      <c r="GA106" s="1"/>
      <c r="GB106" s="1"/>
      <c r="GC106" s="1"/>
      <c r="GD106" s="1"/>
      <c r="GE106" s="1"/>
      <c r="GF106" s="1"/>
      <c r="GG106" s="1"/>
      <c r="GH106" s="1"/>
      <c r="GI106" s="1"/>
      <c r="GJ106" s="1"/>
      <c r="GK106" s="1"/>
      <c r="GL106" s="1"/>
      <c r="GM106" s="1"/>
      <c r="GN106" s="1"/>
      <c r="GO106" s="1"/>
      <c r="GP106" s="1"/>
      <c r="GQ106" s="1"/>
      <c r="GR106" s="1"/>
      <c r="GS106" s="1"/>
      <c r="GT106" s="1"/>
      <c r="GU106" s="1"/>
      <c r="GV106" s="1"/>
      <c r="GW106" s="1"/>
      <c r="GX106" s="1"/>
    </row>
    <row r="107" spans="16:206" s="11" customFormat="1" ht="15" customHeight="1" x14ac:dyDescent="0.25">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c r="EK107" s="1"/>
      <c r="EL107" s="1"/>
      <c r="EM107" s="1"/>
      <c r="EN107" s="1"/>
      <c r="EO107" s="1"/>
      <c r="EP107" s="1"/>
      <c r="EQ107" s="1"/>
      <c r="ER107" s="1"/>
      <c r="ES107" s="1"/>
      <c r="ET107" s="1"/>
      <c r="EU107" s="1"/>
      <c r="EV107" s="1"/>
      <c r="EW107" s="1"/>
      <c r="EX107" s="1"/>
      <c r="EY107" s="1"/>
      <c r="EZ107" s="1"/>
      <c r="FA107" s="1"/>
      <c r="FB107" s="1"/>
      <c r="FC107" s="1"/>
      <c r="FD107" s="1"/>
      <c r="FE107" s="1"/>
      <c r="FF107" s="1"/>
      <c r="FG107" s="1"/>
      <c r="FH107" s="1"/>
      <c r="FI107" s="1"/>
      <c r="FJ107" s="1"/>
      <c r="FK107" s="1"/>
      <c r="FL107" s="1"/>
      <c r="FM107" s="1"/>
      <c r="FN107" s="1"/>
      <c r="FO107" s="1"/>
      <c r="FP107" s="1"/>
      <c r="FQ107" s="1"/>
      <c r="FR107" s="1"/>
      <c r="FS107" s="1"/>
      <c r="FT107" s="1"/>
      <c r="FU107" s="1"/>
      <c r="FV107" s="1"/>
      <c r="FW107" s="1"/>
      <c r="FX107" s="1"/>
      <c r="FY107" s="1"/>
      <c r="FZ107" s="1"/>
      <c r="GA107" s="1"/>
      <c r="GB107" s="1"/>
      <c r="GC107" s="1"/>
      <c r="GD107" s="1"/>
      <c r="GE107" s="1"/>
      <c r="GF107" s="1"/>
      <c r="GG107" s="1"/>
      <c r="GH107" s="1"/>
      <c r="GI107" s="1"/>
      <c r="GJ107" s="1"/>
      <c r="GK107" s="1"/>
      <c r="GL107" s="1"/>
      <c r="GM107" s="1"/>
      <c r="GN107" s="1"/>
      <c r="GO107" s="1"/>
      <c r="GP107" s="1"/>
      <c r="GQ107" s="1"/>
      <c r="GR107" s="1"/>
      <c r="GS107" s="1"/>
      <c r="GT107" s="1"/>
      <c r="GU107" s="1"/>
      <c r="GV107" s="1"/>
      <c r="GW107" s="1"/>
      <c r="GX107" s="1"/>
    </row>
    <row r="108" spans="16:206" s="11" customFormat="1" x14ac:dyDescent="0.25">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c r="FO108" s="1"/>
      <c r="FP108" s="1"/>
      <c r="FQ108" s="1"/>
      <c r="FR108" s="1"/>
      <c r="FS108" s="1"/>
      <c r="FT108" s="1"/>
      <c r="FU108" s="1"/>
      <c r="FV108" s="1"/>
      <c r="FW108" s="1"/>
      <c r="FX108" s="1"/>
      <c r="FY108" s="1"/>
      <c r="FZ108" s="1"/>
      <c r="GA108" s="1"/>
      <c r="GB108" s="1"/>
      <c r="GC108" s="1"/>
      <c r="GD108" s="1"/>
      <c r="GE108" s="1"/>
      <c r="GF108" s="1"/>
      <c r="GG108" s="1"/>
      <c r="GH108" s="1"/>
      <c r="GI108" s="1"/>
      <c r="GJ108" s="1"/>
      <c r="GK108" s="1"/>
      <c r="GL108" s="1"/>
      <c r="GM108" s="1"/>
      <c r="GN108" s="1"/>
      <c r="GO108" s="1"/>
      <c r="GP108" s="1"/>
      <c r="GQ108" s="1"/>
      <c r="GR108" s="1"/>
      <c r="GS108" s="1"/>
      <c r="GT108" s="1"/>
      <c r="GU108" s="1"/>
      <c r="GV108" s="1"/>
      <c r="GW108" s="1"/>
      <c r="GX108" s="1"/>
    </row>
    <row r="109" spans="16:206" s="11" customFormat="1" ht="38.25" customHeight="1" x14ac:dyDescent="0.25">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c r="FB109" s="1"/>
      <c r="FC109" s="1"/>
      <c r="FD109" s="1"/>
      <c r="FE109" s="1"/>
      <c r="FF109" s="1"/>
      <c r="FG109" s="1"/>
      <c r="FH109" s="1"/>
      <c r="FI109" s="1"/>
      <c r="FJ109" s="1"/>
      <c r="FK109" s="1"/>
      <c r="FL109" s="1"/>
      <c r="FM109" s="1"/>
      <c r="FN109" s="1"/>
      <c r="FO109" s="1"/>
      <c r="FP109" s="1"/>
      <c r="FQ109" s="1"/>
      <c r="FR109" s="1"/>
      <c r="FS109" s="1"/>
      <c r="FT109" s="1"/>
      <c r="FU109" s="1"/>
      <c r="FV109" s="1"/>
      <c r="FW109" s="1"/>
      <c r="FX109" s="1"/>
      <c r="FY109" s="1"/>
      <c r="FZ109" s="1"/>
      <c r="GA109" s="1"/>
      <c r="GB109" s="1"/>
      <c r="GC109" s="1"/>
      <c r="GD109" s="1"/>
      <c r="GE109" s="1"/>
      <c r="GF109" s="1"/>
      <c r="GG109" s="1"/>
      <c r="GH109" s="1"/>
      <c r="GI109" s="1"/>
      <c r="GJ109" s="1"/>
      <c r="GK109" s="1"/>
      <c r="GL109" s="1"/>
      <c r="GM109" s="1"/>
      <c r="GN109" s="1"/>
      <c r="GO109" s="1"/>
      <c r="GP109" s="1"/>
      <c r="GQ109" s="1"/>
      <c r="GR109" s="1"/>
      <c r="GS109" s="1"/>
      <c r="GT109" s="1"/>
      <c r="GU109" s="1"/>
      <c r="GV109" s="1"/>
      <c r="GW109" s="1"/>
      <c r="GX109" s="1"/>
    </row>
    <row r="110" spans="16:206" s="11" customFormat="1" ht="38.25" customHeight="1" x14ac:dyDescent="0.25">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c r="EK110" s="1"/>
      <c r="EL110" s="1"/>
      <c r="EM110" s="1"/>
      <c r="EN110" s="1"/>
      <c r="EO110" s="1"/>
      <c r="EP110" s="1"/>
      <c r="EQ110" s="1"/>
      <c r="ER110" s="1"/>
      <c r="ES110" s="1"/>
      <c r="ET110" s="1"/>
      <c r="EU110" s="1"/>
      <c r="EV110" s="1"/>
      <c r="EW110" s="1"/>
      <c r="EX110" s="1"/>
      <c r="EY110" s="1"/>
      <c r="EZ110" s="1"/>
      <c r="FA110" s="1"/>
      <c r="FB110" s="1"/>
      <c r="FC110" s="1"/>
      <c r="FD110" s="1"/>
      <c r="FE110" s="1"/>
      <c r="FF110" s="1"/>
      <c r="FG110" s="1"/>
      <c r="FH110" s="1"/>
      <c r="FI110" s="1"/>
      <c r="FJ110" s="1"/>
      <c r="FK110" s="1"/>
      <c r="FL110" s="1"/>
      <c r="FM110" s="1"/>
      <c r="FN110" s="1"/>
      <c r="FO110" s="1"/>
      <c r="FP110" s="1"/>
      <c r="FQ110" s="1"/>
      <c r="FR110" s="1"/>
      <c r="FS110" s="1"/>
      <c r="FT110" s="1"/>
      <c r="FU110" s="1"/>
      <c r="FV110" s="1"/>
      <c r="FW110" s="1"/>
      <c r="FX110" s="1"/>
      <c r="FY110" s="1"/>
      <c r="FZ110" s="1"/>
      <c r="GA110" s="1"/>
      <c r="GB110" s="1"/>
      <c r="GC110" s="1"/>
      <c r="GD110" s="1"/>
      <c r="GE110" s="1"/>
      <c r="GF110" s="1"/>
      <c r="GG110" s="1"/>
      <c r="GH110" s="1"/>
      <c r="GI110" s="1"/>
      <c r="GJ110" s="1"/>
      <c r="GK110" s="1"/>
      <c r="GL110" s="1"/>
      <c r="GM110" s="1"/>
      <c r="GN110" s="1"/>
      <c r="GO110" s="1"/>
      <c r="GP110" s="1"/>
      <c r="GQ110" s="1"/>
      <c r="GR110" s="1"/>
      <c r="GS110" s="1"/>
      <c r="GT110" s="1"/>
      <c r="GU110" s="1"/>
      <c r="GV110" s="1"/>
      <c r="GW110" s="1"/>
      <c r="GX110" s="1"/>
    </row>
    <row r="111" spans="16:206" s="90" customFormat="1" ht="27.75" customHeight="1" x14ac:dyDescent="0.25">
      <c r="R111" s="89"/>
      <c r="S111" s="89"/>
      <c r="T111" s="89"/>
      <c r="U111" s="89"/>
      <c r="V111" s="89"/>
      <c r="W111" s="89"/>
      <c r="X111" s="89"/>
      <c r="Y111" s="89"/>
      <c r="Z111" s="89"/>
      <c r="AA111" s="89"/>
      <c r="AB111" s="89"/>
      <c r="AC111" s="89"/>
      <c r="AD111" s="89"/>
      <c r="AE111" s="89"/>
      <c r="AF111" s="89"/>
      <c r="AG111" s="89"/>
      <c r="AH111" s="89"/>
      <c r="AI111" s="89"/>
      <c r="AJ111" s="89"/>
      <c r="AK111" s="89"/>
      <c r="AL111" s="89"/>
      <c r="AM111" s="89"/>
      <c r="AN111" s="89"/>
      <c r="AO111" s="89"/>
      <c r="AP111" s="89"/>
      <c r="AQ111" s="89"/>
      <c r="AR111" s="89"/>
      <c r="AS111" s="89"/>
      <c r="AT111" s="89"/>
      <c r="AU111" s="89"/>
      <c r="AV111" s="89"/>
      <c r="AW111" s="89"/>
      <c r="AX111" s="89"/>
      <c r="AY111" s="89"/>
      <c r="AZ111" s="89"/>
      <c r="BA111" s="89"/>
      <c r="BB111" s="89"/>
      <c r="BC111" s="89"/>
      <c r="BD111" s="89"/>
      <c r="BE111" s="89"/>
      <c r="BF111" s="89"/>
      <c r="BG111" s="89"/>
      <c r="BH111" s="89"/>
      <c r="BI111" s="89"/>
      <c r="BJ111" s="89"/>
      <c r="BK111" s="89"/>
      <c r="BL111" s="89"/>
      <c r="BM111" s="89"/>
      <c r="BN111" s="89"/>
      <c r="BO111" s="89"/>
      <c r="BP111" s="89"/>
      <c r="BQ111" s="89"/>
      <c r="BR111" s="89"/>
      <c r="BS111" s="89"/>
      <c r="BT111" s="89"/>
      <c r="BU111" s="89"/>
      <c r="BV111" s="89"/>
      <c r="BW111" s="89"/>
      <c r="BX111" s="89"/>
      <c r="BY111" s="89"/>
      <c r="BZ111" s="89"/>
      <c r="CA111" s="89"/>
      <c r="CB111" s="89"/>
      <c r="CC111" s="89"/>
      <c r="CD111" s="89"/>
      <c r="CE111" s="89"/>
      <c r="CF111" s="89"/>
      <c r="CG111" s="89"/>
      <c r="CH111" s="89"/>
      <c r="CI111" s="89"/>
      <c r="CJ111" s="89"/>
      <c r="CK111" s="89"/>
      <c r="CL111" s="89"/>
      <c r="CM111" s="89"/>
      <c r="CN111" s="89"/>
      <c r="CO111" s="89"/>
      <c r="CP111" s="89"/>
      <c r="CQ111" s="89"/>
      <c r="CR111" s="89"/>
      <c r="CS111" s="89"/>
      <c r="CT111" s="89"/>
      <c r="CU111" s="89"/>
      <c r="CV111" s="89"/>
      <c r="CW111" s="89"/>
      <c r="CX111" s="89"/>
      <c r="CY111" s="89"/>
      <c r="CZ111" s="89"/>
      <c r="DA111" s="89"/>
      <c r="DB111" s="89"/>
      <c r="DC111" s="89"/>
      <c r="DD111" s="89"/>
      <c r="DE111" s="89"/>
      <c r="DF111" s="89"/>
      <c r="DG111" s="89"/>
      <c r="DH111" s="89"/>
      <c r="DI111" s="89"/>
      <c r="DJ111" s="89"/>
      <c r="DK111" s="89"/>
      <c r="DL111" s="89"/>
      <c r="DM111" s="89"/>
      <c r="DN111" s="89"/>
      <c r="DO111" s="89"/>
      <c r="DP111" s="89"/>
      <c r="DQ111" s="89"/>
      <c r="DR111" s="89"/>
      <c r="DS111" s="89"/>
      <c r="DT111" s="89"/>
      <c r="DU111" s="89"/>
      <c r="DV111" s="89"/>
      <c r="DW111" s="89"/>
      <c r="DX111" s="89"/>
      <c r="DY111" s="89"/>
      <c r="DZ111" s="89"/>
      <c r="EA111" s="89"/>
      <c r="EB111" s="89"/>
      <c r="EC111" s="89"/>
      <c r="ED111" s="89"/>
      <c r="EE111" s="89"/>
      <c r="EF111" s="89"/>
      <c r="EG111" s="89"/>
      <c r="EH111" s="89"/>
      <c r="EI111" s="89"/>
      <c r="EJ111" s="89"/>
      <c r="EK111" s="89"/>
      <c r="EL111" s="89"/>
      <c r="EM111" s="89"/>
      <c r="EN111" s="89"/>
      <c r="EO111" s="89"/>
      <c r="EP111" s="89"/>
      <c r="EQ111" s="89"/>
      <c r="ER111" s="89"/>
      <c r="ES111" s="89"/>
      <c r="ET111" s="89"/>
      <c r="EU111" s="89"/>
      <c r="EV111" s="89"/>
      <c r="EW111" s="89"/>
      <c r="EX111" s="89"/>
      <c r="EY111" s="89"/>
      <c r="EZ111" s="89"/>
      <c r="FA111" s="89"/>
      <c r="FB111" s="89"/>
      <c r="FC111" s="89"/>
      <c r="FD111" s="89"/>
      <c r="FE111" s="89"/>
      <c r="FF111" s="89"/>
      <c r="FG111" s="89"/>
      <c r="FH111" s="89"/>
      <c r="FI111" s="89"/>
      <c r="FJ111" s="89"/>
      <c r="FK111" s="89"/>
      <c r="FL111" s="89"/>
      <c r="FM111" s="89"/>
      <c r="FN111" s="89"/>
      <c r="FO111" s="89"/>
      <c r="FP111" s="89"/>
      <c r="FQ111" s="89"/>
      <c r="FR111" s="89"/>
      <c r="FS111" s="89"/>
      <c r="FT111" s="89"/>
      <c r="FU111" s="89"/>
      <c r="FV111" s="89"/>
      <c r="FW111" s="89"/>
      <c r="FX111" s="89"/>
      <c r="FY111" s="89"/>
      <c r="FZ111" s="89"/>
      <c r="GA111" s="89"/>
      <c r="GB111" s="89"/>
      <c r="GC111" s="89"/>
      <c r="GD111" s="89"/>
      <c r="GE111" s="89"/>
      <c r="GF111" s="89"/>
      <c r="GG111" s="89"/>
      <c r="GH111" s="89"/>
      <c r="GI111" s="89"/>
      <c r="GJ111" s="89"/>
      <c r="GK111" s="89"/>
      <c r="GL111" s="89"/>
      <c r="GM111" s="89"/>
      <c r="GN111" s="89"/>
      <c r="GO111" s="89"/>
      <c r="GP111" s="89"/>
      <c r="GQ111" s="89"/>
      <c r="GR111" s="89"/>
      <c r="GS111" s="89"/>
      <c r="GT111" s="89"/>
      <c r="GU111" s="89"/>
      <c r="GV111" s="89"/>
      <c r="GW111" s="89"/>
      <c r="GX111" s="89"/>
    </row>
    <row r="112" spans="16:206" s="11" customFormat="1" ht="27.75" customHeight="1" x14ac:dyDescent="0.25">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c r="EK112" s="1"/>
      <c r="EL112" s="1"/>
      <c r="EM112" s="1"/>
      <c r="EN112" s="1"/>
      <c r="EO112" s="1"/>
      <c r="EP112" s="1"/>
      <c r="EQ112" s="1"/>
      <c r="ER112" s="1"/>
      <c r="ES112" s="1"/>
      <c r="ET112" s="1"/>
      <c r="EU112" s="1"/>
      <c r="EV112" s="1"/>
      <c r="EW112" s="1"/>
      <c r="EX112" s="1"/>
      <c r="EY112" s="1"/>
      <c r="EZ112" s="1"/>
      <c r="FA112" s="1"/>
      <c r="FB112" s="1"/>
      <c r="FC112" s="1"/>
      <c r="FD112" s="1"/>
      <c r="FE112" s="1"/>
      <c r="FF112" s="1"/>
      <c r="FG112" s="1"/>
      <c r="FH112" s="1"/>
      <c r="FI112" s="1"/>
      <c r="FJ112" s="1"/>
      <c r="FK112" s="1"/>
      <c r="FL112" s="1"/>
      <c r="FM112" s="1"/>
      <c r="FN112" s="1"/>
      <c r="FO112" s="1"/>
      <c r="FP112" s="1"/>
      <c r="FQ112" s="1"/>
      <c r="FR112" s="1"/>
      <c r="FS112" s="1"/>
      <c r="FT112" s="1"/>
      <c r="FU112" s="1"/>
      <c r="FV112" s="1"/>
      <c r="FW112" s="1"/>
      <c r="FX112" s="1"/>
      <c r="FY112" s="1"/>
      <c r="FZ112" s="1"/>
      <c r="GA112" s="1"/>
      <c r="GB112" s="1"/>
      <c r="GC112" s="1"/>
      <c r="GD112" s="1"/>
      <c r="GE112" s="1"/>
      <c r="GF112" s="1"/>
      <c r="GG112" s="1"/>
      <c r="GH112" s="1"/>
      <c r="GI112" s="1"/>
      <c r="GJ112" s="1"/>
      <c r="GK112" s="1"/>
      <c r="GL112" s="1"/>
      <c r="GM112" s="1"/>
      <c r="GN112" s="1"/>
      <c r="GO112" s="1"/>
      <c r="GP112" s="1"/>
      <c r="GQ112" s="1"/>
      <c r="GR112" s="1"/>
      <c r="GS112" s="1"/>
      <c r="GT112" s="1"/>
      <c r="GU112" s="1"/>
      <c r="GV112" s="1"/>
      <c r="GW112" s="1"/>
      <c r="GX112" s="1"/>
    </row>
    <row r="113" spans="2:206" s="11" customFormat="1" ht="27.75" customHeight="1" x14ac:dyDescent="0.25">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c r="EK113" s="1"/>
      <c r="EL113" s="1"/>
      <c r="EM113" s="1"/>
      <c r="EN113" s="1"/>
      <c r="EO113" s="1"/>
      <c r="EP113" s="1"/>
      <c r="EQ113" s="1"/>
      <c r="ER113" s="1"/>
      <c r="ES113" s="1"/>
      <c r="ET113" s="1"/>
      <c r="EU113" s="1"/>
      <c r="EV113" s="1"/>
      <c r="EW113" s="1"/>
      <c r="EX113" s="1"/>
      <c r="EY113" s="1"/>
      <c r="EZ113" s="1"/>
      <c r="FA113" s="1"/>
      <c r="FB113" s="1"/>
      <c r="FC113" s="1"/>
      <c r="FD113" s="1"/>
      <c r="FE113" s="1"/>
      <c r="FF113" s="1"/>
      <c r="FG113" s="1"/>
      <c r="FH113" s="1"/>
      <c r="FI113" s="1"/>
      <c r="FJ113" s="1"/>
      <c r="FK113" s="1"/>
      <c r="FL113" s="1"/>
      <c r="FM113" s="1"/>
      <c r="FN113" s="1"/>
      <c r="FO113" s="1"/>
      <c r="FP113" s="1"/>
      <c r="FQ113" s="1"/>
      <c r="FR113" s="1"/>
      <c r="FS113" s="1"/>
      <c r="FT113" s="1"/>
      <c r="FU113" s="1"/>
      <c r="FV113" s="1"/>
      <c r="FW113" s="1"/>
      <c r="FX113" s="1"/>
      <c r="FY113" s="1"/>
      <c r="FZ113" s="1"/>
      <c r="GA113" s="1"/>
      <c r="GB113" s="1"/>
      <c r="GC113" s="1"/>
      <c r="GD113" s="1"/>
      <c r="GE113" s="1"/>
      <c r="GF113" s="1"/>
      <c r="GG113" s="1"/>
      <c r="GH113" s="1"/>
      <c r="GI113" s="1"/>
      <c r="GJ113" s="1"/>
      <c r="GK113" s="1"/>
      <c r="GL113" s="1"/>
      <c r="GM113" s="1"/>
      <c r="GN113" s="1"/>
      <c r="GO113" s="1"/>
      <c r="GP113" s="1"/>
      <c r="GQ113" s="1"/>
      <c r="GR113" s="1"/>
      <c r="GS113" s="1"/>
      <c r="GT113" s="1"/>
      <c r="GU113" s="1"/>
      <c r="GV113" s="1"/>
      <c r="GW113" s="1"/>
      <c r="GX113" s="1"/>
    </row>
    <row r="114" spans="2:206" s="11" customFormat="1" x14ac:dyDescent="0.25">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c r="EK114" s="1"/>
      <c r="EL114" s="1"/>
      <c r="EM114" s="1"/>
      <c r="EN114" s="1"/>
      <c r="EO114" s="1"/>
      <c r="EP114" s="1"/>
      <c r="EQ114" s="1"/>
      <c r="ER114" s="1"/>
      <c r="ES114" s="1"/>
      <c r="ET114" s="1"/>
      <c r="EU114" s="1"/>
      <c r="EV114" s="1"/>
      <c r="EW114" s="1"/>
      <c r="EX114" s="1"/>
      <c r="EY114" s="1"/>
      <c r="EZ114" s="1"/>
      <c r="FA114" s="1"/>
      <c r="FB114" s="1"/>
      <c r="FC114" s="1"/>
      <c r="FD114" s="1"/>
      <c r="FE114" s="1"/>
      <c r="FF114" s="1"/>
      <c r="FG114" s="1"/>
      <c r="FH114" s="1"/>
      <c r="FI114" s="1"/>
      <c r="FJ114" s="1"/>
      <c r="FK114" s="1"/>
      <c r="FL114" s="1"/>
      <c r="FM114" s="1"/>
      <c r="FN114" s="1"/>
      <c r="FO114" s="1"/>
      <c r="FP114" s="1"/>
      <c r="FQ114" s="1"/>
      <c r="FR114" s="1"/>
      <c r="FS114" s="1"/>
      <c r="FT114" s="1"/>
      <c r="FU114" s="1"/>
      <c r="FV114" s="1"/>
      <c r="FW114" s="1"/>
      <c r="FX114" s="1"/>
      <c r="FY114" s="1"/>
      <c r="FZ114" s="1"/>
      <c r="GA114" s="1"/>
      <c r="GB114" s="1"/>
      <c r="GC114" s="1"/>
      <c r="GD114" s="1"/>
      <c r="GE114" s="1"/>
      <c r="GF114" s="1"/>
      <c r="GG114" s="1"/>
      <c r="GH114" s="1"/>
      <c r="GI114" s="1"/>
      <c r="GJ114" s="1"/>
      <c r="GK114" s="1"/>
      <c r="GL114" s="1"/>
      <c r="GM114" s="1"/>
      <c r="GN114" s="1"/>
      <c r="GO114" s="1"/>
      <c r="GP114" s="1"/>
      <c r="GQ114" s="1"/>
      <c r="GR114" s="1"/>
      <c r="GS114" s="1"/>
      <c r="GT114" s="1"/>
      <c r="GU114" s="1"/>
      <c r="GV114" s="1"/>
      <c r="GW114" s="1"/>
      <c r="GX114" s="1"/>
    </row>
    <row r="115" spans="2:206" s="11" customFormat="1" ht="27.75" customHeight="1" x14ac:dyDescent="0.25">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c r="EK115" s="1"/>
      <c r="EL115" s="1"/>
      <c r="EM115" s="1"/>
      <c r="EN115" s="1"/>
      <c r="EO115" s="1"/>
      <c r="EP115" s="1"/>
      <c r="EQ115" s="1"/>
      <c r="ER115" s="1"/>
      <c r="ES115" s="1"/>
      <c r="ET115" s="1"/>
      <c r="EU115" s="1"/>
      <c r="EV115" s="1"/>
      <c r="EW115" s="1"/>
      <c r="EX115" s="1"/>
      <c r="EY115" s="1"/>
      <c r="EZ115" s="1"/>
      <c r="FA115" s="1"/>
      <c r="FB115" s="1"/>
      <c r="FC115" s="1"/>
      <c r="FD115" s="1"/>
      <c r="FE115" s="1"/>
      <c r="FF115" s="1"/>
      <c r="FG115" s="1"/>
      <c r="FH115" s="1"/>
      <c r="FI115" s="1"/>
      <c r="FJ115" s="1"/>
      <c r="FK115" s="1"/>
      <c r="FL115" s="1"/>
      <c r="FM115" s="1"/>
      <c r="FN115" s="1"/>
      <c r="FO115" s="1"/>
      <c r="FP115" s="1"/>
      <c r="FQ115" s="1"/>
      <c r="FR115" s="1"/>
      <c r="FS115" s="1"/>
      <c r="FT115" s="1"/>
      <c r="FU115" s="1"/>
      <c r="FV115" s="1"/>
      <c r="FW115" s="1"/>
      <c r="FX115" s="1"/>
      <c r="FY115" s="1"/>
      <c r="FZ115" s="1"/>
      <c r="GA115" s="1"/>
      <c r="GB115" s="1"/>
      <c r="GC115" s="1"/>
      <c r="GD115" s="1"/>
      <c r="GE115" s="1"/>
      <c r="GF115" s="1"/>
      <c r="GG115" s="1"/>
      <c r="GH115" s="1"/>
      <c r="GI115" s="1"/>
      <c r="GJ115" s="1"/>
      <c r="GK115" s="1"/>
      <c r="GL115" s="1"/>
      <c r="GM115" s="1"/>
      <c r="GN115" s="1"/>
      <c r="GO115" s="1"/>
      <c r="GP115" s="1"/>
      <c r="GQ115" s="1"/>
      <c r="GR115" s="1"/>
      <c r="GS115" s="1"/>
      <c r="GT115" s="1"/>
      <c r="GU115" s="1"/>
      <c r="GV115" s="1"/>
      <c r="GW115" s="1"/>
      <c r="GX115" s="1"/>
    </row>
    <row r="116" spans="2:206" s="11" customFormat="1" ht="27.75" customHeight="1" x14ac:dyDescent="0.25">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c r="EK116" s="1"/>
      <c r="EL116" s="1"/>
      <c r="EM116" s="1"/>
      <c r="EN116" s="1"/>
      <c r="EO116" s="1"/>
      <c r="EP116" s="1"/>
      <c r="EQ116" s="1"/>
      <c r="ER116" s="1"/>
      <c r="ES116" s="1"/>
      <c r="ET116" s="1"/>
      <c r="EU116" s="1"/>
      <c r="EV116" s="1"/>
      <c r="EW116" s="1"/>
      <c r="EX116" s="1"/>
      <c r="EY116" s="1"/>
      <c r="EZ116" s="1"/>
      <c r="FA116" s="1"/>
      <c r="FB116" s="1"/>
      <c r="FC116" s="1"/>
      <c r="FD116" s="1"/>
      <c r="FE116" s="1"/>
      <c r="FF116" s="1"/>
      <c r="FG116" s="1"/>
      <c r="FH116" s="1"/>
      <c r="FI116" s="1"/>
      <c r="FJ116" s="1"/>
      <c r="FK116" s="1"/>
      <c r="FL116" s="1"/>
      <c r="FM116" s="1"/>
      <c r="FN116" s="1"/>
      <c r="FO116" s="1"/>
      <c r="FP116" s="1"/>
      <c r="FQ116" s="1"/>
      <c r="FR116" s="1"/>
      <c r="FS116" s="1"/>
      <c r="FT116" s="1"/>
      <c r="FU116" s="1"/>
      <c r="FV116" s="1"/>
      <c r="FW116" s="1"/>
      <c r="FX116" s="1"/>
      <c r="FY116" s="1"/>
      <c r="FZ116" s="1"/>
      <c r="GA116" s="1"/>
      <c r="GB116" s="1"/>
      <c r="GC116" s="1"/>
      <c r="GD116" s="1"/>
      <c r="GE116" s="1"/>
      <c r="GF116" s="1"/>
      <c r="GG116" s="1"/>
      <c r="GH116" s="1"/>
      <c r="GI116" s="1"/>
      <c r="GJ116" s="1"/>
      <c r="GK116" s="1"/>
      <c r="GL116" s="1"/>
      <c r="GM116" s="1"/>
      <c r="GN116" s="1"/>
      <c r="GO116" s="1"/>
      <c r="GP116" s="1"/>
      <c r="GQ116" s="1"/>
      <c r="GR116" s="1"/>
      <c r="GS116" s="1"/>
      <c r="GT116" s="1"/>
      <c r="GU116" s="1"/>
      <c r="GV116" s="1"/>
      <c r="GW116" s="1"/>
      <c r="GX116" s="1"/>
    </row>
    <row r="117" spans="2:206" s="11" customFormat="1" ht="27.75" customHeight="1" x14ac:dyDescent="0.25">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c r="EK117" s="1"/>
      <c r="EL117" s="1"/>
      <c r="EM117" s="1"/>
      <c r="EN117" s="1"/>
      <c r="EO117" s="1"/>
      <c r="EP117" s="1"/>
      <c r="EQ117" s="1"/>
      <c r="ER117" s="1"/>
      <c r="ES117" s="1"/>
      <c r="ET117" s="1"/>
      <c r="EU117" s="1"/>
      <c r="EV117" s="1"/>
      <c r="EW117" s="1"/>
      <c r="EX117" s="1"/>
      <c r="EY117" s="1"/>
      <c r="EZ117" s="1"/>
      <c r="FA117" s="1"/>
      <c r="FB117" s="1"/>
      <c r="FC117" s="1"/>
      <c r="FD117" s="1"/>
      <c r="FE117" s="1"/>
      <c r="FF117" s="1"/>
      <c r="FG117" s="1"/>
      <c r="FH117" s="1"/>
      <c r="FI117" s="1"/>
      <c r="FJ117" s="1"/>
      <c r="FK117" s="1"/>
      <c r="FL117" s="1"/>
      <c r="FM117" s="1"/>
      <c r="FN117" s="1"/>
      <c r="FO117" s="1"/>
      <c r="FP117" s="1"/>
      <c r="FQ117" s="1"/>
      <c r="FR117" s="1"/>
      <c r="FS117" s="1"/>
      <c r="FT117" s="1"/>
      <c r="FU117" s="1"/>
      <c r="FV117" s="1"/>
      <c r="FW117" s="1"/>
      <c r="FX117" s="1"/>
      <c r="FY117" s="1"/>
      <c r="FZ117" s="1"/>
      <c r="GA117" s="1"/>
      <c r="GB117" s="1"/>
      <c r="GC117" s="1"/>
      <c r="GD117" s="1"/>
      <c r="GE117" s="1"/>
      <c r="GF117" s="1"/>
      <c r="GG117" s="1"/>
      <c r="GH117" s="1"/>
      <c r="GI117" s="1"/>
      <c r="GJ117" s="1"/>
      <c r="GK117" s="1"/>
      <c r="GL117" s="1"/>
      <c r="GM117" s="1"/>
      <c r="GN117" s="1"/>
      <c r="GO117" s="1"/>
      <c r="GP117" s="1"/>
      <c r="GQ117" s="1"/>
      <c r="GR117" s="1"/>
      <c r="GS117" s="1"/>
      <c r="GT117" s="1"/>
      <c r="GU117" s="1"/>
      <c r="GV117" s="1"/>
      <c r="GW117" s="1"/>
      <c r="GX117" s="1"/>
    </row>
    <row r="118" spans="2:206" s="11" customFormat="1" ht="27.75" customHeight="1" x14ac:dyDescent="0.25">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c r="EK118" s="1"/>
      <c r="EL118" s="1"/>
      <c r="EM118" s="1"/>
      <c r="EN118" s="1"/>
      <c r="EO118" s="1"/>
      <c r="EP118" s="1"/>
      <c r="EQ118" s="1"/>
      <c r="ER118" s="1"/>
      <c r="ES118" s="1"/>
      <c r="ET118" s="1"/>
      <c r="EU118" s="1"/>
      <c r="EV118" s="1"/>
      <c r="EW118" s="1"/>
      <c r="EX118" s="1"/>
      <c r="EY118" s="1"/>
      <c r="EZ118" s="1"/>
      <c r="FA118" s="1"/>
      <c r="FB118" s="1"/>
      <c r="FC118" s="1"/>
      <c r="FD118" s="1"/>
      <c r="FE118" s="1"/>
      <c r="FF118" s="1"/>
      <c r="FG118" s="1"/>
      <c r="FH118" s="1"/>
      <c r="FI118" s="1"/>
      <c r="FJ118" s="1"/>
      <c r="FK118" s="1"/>
      <c r="FL118" s="1"/>
      <c r="FM118" s="1"/>
      <c r="FN118" s="1"/>
      <c r="FO118" s="1"/>
      <c r="FP118" s="1"/>
      <c r="FQ118" s="1"/>
      <c r="FR118" s="1"/>
      <c r="FS118" s="1"/>
      <c r="FT118" s="1"/>
      <c r="FU118" s="1"/>
      <c r="FV118" s="1"/>
      <c r="FW118" s="1"/>
      <c r="FX118" s="1"/>
      <c r="FY118" s="1"/>
      <c r="FZ118" s="1"/>
      <c r="GA118" s="1"/>
      <c r="GB118" s="1"/>
      <c r="GC118" s="1"/>
      <c r="GD118" s="1"/>
      <c r="GE118" s="1"/>
      <c r="GF118" s="1"/>
      <c r="GG118" s="1"/>
      <c r="GH118" s="1"/>
      <c r="GI118" s="1"/>
      <c r="GJ118" s="1"/>
      <c r="GK118" s="1"/>
      <c r="GL118" s="1"/>
      <c r="GM118" s="1"/>
      <c r="GN118" s="1"/>
      <c r="GO118" s="1"/>
      <c r="GP118" s="1"/>
      <c r="GQ118" s="1"/>
      <c r="GR118" s="1"/>
      <c r="GS118" s="1"/>
      <c r="GT118" s="1"/>
      <c r="GU118" s="1"/>
      <c r="GV118" s="1"/>
      <c r="GW118" s="1"/>
      <c r="GX118" s="1"/>
    </row>
    <row r="119" spans="2:206" s="11" customFormat="1" ht="27.75" customHeight="1" x14ac:dyDescent="0.25">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c r="EK119" s="1"/>
      <c r="EL119" s="1"/>
      <c r="EM119" s="1"/>
      <c r="EN119" s="1"/>
      <c r="EO119" s="1"/>
      <c r="EP119" s="1"/>
      <c r="EQ119" s="1"/>
      <c r="ER119" s="1"/>
      <c r="ES119" s="1"/>
      <c r="ET119" s="1"/>
      <c r="EU119" s="1"/>
      <c r="EV119" s="1"/>
      <c r="EW119" s="1"/>
      <c r="EX119" s="1"/>
      <c r="EY119" s="1"/>
      <c r="EZ119" s="1"/>
      <c r="FA119" s="1"/>
      <c r="FB119" s="1"/>
      <c r="FC119" s="1"/>
      <c r="FD119" s="1"/>
      <c r="FE119" s="1"/>
      <c r="FF119" s="1"/>
      <c r="FG119" s="1"/>
      <c r="FH119" s="1"/>
      <c r="FI119" s="1"/>
      <c r="FJ119" s="1"/>
      <c r="FK119" s="1"/>
      <c r="FL119" s="1"/>
      <c r="FM119" s="1"/>
      <c r="FN119" s="1"/>
      <c r="FO119" s="1"/>
      <c r="FP119" s="1"/>
      <c r="FQ119" s="1"/>
      <c r="FR119" s="1"/>
      <c r="FS119" s="1"/>
      <c r="FT119" s="1"/>
      <c r="FU119" s="1"/>
      <c r="FV119" s="1"/>
      <c r="FW119" s="1"/>
      <c r="FX119" s="1"/>
      <c r="FY119" s="1"/>
      <c r="FZ119" s="1"/>
      <c r="GA119" s="1"/>
      <c r="GB119" s="1"/>
      <c r="GC119" s="1"/>
      <c r="GD119" s="1"/>
      <c r="GE119" s="1"/>
      <c r="GF119" s="1"/>
      <c r="GG119" s="1"/>
      <c r="GH119" s="1"/>
      <c r="GI119" s="1"/>
      <c r="GJ119" s="1"/>
      <c r="GK119" s="1"/>
      <c r="GL119" s="1"/>
      <c r="GM119" s="1"/>
      <c r="GN119" s="1"/>
      <c r="GO119" s="1"/>
      <c r="GP119" s="1"/>
      <c r="GQ119" s="1"/>
      <c r="GR119" s="1"/>
      <c r="GS119" s="1"/>
      <c r="GT119" s="1"/>
      <c r="GU119" s="1"/>
      <c r="GV119" s="1"/>
      <c r="GW119" s="1"/>
      <c r="GX119" s="1"/>
    </row>
    <row r="120" spans="2:206" s="11" customFormat="1" x14ac:dyDescent="0.25">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c r="EK120" s="1"/>
      <c r="EL120" s="1"/>
      <c r="EM120" s="1"/>
      <c r="EN120" s="1"/>
      <c r="EO120" s="1"/>
      <c r="EP120" s="1"/>
      <c r="EQ120" s="1"/>
      <c r="ER120" s="1"/>
      <c r="ES120" s="1"/>
      <c r="ET120" s="1"/>
      <c r="EU120" s="1"/>
      <c r="EV120" s="1"/>
      <c r="EW120" s="1"/>
      <c r="EX120" s="1"/>
      <c r="EY120" s="1"/>
      <c r="EZ120" s="1"/>
      <c r="FA120" s="1"/>
      <c r="FB120" s="1"/>
      <c r="FC120" s="1"/>
      <c r="FD120" s="1"/>
      <c r="FE120" s="1"/>
      <c r="FF120" s="1"/>
      <c r="FG120" s="1"/>
      <c r="FH120" s="1"/>
      <c r="FI120" s="1"/>
      <c r="FJ120" s="1"/>
      <c r="FK120" s="1"/>
      <c r="FL120" s="1"/>
      <c r="FM120" s="1"/>
      <c r="FN120" s="1"/>
      <c r="FO120" s="1"/>
      <c r="FP120" s="1"/>
      <c r="FQ120" s="1"/>
      <c r="FR120" s="1"/>
      <c r="FS120" s="1"/>
      <c r="FT120" s="1"/>
      <c r="FU120" s="1"/>
      <c r="FV120" s="1"/>
      <c r="FW120" s="1"/>
      <c r="FX120" s="1"/>
      <c r="FY120" s="1"/>
      <c r="FZ120" s="1"/>
      <c r="GA120" s="1"/>
      <c r="GB120" s="1"/>
      <c r="GC120" s="1"/>
      <c r="GD120" s="1"/>
      <c r="GE120" s="1"/>
      <c r="GF120" s="1"/>
      <c r="GG120" s="1"/>
      <c r="GH120" s="1"/>
      <c r="GI120" s="1"/>
      <c r="GJ120" s="1"/>
      <c r="GK120" s="1"/>
      <c r="GL120" s="1"/>
      <c r="GM120" s="1"/>
      <c r="GN120" s="1"/>
      <c r="GO120" s="1"/>
      <c r="GP120" s="1"/>
      <c r="GQ120" s="1"/>
      <c r="GR120" s="1"/>
      <c r="GS120" s="1"/>
      <c r="GT120" s="1"/>
      <c r="GU120" s="1"/>
      <c r="GV120" s="1"/>
      <c r="GW120" s="1"/>
      <c r="GX120" s="1"/>
    </row>
    <row r="121" spans="2:206" s="11" customFormat="1" x14ac:dyDescent="0.25">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c r="EK121" s="1"/>
      <c r="EL121" s="1"/>
      <c r="EM121" s="1"/>
      <c r="EN121" s="1"/>
      <c r="EO121" s="1"/>
      <c r="EP121" s="1"/>
      <c r="EQ121" s="1"/>
      <c r="ER121" s="1"/>
      <c r="ES121" s="1"/>
      <c r="ET121" s="1"/>
      <c r="EU121" s="1"/>
      <c r="EV121" s="1"/>
      <c r="EW121" s="1"/>
      <c r="EX121" s="1"/>
      <c r="EY121" s="1"/>
      <c r="EZ121" s="1"/>
      <c r="FA121" s="1"/>
      <c r="FB121" s="1"/>
      <c r="FC121" s="1"/>
      <c r="FD121" s="1"/>
      <c r="FE121" s="1"/>
      <c r="FF121" s="1"/>
      <c r="FG121" s="1"/>
      <c r="FH121" s="1"/>
      <c r="FI121" s="1"/>
      <c r="FJ121" s="1"/>
      <c r="FK121" s="1"/>
      <c r="FL121" s="1"/>
      <c r="FM121" s="1"/>
      <c r="FN121" s="1"/>
      <c r="FO121" s="1"/>
      <c r="FP121" s="1"/>
      <c r="FQ121" s="1"/>
      <c r="FR121" s="1"/>
      <c r="FS121" s="1"/>
      <c r="FT121" s="1"/>
      <c r="FU121" s="1"/>
      <c r="FV121" s="1"/>
      <c r="FW121" s="1"/>
      <c r="FX121" s="1"/>
      <c r="FY121" s="1"/>
      <c r="FZ121" s="1"/>
      <c r="GA121" s="1"/>
      <c r="GB121" s="1"/>
      <c r="GC121" s="1"/>
      <c r="GD121" s="1"/>
      <c r="GE121" s="1"/>
      <c r="GF121" s="1"/>
      <c r="GG121" s="1"/>
      <c r="GH121" s="1"/>
      <c r="GI121" s="1"/>
      <c r="GJ121" s="1"/>
      <c r="GK121" s="1"/>
      <c r="GL121" s="1"/>
      <c r="GM121" s="1"/>
      <c r="GN121" s="1"/>
      <c r="GO121" s="1"/>
      <c r="GP121" s="1"/>
      <c r="GQ121" s="1"/>
      <c r="GR121" s="1"/>
      <c r="GS121" s="1"/>
      <c r="GT121" s="1"/>
      <c r="GU121" s="1"/>
      <c r="GV121" s="1"/>
      <c r="GW121" s="1"/>
      <c r="GX121" s="1"/>
    </row>
    <row r="122" spans="2:206" s="11" customFormat="1" x14ac:dyDescent="0.25">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c r="EK122" s="1"/>
      <c r="EL122" s="1"/>
      <c r="EM122" s="1"/>
      <c r="EN122" s="1"/>
      <c r="EO122" s="1"/>
      <c r="EP122" s="1"/>
      <c r="EQ122" s="1"/>
      <c r="ER122" s="1"/>
      <c r="ES122" s="1"/>
      <c r="ET122" s="1"/>
      <c r="EU122" s="1"/>
      <c r="EV122" s="1"/>
      <c r="EW122" s="1"/>
      <c r="EX122" s="1"/>
      <c r="EY122" s="1"/>
      <c r="EZ122" s="1"/>
      <c r="FA122" s="1"/>
      <c r="FB122" s="1"/>
      <c r="FC122" s="1"/>
      <c r="FD122" s="1"/>
      <c r="FE122" s="1"/>
      <c r="FF122" s="1"/>
      <c r="FG122" s="1"/>
      <c r="FH122" s="1"/>
      <c r="FI122" s="1"/>
      <c r="FJ122" s="1"/>
      <c r="FK122" s="1"/>
      <c r="FL122" s="1"/>
      <c r="FM122" s="1"/>
      <c r="FN122" s="1"/>
      <c r="FO122" s="1"/>
      <c r="FP122" s="1"/>
      <c r="FQ122" s="1"/>
      <c r="FR122" s="1"/>
      <c r="FS122" s="1"/>
      <c r="FT122" s="1"/>
      <c r="FU122" s="1"/>
      <c r="FV122" s="1"/>
      <c r="FW122" s="1"/>
      <c r="FX122" s="1"/>
      <c r="FY122" s="1"/>
      <c r="FZ122" s="1"/>
      <c r="GA122" s="1"/>
      <c r="GB122" s="1"/>
      <c r="GC122" s="1"/>
      <c r="GD122" s="1"/>
      <c r="GE122" s="1"/>
      <c r="GF122" s="1"/>
      <c r="GG122" s="1"/>
      <c r="GH122" s="1"/>
      <c r="GI122" s="1"/>
      <c r="GJ122" s="1"/>
      <c r="GK122" s="1"/>
      <c r="GL122" s="1"/>
      <c r="GM122" s="1"/>
      <c r="GN122" s="1"/>
      <c r="GO122" s="1"/>
      <c r="GP122" s="1"/>
      <c r="GQ122" s="1"/>
      <c r="GR122" s="1"/>
      <c r="GS122" s="1"/>
      <c r="GT122" s="1"/>
      <c r="GU122" s="1"/>
      <c r="GV122" s="1"/>
      <c r="GW122" s="1"/>
      <c r="GX122" s="1"/>
    </row>
    <row r="123" spans="2:206" s="11" customFormat="1" x14ac:dyDescent="0.25">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c r="EK123" s="1"/>
      <c r="EL123" s="1"/>
      <c r="EM123" s="1"/>
      <c r="EN123" s="1"/>
      <c r="EO123" s="1"/>
      <c r="EP123" s="1"/>
      <c r="EQ123" s="1"/>
      <c r="ER123" s="1"/>
      <c r="ES123" s="1"/>
      <c r="ET123" s="1"/>
      <c r="EU123" s="1"/>
      <c r="EV123" s="1"/>
      <c r="EW123" s="1"/>
      <c r="EX123" s="1"/>
      <c r="EY123" s="1"/>
      <c r="EZ123" s="1"/>
      <c r="FA123" s="1"/>
      <c r="FB123" s="1"/>
      <c r="FC123" s="1"/>
      <c r="FD123" s="1"/>
      <c r="FE123" s="1"/>
      <c r="FF123" s="1"/>
      <c r="FG123" s="1"/>
      <c r="FH123" s="1"/>
      <c r="FI123" s="1"/>
      <c r="FJ123" s="1"/>
      <c r="FK123" s="1"/>
      <c r="FL123" s="1"/>
      <c r="FM123" s="1"/>
      <c r="FN123" s="1"/>
      <c r="FO123" s="1"/>
      <c r="FP123" s="1"/>
      <c r="FQ123" s="1"/>
      <c r="FR123" s="1"/>
      <c r="FS123" s="1"/>
      <c r="FT123" s="1"/>
      <c r="FU123" s="1"/>
      <c r="FV123" s="1"/>
      <c r="FW123" s="1"/>
      <c r="FX123" s="1"/>
      <c r="FY123" s="1"/>
      <c r="FZ123" s="1"/>
      <c r="GA123" s="1"/>
      <c r="GB123" s="1"/>
      <c r="GC123" s="1"/>
      <c r="GD123" s="1"/>
      <c r="GE123" s="1"/>
      <c r="GF123" s="1"/>
      <c r="GG123" s="1"/>
      <c r="GH123" s="1"/>
      <c r="GI123" s="1"/>
      <c r="GJ123" s="1"/>
      <c r="GK123" s="1"/>
      <c r="GL123" s="1"/>
      <c r="GM123" s="1"/>
      <c r="GN123" s="1"/>
      <c r="GO123" s="1"/>
      <c r="GP123" s="1"/>
      <c r="GQ123" s="1"/>
      <c r="GR123" s="1"/>
      <c r="GS123" s="1"/>
      <c r="GT123" s="1"/>
      <c r="GU123" s="1"/>
      <c r="GV123" s="1"/>
      <c r="GW123" s="1"/>
      <c r="GX123" s="1"/>
    </row>
    <row r="124" spans="2:206" s="11" customFormat="1" x14ac:dyDescent="0.25">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c r="EK124" s="1"/>
      <c r="EL124" s="1"/>
      <c r="EM124" s="1"/>
      <c r="EN124" s="1"/>
      <c r="EO124" s="1"/>
      <c r="EP124" s="1"/>
      <c r="EQ124" s="1"/>
      <c r="ER124" s="1"/>
      <c r="ES124" s="1"/>
      <c r="ET124" s="1"/>
      <c r="EU124" s="1"/>
      <c r="EV124" s="1"/>
      <c r="EW124" s="1"/>
      <c r="EX124" s="1"/>
      <c r="EY124" s="1"/>
      <c r="EZ124" s="1"/>
      <c r="FA124" s="1"/>
      <c r="FB124" s="1"/>
      <c r="FC124" s="1"/>
      <c r="FD124" s="1"/>
      <c r="FE124" s="1"/>
      <c r="FF124" s="1"/>
      <c r="FG124" s="1"/>
      <c r="FH124" s="1"/>
      <c r="FI124" s="1"/>
      <c r="FJ124" s="1"/>
      <c r="FK124" s="1"/>
      <c r="FL124" s="1"/>
      <c r="FM124" s="1"/>
      <c r="FN124" s="1"/>
      <c r="FO124" s="1"/>
      <c r="FP124" s="1"/>
      <c r="FQ124" s="1"/>
      <c r="FR124" s="1"/>
      <c r="FS124" s="1"/>
      <c r="FT124" s="1"/>
      <c r="FU124" s="1"/>
      <c r="FV124" s="1"/>
      <c r="FW124" s="1"/>
      <c r="FX124" s="1"/>
      <c r="FY124" s="1"/>
      <c r="FZ124" s="1"/>
      <c r="GA124" s="1"/>
      <c r="GB124" s="1"/>
      <c r="GC124" s="1"/>
      <c r="GD124" s="1"/>
      <c r="GE124" s="1"/>
      <c r="GF124" s="1"/>
      <c r="GG124" s="1"/>
      <c r="GH124" s="1"/>
      <c r="GI124" s="1"/>
      <c r="GJ124" s="1"/>
      <c r="GK124" s="1"/>
      <c r="GL124" s="1"/>
      <c r="GM124" s="1"/>
      <c r="GN124" s="1"/>
      <c r="GO124" s="1"/>
      <c r="GP124" s="1"/>
      <c r="GQ124" s="1"/>
      <c r="GR124" s="1"/>
      <c r="GS124" s="1"/>
      <c r="GT124" s="1"/>
      <c r="GU124" s="1"/>
      <c r="GV124" s="1"/>
      <c r="GW124" s="1"/>
      <c r="GX124" s="1"/>
    </row>
    <row r="125" spans="2:206" s="11" customFormat="1" x14ac:dyDescent="0.25">
      <c r="B125" s="90"/>
      <c r="C125" s="90"/>
      <c r="D125" s="90"/>
      <c r="E125" s="90"/>
      <c r="F125" s="90"/>
      <c r="G125" s="90"/>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c r="EI125" s="1"/>
      <c r="EJ125" s="1"/>
      <c r="EK125" s="1"/>
      <c r="EL125" s="1"/>
      <c r="EM125" s="1"/>
      <c r="EN125" s="1"/>
      <c r="EO125" s="1"/>
      <c r="EP125" s="1"/>
      <c r="EQ125" s="1"/>
      <c r="ER125" s="1"/>
      <c r="ES125" s="1"/>
      <c r="ET125" s="1"/>
      <c r="EU125" s="1"/>
      <c r="EV125" s="1"/>
      <c r="EW125" s="1"/>
      <c r="EX125" s="1"/>
      <c r="EY125" s="1"/>
      <c r="EZ125" s="1"/>
      <c r="FA125" s="1"/>
      <c r="FB125" s="1"/>
      <c r="FC125" s="1"/>
      <c r="FD125" s="1"/>
      <c r="FE125" s="1"/>
      <c r="FF125" s="1"/>
      <c r="FG125" s="1"/>
      <c r="FH125" s="1"/>
      <c r="FI125" s="1"/>
      <c r="FJ125" s="1"/>
      <c r="FK125" s="1"/>
      <c r="FL125" s="1"/>
      <c r="FM125" s="1"/>
      <c r="FN125" s="1"/>
      <c r="FO125" s="1"/>
      <c r="FP125" s="1"/>
      <c r="FQ125" s="1"/>
      <c r="FR125" s="1"/>
      <c r="FS125" s="1"/>
      <c r="FT125" s="1"/>
      <c r="FU125" s="1"/>
      <c r="FV125" s="1"/>
      <c r="FW125" s="1"/>
      <c r="FX125" s="1"/>
      <c r="FY125" s="1"/>
      <c r="FZ125" s="1"/>
      <c r="GA125" s="1"/>
      <c r="GB125" s="1"/>
      <c r="GC125" s="1"/>
      <c r="GD125" s="1"/>
      <c r="GE125" s="1"/>
      <c r="GF125" s="1"/>
      <c r="GG125" s="1"/>
      <c r="GH125" s="1"/>
      <c r="GI125" s="1"/>
      <c r="GJ125" s="1"/>
      <c r="GK125" s="1"/>
      <c r="GL125" s="1"/>
      <c r="GM125" s="1"/>
      <c r="GN125" s="1"/>
      <c r="GO125" s="1"/>
      <c r="GP125" s="1"/>
      <c r="GQ125" s="1"/>
      <c r="GR125" s="1"/>
      <c r="GS125" s="1"/>
      <c r="GT125" s="1"/>
      <c r="GU125" s="1"/>
      <c r="GV125" s="1"/>
      <c r="GW125" s="1"/>
      <c r="GX125" s="1"/>
    </row>
    <row r="126" spans="2:206" ht="30" customHeight="1" x14ac:dyDescent="0.25">
      <c r="H126" s="1"/>
      <c r="I126" s="1"/>
      <c r="J126" s="1"/>
      <c r="K126" s="1"/>
      <c r="M126" s="1"/>
    </row>
    <row r="127" spans="2:206" ht="28.5" customHeight="1" x14ac:dyDescent="0.25">
      <c r="H127" s="62"/>
      <c r="I127" s="62"/>
      <c r="J127" s="62"/>
      <c r="K127" s="62"/>
      <c r="L127" s="62"/>
      <c r="M127" s="62"/>
    </row>
    <row r="128" spans="2:206" ht="27" customHeight="1" x14ac:dyDescent="0.25">
      <c r="H128" s="10" t="s">
        <v>2</v>
      </c>
      <c r="I128" s="140"/>
      <c r="J128" s="140"/>
      <c r="K128" s="9"/>
      <c r="L128" s="8"/>
      <c r="M128" s="8"/>
    </row>
    <row r="129" spans="8:14" ht="24.75" customHeight="1" x14ac:dyDescent="0.25">
      <c r="H129" s="111"/>
      <c r="I129" s="7"/>
      <c r="J129" s="140"/>
      <c r="K129" s="6"/>
      <c r="L129" s="5"/>
      <c r="M129" s="5"/>
    </row>
    <row r="130" spans="8:14" ht="51.75" customHeight="1" x14ac:dyDescent="0.25">
      <c r="H130" s="112" t="s">
        <v>1</v>
      </c>
      <c r="I130" s="140"/>
      <c r="J130" s="140"/>
      <c r="K130" s="236" t="s">
        <v>0</v>
      </c>
      <c r="L130" s="236"/>
      <c r="M130" s="236"/>
    </row>
    <row r="131" spans="8:14" ht="28.5" customHeight="1" x14ac:dyDescent="0.25"/>
    <row r="132" spans="8:14" ht="28.5" customHeight="1" x14ac:dyDescent="0.25"/>
    <row r="133" spans="8:14" ht="28.5" customHeight="1" x14ac:dyDescent="0.25"/>
    <row r="134" spans="8:14" ht="28.5" customHeight="1" x14ac:dyDescent="0.25"/>
    <row r="135" spans="8:14" ht="24.75" customHeight="1" x14ac:dyDescent="0.25"/>
    <row r="136" spans="8:14" ht="24.75" customHeight="1" x14ac:dyDescent="0.25"/>
    <row r="137" spans="8:14" ht="24.75" customHeight="1" x14ac:dyDescent="0.25"/>
    <row r="138" spans="8:14" ht="24" customHeight="1" x14ac:dyDescent="0.25"/>
    <row r="139" spans="8:14" ht="26.25" customHeight="1" x14ac:dyDescent="0.25"/>
    <row r="140" spans="8:14" ht="31.5" customHeight="1" x14ac:dyDescent="0.25"/>
    <row r="141" spans="8:14" ht="31.5" customHeight="1" x14ac:dyDescent="0.25"/>
    <row r="142" spans="8:14" ht="44.25" customHeight="1" x14ac:dyDescent="0.25"/>
    <row r="143" spans="8:14" ht="44.25" customHeight="1" x14ac:dyDescent="0.25"/>
    <row r="144" spans="8:14" ht="45.75" customHeight="1" x14ac:dyDescent="0.25">
      <c r="N144" s="124"/>
    </row>
    <row r="145" ht="14.25" customHeight="1" x14ac:dyDescent="0.25"/>
    <row r="147" ht="38.25" customHeight="1" x14ac:dyDescent="0.25"/>
  </sheetData>
  <mergeCells count="38">
    <mergeCell ref="H81:M81"/>
    <mergeCell ref="K130:M130"/>
    <mergeCell ref="H75:M75"/>
    <mergeCell ref="H76:M76"/>
    <mergeCell ref="H77:M77"/>
    <mergeCell ref="H78:M78"/>
    <mergeCell ref="H79:M79"/>
    <mergeCell ref="H80:M80"/>
    <mergeCell ref="O59:Q59"/>
    <mergeCell ref="I60:L60"/>
    <mergeCell ref="I61:L61"/>
    <mergeCell ref="H74:M74"/>
    <mergeCell ref="H63:M63"/>
    <mergeCell ref="H64:M64"/>
    <mergeCell ref="H65:M65"/>
    <mergeCell ref="H66:M66"/>
    <mergeCell ref="H67:M67"/>
    <mergeCell ref="H68:M68"/>
    <mergeCell ref="H69:M69"/>
    <mergeCell ref="H70:M70"/>
    <mergeCell ref="H71:M71"/>
    <mergeCell ref="H72:M72"/>
    <mergeCell ref="H73:M73"/>
    <mergeCell ref="I62:L62"/>
    <mergeCell ref="I58:L58"/>
    <mergeCell ref="I59:L59"/>
    <mergeCell ref="B25:D25"/>
    <mergeCell ref="H2:M2"/>
    <mergeCell ref="H3:M3"/>
    <mergeCell ref="H4:M4"/>
    <mergeCell ref="H5:M5"/>
    <mergeCell ref="H6:M6"/>
    <mergeCell ref="H7:M7"/>
    <mergeCell ref="H8:M8"/>
    <mergeCell ref="H9:J9"/>
    <mergeCell ref="L9:M9"/>
    <mergeCell ref="H11:I13"/>
    <mergeCell ref="I14:M1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R82"/>
  <sheetViews>
    <sheetView tabSelected="1" zoomScaleNormal="100" workbookViewId="0">
      <selection activeCell="B6" sqref="B6:G6"/>
    </sheetView>
  </sheetViews>
  <sheetFormatPr baseColWidth="10" defaultColWidth="12.5703125" defaultRowHeight="13.5" x14ac:dyDescent="0.25"/>
  <cols>
    <col min="1" max="1" width="1.85546875" style="1" customWidth="1"/>
    <col min="2" max="2" width="10.28515625" style="4" customWidth="1"/>
    <col min="3" max="3" width="51.28515625" style="4" customWidth="1"/>
    <col min="4" max="4" width="19" style="4" customWidth="1"/>
    <col min="5" max="5" width="12.5703125" style="3" customWidth="1"/>
    <col min="6" max="6" width="11.7109375" style="1" customWidth="1"/>
    <col min="7" max="7" width="14.7109375" style="2" customWidth="1"/>
    <col min="8" max="8" width="14.85546875" style="1" customWidth="1"/>
    <col min="9" max="9" width="16" style="1" customWidth="1"/>
    <col min="10" max="10" width="22.140625" style="1" hidden="1" customWidth="1"/>
    <col min="11" max="11" width="11.5703125" style="1" hidden="1" customWidth="1"/>
    <col min="12" max="200" width="11.5703125" style="1" customWidth="1"/>
    <col min="201" max="16384" width="12.5703125" style="1"/>
  </cols>
  <sheetData>
    <row r="1" spans="2:200" ht="11.25" customHeight="1" x14ac:dyDescent="0.25">
      <c r="B1" s="42"/>
      <c r="C1" s="41"/>
      <c r="D1" s="41"/>
      <c r="E1" s="40"/>
      <c r="F1" s="39"/>
      <c r="G1" s="38"/>
    </row>
    <row r="2" spans="2:200" x14ac:dyDescent="0.25">
      <c r="B2" s="201" t="s">
        <v>45</v>
      </c>
      <c r="C2" s="202"/>
      <c r="D2" s="202"/>
      <c r="E2" s="202"/>
      <c r="F2" s="202"/>
      <c r="G2" s="203"/>
    </row>
    <row r="3" spans="2:200" x14ac:dyDescent="0.25">
      <c r="B3" s="201" t="s">
        <v>44</v>
      </c>
      <c r="C3" s="202"/>
      <c r="D3" s="202"/>
      <c r="E3" s="202"/>
      <c r="F3" s="202"/>
      <c r="G3" s="203"/>
    </row>
    <row r="4" spans="2:200" x14ac:dyDescent="0.25">
      <c r="B4" s="201" t="s">
        <v>58</v>
      </c>
      <c r="C4" s="202"/>
      <c r="D4" s="202"/>
      <c r="E4" s="202"/>
      <c r="F4" s="202"/>
      <c r="G4" s="203"/>
    </row>
    <row r="5" spans="2:200" x14ac:dyDescent="0.25">
      <c r="B5" s="204" t="s">
        <v>43</v>
      </c>
      <c r="C5" s="205"/>
      <c r="D5" s="205"/>
      <c r="E5" s="205"/>
      <c r="F5" s="205"/>
      <c r="G5" s="206"/>
    </row>
    <row r="6" spans="2:200" x14ac:dyDescent="0.25">
      <c r="B6" s="204" t="s">
        <v>120</v>
      </c>
      <c r="C6" s="205"/>
      <c r="D6" s="205"/>
      <c r="E6" s="205"/>
      <c r="F6" s="205"/>
      <c r="G6" s="206"/>
    </row>
    <row r="7" spans="2:200" x14ac:dyDescent="0.25">
      <c r="B7" s="204" t="s">
        <v>118</v>
      </c>
      <c r="C7" s="205"/>
      <c r="D7" s="205"/>
      <c r="E7" s="205"/>
      <c r="F7" s="205"/>
      <c r="G7" s="206"/>
    </row>
    <row r="8" spans="2:200" ht="70.5" customHeight="1" x14ac:dyDescent="0.25">
      <c r="B8" s="213" t="s">
        <v>119</v>
      </c>
      <c r="C8" s="211"/>
      <c r="D8" s="211"/>
      <c r="E8" s="211"/>
      <c r="F8" s="211"/>
      <c r="G8" s="212"/>
    </row>
    <row r="9" spans="2:200" ht="14.25" thickBot="1" x14ac:dyDescent="0.3">
      <c r="B9" s="213"/>
      <c r="C9" s="211"/>
      <c r="D9" s="211"/>
      <c r="E9" s="211"/>
      <c r="F9" s="211"/>
      <c r="G9" s="212"/>
    </row>
    <row r="10" spans="2:200" ht="15" customHeight="1" thickBot="1" x14ac:dyDescent="0.3">
      <c r="B10" s="213" t="s">
        <v>42</v>
      </c>
      <c r="C10" s="211"/>
      <c r="D10" s="211"/>
      <c r="E10" s="37" t="s">
        <v>41</v>
      </c>
      <c r="F10" s="199" t="s">
        <v>92</v>
      </c>
      <c r="G10" s="200"/>
      <c r="J10" s="1" t="s">
        <v>91</v>
      </c>
    </row>
    <row r="11" spans="2:200" s="11" customFormat="1" ht="14.25" customHeight="1" thickBot="1" x14ac:dyDescent="0.3">
      <c r="B11" s="104"/>
      <c r="C11" s="63"/>
      <c r="D11" s="63"/>
      <c r="E11" s="64"/>
      <c r="F11" s="63"/>
      <c r="G11" s="36"/>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row>
    <row r="12" spans="2:200" s="11" customFormat="1" ht="27" x14ac:dyDescent="0.25">
      <c r="B12" s="216" t="s">
        <v>40</v>
      </c>
      <c r="C12" s="217"/>
      <c r="D12" s="113" t="s">
        <v>39</v>
      </c>
      <c r="E12" s="35" t="s">
        <v>38</v>
      </c>
      <c r="F12" s="113" t="s">
        <v>37</v>
      </c>
      <c r="G12" s="34" t="s">
        <v>21</v>
      </c>
      <c r="H12" s="1"/>
      <c r="I12" s="1"/>
      <c r="J12" s="1" t="s">
        <v>90</v>
      </c>
      <c r="K12" s="1">
        <v>6</v>
      </c>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row>
    <row r="13" spans="2:200" s="11" customFormat="1" x14ac:dyDescent="0.25">
      <c r="B13" s="218"/>
      <c r="C13" s="219"/>
      <c r="D13" s="33" t="s">
        <v>36</v>
      </c>
      <c r="E13" s="25" t="s">
        <v>35</v>
      </c>
      <c r="F13" s="33" t="s">
        <v>34</v>
      </c>
      <c r="G13" s="24" t="s">
        <v>19</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row>
    <row r="14" spans="2:200" s="11" customFormat="1" ht="14.25" thickBot="1" x14ac:dyDescent="0.3">
      <c r="B14" s="220"/>
      <c r="C14" s="221"/>
      <c r="D14" s="22" t="s">
        <v>33</v>
      </c>
      <c r="E14" s="23" t="s">
        <v>32</v>
      </c>
      <c r="F14" s="22" t="s">
        <v>31</v>
      </c>
      <c r="G14" s="114" t="s">
        <v>75</v>
      </c>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row>
    <row r="15" spans="2:200" s="11" customFormat="1" x14ac:dyDescent="0.25">
      <c r="B15" s="32"/>
      <c r="C15" s="222" t="s">
        <v>30</v>
      </c>
      <c r="D15" s="222"/>
      <c r="E15" s="222"/>
      <c r="F15" s="222"/>
      <c r="G15" s="223"/>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row>
    <row r="16" spans="2:200" s="11" customFormat="1" x14ac:dyDescent="0.25">
      <c r="B16" s="49"/>
      <c r="C16" s="46" t="s">
        <v>29</v>
      </c>
      <c r="D16" s="46"/>
      <c r="E16" s="47"/>
      <c r="F16" s="46"/>
      <c r="G16" s="48"/>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row>
    <row r="17" spans="2:200" s="11" customFormat="1" x14ac:dyDescent="0.25">
      <c r="B17" s="105"/>
      <c r="C17" s="15" t="s">
        <v>82</v>
      </c>
      <c r="D17" s="13">
        <v>7500000</v>
      </c>
      <c r="E17" s="13"/>
      <c r="F17" s="88">
        <f>0.25*K12</f>
        <v>1.5</v>
      </c>
      <c r="G17" s="119">
        <f>+(D17+E17)*F17</f>
        <v>11250000</v>
      </c>
      <c r="H17" s="118"/>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row>
    <row r="18" spans="2:200" s="11" customFormat="1" x14ac:dyDescent="0.25">
      <c r="B18" s="105"/>
      <c r="C18" s="30" t="s">
        <v>83</v>
      </c>
      <c r="D18" s="13">
        <v>6500000</v>
      </c>
      <c r="E18" s="13"/>
      <c r="F18" s="88">
        <f>1*1*$K$12</f>
        <v>6</v>
      </c>
      <c r="G18" s="119">
        <f t="shared" ref="G18:G31" si="0">+(D18+E18)*F18</f>
        <v>39000000</v>
      </c>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row>
    <row r="19" spans="2:200" s="90" customFormat="1" x14ac:dyDescent="0.25">
      <c r="B19" s="106"/>
      <c r="C19" s="92" t="s">
        <v>84</v>
      </c>
      <c r="D19" s="81">
        <v>4000000</v>
      </c>
      <c r="E19" s="81"/>
      <c r="F19" s="88">
        <f>1*2*($K$12)</f>
        <v>12</v>
      </c>
      <c r="G19" s="119">
        <f t="shared" si="0"/>
        <v>48000000</v>
      </c>
      <c r="H19" s="89"/>
      <c r="I19" s="89"/>
      <c r="J19" s="89"/>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row>
    <row r="20" spans="2:200" s="90" customFormat="1" ht="24" customHeight="1" x14ac:dyDescent="0.2">
      <c r="B20" s="108"/>
      <c r="C20" s="257" t="s">
        <v>87</v>
      </c>
      <c r="D20" s="258"/>
      <c r="E20" s="258"/>
      <c r="F20" s="259"/>
      <c r="G20" s="123">
        <v>35100000</v>
      </c>
      <c r="H20" s="57" t="s">
        <v>48</v>
      </c>
      <c r="I20" s="89"/>
      <c r="J20" s="89"/>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row>
    <row r="21" spans="2:200" s="11" customFormat="1" x14ac:dyDescent="0.25">
      <c r="B21" s="107"/>
      <c r="C21" s="120" t="s">
        <v>93</v>
      </c>
      <c r="D21" s="121">
        <v>6500000</v>
      </c>
      <c r="E21" s="122"/>
      <c r="F21" s="96"/>
      <c r="G21" s="123"/>
      <c r="H21" s="1"/>
      <c r="I21" s="7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row>
    <row r="22" spans="2:200" s="11" customFormat="1" x14ac:dyDescent="0.25">
      <c r="B22" s="107"/>
      <c r="C22" s="120" t="s">
        <v>55</v>
      </c>
      <c r="D22" s="121">
        <v>6500000</v>
      </c>
      <c r="E22" s="122"/>
      <c r="F22" s="96"/>
      <c r="G22" s="123"/>
      <c r="H22" s="1"/>
      <c r="I22" s="7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row>
    <row r="23" spans="2:200" s="90" customFormat="1" x14ac:dyDescent="0.25">
      <c r="B23" s="107"/>
      <c r="C23" s="120" t="s">
        <v>59</v>
      </c>
      <c r="D23" s="121">
        <v>6500000</v>
      </c>
      <c r="E23" s="122"/>
      <c r="F23" s="96"/>
      <c r="G23" s="123"/>
      <c r="H23" s="89"/>
      <c r="I23" s="91"/>
      <c r="J23" s="89"/>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row>
    <row r="24" spans="2:200" s="11" customFormat="1" x14ac:dyDescent="0.25">
      <c r="B24" s="107"/>
      <c r="C24" s="120" t="s">
        <v>54</v>
      </c>
      <c r="D24" s="121">
        <v>6500000</v>
      </c>
      <c r="E24" s="122"/>
      <c r="F24" s="96"/>
      <c r="G24" s="123"/>
      <c r="H24" s="1"/>
      <c r="I24" s="7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row>
    <row r="25" spans="2:200" s="11" customFormat="1" x14ac:dyDescent="0.25">
      <c r="B25" s="107"/>
      <c r="C25" s="120" t="s">
        <v>70</v>
      </c>
      <c r="D25" s="121">
        <v>6500000</v>
      </c>
      <c r="E25" s="122"/>
      <c r="F25" s="96"/>
      <c r="G25" s="123"/>
      <c r="H25" s="1"/>
      <c r="I25" s="7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row>
    <row r="26" spans="2:200" s="11" customFormat="1" x14ac:dyDescent="0.25">
      <c r="B26" s="107"/>
      <c r="C26" s="68" t="s">
        <v>28</v>
      </c>
      <c r="D26" s="69">
        <v>4000000</v>
      </c>
      <c r="E26" s="70"/>
      <c r="F26" s="88">
        <f>0.125*1*$K$12</f>
        <v>0.75</v>
      </c>
      <c r="G26" s="119">
        <f t="shared" si="0"/>
        <v>3000000</v>
      </c>
      <c r="H26" s="1"/>
      <c r="I26" s="7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row>
    <row r="27" spans="2:200" s="11" customFormat="1" x14ac:dyDescent="0.25">
      <c r="B27" s="49"/>
      <c r="C27" s="46" t="s">
        <v>27</v>
      </c>
      <c r="D27" s="76"/>
      <c r="E27" s="76"/>
      <c r="F27" s="80"/>
      <c r="G27" s="79"/>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row>
    <row r="28" spans="2:200" s="11" customFormat="1" x14ac:dyDescent="0.25">
      <c r="B28" s="105"/>
      <c r="C28" s="31" t="s">
        <v>85</v>
      </c>
      <c r="D28" s="13">
        <v>3000000</v>
      </c>
      <c r="E28" s="13"/>
      <c r="F28" s="88">
        <f>2*K12</f>
        <v>12</v>
      </c>
      <c r="G28" s="119">
        <f t="shared" si="0"/>
        <v>36000000</v>
      </c>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row>
    <row r="29" spans="2:200" s="11" customFormat="1" x14ac:dyDescent="0.25">
      <c r="B29" s="105"/>
      <c r="C29" s="31" t="s">
        <v>94</v>
      </c>
      <c r="D29" s="13">
        <v>2500000</v>
      </c>
      <c r="E29" s="13"/>
      <c r="F29" s="88">
        <f>1*1*($K$12)</f>
        <v>6</v>
      </c>
      <c r="G29" s="119">
        <f t="shared" si="0"/>
        <v>15000000</v>
      </c>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row>
    <row r="30" spans="2:200" s="11" customFormat="1" x14ac:dyDescent="0.25">
      <c r="B30" s="49"/>
      <c r="C30" s="46" t="s">
        <v>26</v>
      </c>
      <c r="D30" s="76"/>
      <c r="E30" s="76"/>
      <c r="F30" s="80"/>
      <c r="G30" s="79"/>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row>
    <row r="31" spans="2:200" s="11" customFormat="1" x14ac:dyDescent="0.25">
      <c r="B31" s="105"/>
      <c r="C31" s="30" t="s">
        <v>86</v>
      </c>
      <c r="D31" s="13">
        <v>1500000</v>
      </c>
      <c r="E31" s="13"/>
      <c r="F31" s="88">
        <f>1*1*$K$12</f>
        <v>6</v>
      </c>
      <c r="G31" s="119">
        <f t="shared" si="0"/>
        <v>9000000</v>
      </c>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row>
    <row r="32" spans="2:200" s="11" customFormat="1" x14ac:dyDescent="0.25">
      <c r="B32" s="50"/>
      <c r="C32" s="248" t="s">
        <v>76</v>
      </c>
      <c r="D32" s="249"/>
      <c r="E32" s="249"/>
      <c r="F32" s="250"/>
      <c r="G32" s="51">
        <f>SUM(G17:G20)+SUM(G26:G31)</f>
        <v>196350000</v>
      </c>
      <c r="H32" s="2"/>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row>
    <row r="33" spans="2:200" s="11" customFormat="1" x14ac:dyDescent="0.25">
      <c r="B33" s="28"/>
      <c r="C33" s="251" t="s">
        <v>77</v>
      </c>
      <c r="D33" s="252"/>
      <c r="E33" s="252"/>
      <c r="F33" s="253"/>
      <c r="G33" s="101">
        <v>2.36</v>
      </c>
      <c r="H33" s="57" t="s">
        <v>49</v>
      </c>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row>
    <row r="34" spans="2:200" s="11" customFormat="1" ht="14.25" thickBot="1" x14ac:dyDescent="0.3">
      <c r="B34" s="52"/>
      <c r="C34" s="254" t="s">
        <v>78</v>
      </c>
      <c r="D34" s="255"/>
      <c r="E34" s="255"/>
      <c r="F34" s="256"/>
      <c r="G34" s="53">
        <f>G32*G33</f>
        <v>463386000</v>
      </c>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row>
    <row r="35" spans="2:200" s="11" customFormat="1" x14ac:dyDescent="0.25">
      <c r="B35" s="216" t="s">
        <v>25</v>
      </c>
      <c r="C35" s="217"/>
      <c r="D35" s="237" t="s">
        <v>24</v>
      </c>
      <c r="E35" s="27" t="s">
        <v>23</v>
      </c>
      <c r="F35" s="239" t="s">
        <v>22</v>
      </c>
      <c r="G35" s="26" t="s">
        <v>21</v>
      </c>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row>
    <row r="36" spans="2:200" s="11" customFormat="1" x14ac:dyDescent="0.25">
      <c r="B36" s="218"/>
      <c r="C36" s="219"/>
      <c r="D36" s="237"/>
      <c r="E36" s="25" t="s">
        <v>20</v>
      </c>
      <c r="F36" s="240"/>
      <c r="G36" s="24" t="s">
        <v>19</v>
      </c>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row>
    <row r="37" spans="2:200" s="11" customFormat="1" ht="14.25" thickBot="1" x14ac:dyDescent="0.3">
      <c r="B37" s="220"/>
      <c r="C37" s="221"/>
      <c r="D37" s="238"/>
      <c r="E37" s="115" t="s">
        <v>79</v>
      </c>
      <c r="F37" s="116" t="s">
        <v>18</v>
      </c>
      <c r="G37" s="21" t="s">
        <v>80</v>
      </c>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row>
    <row r="38" spans="2:200" s="11" customFormat="1" x14ac:dyDescent="0.25">
      <c r="B38" s="20"/>
      <c r="C38" s="18" t="s">
        <v>17</v>
      </c>
      <c r="D38" s="18"/>
      <c r="E38" s="19"/>
      <c r="F38" s="18"/>
      <c r="G38" s="17"/>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row>
    <row r="39" spans="2:200" s="11" customFormat="1" ht="21.75" customHeight="1" x14ac:dyDescent="0.25">
      <c r="B39" s="49"/>
      <c r="C39" s="46" t="s">
        <v>16</v>
      </c>
      <c r="D39" s="46"/>
      <c r="E39" s="47"/>
      <c r="F39" s="46"/>
      <c r="G39" s="48"/>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c r="GP39" s="1"/>
      <c r="GQ39" s="1"/>
      <c r="GR39" s="1"/>
    </row>
    <row r="40" spans="2:200" s="11" customFormat="1" ht="24" customHeight="1" x14ac:dyDescent="0.25">
      <c r="B40" s="28"/>
      <c r="C40" s="15" t="s">
        <v>60</v>
      </c>
      <c r="D40" s="14" t="s">
        <v>15</v>
      </c>
      <c r="E40" s="58">
        <v>200000</v>
      </c>
      <c r="F40" s="74">
        <v>24</v>
      </c>
      <c r="G40" s="44">
        <f>E40*F40</f>
        <v>4800000</v>
      </c>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row>
    <row r="41" spans="2:200" s="11" customFormat="1" x14ac:dyDescent="0.25">
      <c r="B41" s="49"/>
      <c r="C41" s="46" t="s">
        <v>14</v>
      </c>
      <c r="D41" s="46"/>
      <c r="E41" s="76"/>
      <c r="F41" s="77"/>
      <c r="G41" s="78"/>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row>
    <row r="42" spans="2:200" s="11" customFormat="1" ht="38.25" customHeight="1" x14ac:dyDescent="0.25">
      <c r="B42" s="108"/>
      <c r="C42" s="45" t="s">
        <v>95</v>
      </c>
      <c r="D42" s="43" t="s">
        <v>13</v>
      </c>
      <c r="E42" s="59">
        <v>5600000</v>
      </c>
      <c r="F42" s="88">
        <f>1*1*$K$12</f>
        <v>6</v>
      </c>
      <c r="G42" s="44">
        <f>E42*F42</f>
        <v>33600000</v>
      </c>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row>
    <row r="43" spans="2:200" s="11" customFormat="1" ht="38.25" hidden="1" customHeight="1" x14ac:dyDescent="0.25">
      <c r="B43" s="108"/>
      <c r="C43" s="45" t="s">
        <v>95</v>
      </c>
      <c r="D43" s="43" t="s">
        <v>71</v>
      </c>
      <c r="E43" s="59">
        <v>5600000</v>
      </c>
      <c r="F43" s="88">
        <v>0</v>
      </c>
      <c r="G43" s="44">
        <f t="shared" ref="G43:G51" si="1">E43*F43</f>
        <v>0</v>
      </c>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row>
    <row r="44" spans="2:200" s="11" customFormat="1" ht="38.25" customHeight="1" x14ac:dyDescent="0.25">
      <c r="B44" s="108"/>
      <c r="C44" s="45" t="s">
        <v>96</v>
      </c>
      <c r="D44" s="43" t="s">
        <v>13</v>
      </c>
      <c r="E44" s="59">
        <v>700000</v>
      </c>
      <c r="F44" s="88">
        <v>6</v>
      </c>
      <c r="G44" s="44">
        <f t="shared" si="1"/>
        <v>4200000</v>
      </c>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row>
    <row r="45" spans="2:200" s="90" customFormat="1" ht="27.75" customHeight="1" x14ac:dyDescent="0.25">
      <c r="B45" s="108"/>
      <c r="C45" s="87" t="s">
        <v>97</v>
      </c>
      <c r="D45" s="43" t="s">
        <v>10</v>
      </c>
      <c r="E45" s="59">
        <v>6500000</v>
      </c>
      <c r="F45" s="88">
        <v>2.5</v>
      </c>
      <c r="G45" s="44">
        <f t="shared" si="1"/>
        <v>16250000</v>
      </c>
      <c r="H45" s="89"/>
      <c r="I45" s="89"/>
      <c r="J45" s="89"/>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row>
    <row r="46" spans="2:200" s="11" customFormat="1" ht="27.75" customHeight="1" x14ac:dyDescent="0.25">
      <c r="B46" s="28"/>
      <c r="C46" s="87" t="s">
        <v>98</v>
      </c>
      <c r="D46" s="14" t="s">
        <v>10</v>
      </c>
      <c r="E46" s="58">
        <v>550000</v>
      </c>
      <c r="F46" s="88">
        <v>4</v>
      </c>
      <c r="G46" s="44">
        <f t="shared" si="1"/>
        <v>2200000</v>
      </c>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c r="GP46" s="1"/>
      <c r="GQ46" s="1"/>
      <c r="GR46" s="1"/>
    </row>
    <row r="47" spans="2:200" s="11" customFormat="1" ht="27.75" customHeight="1" x14ac:dyDescent="0.25">
      <c r="B47" s="28"/>
      <c r="C47" s="15" t="s">
        <v>61</v>
      </c>
      <c r="D47" s="14" t="s">
        <v>10</v>
      </c>
      <c r="E47" s="58">
        <v>1000000</v>
      </c>
      <c r="F47" s="88">
        <f>1*1*($K$12)</f>
        <v>6</v>
      </c>
      <c r="G47" s="44">
        <f t="shared" si="1"/>
        <v>6000000</v>
      </c>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row>
    <row r="48" spans="2:200" s="11" customFormat="1" x14ac:dyDescent="0.25">
      <c r="B48" s="49"/>
      <c r="C48" s="46" t="s">
        <v>12</v>
      </c>
      <c r="D48" s="46"/>
      <c r="E48" s="76"/>
      <c r="F48" s="77"/>
      <c r="G48" s="78"/>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row>
    <row r="49" spans="1:200" s="11" customFormat="1" ht="27.75" customHeight="1" x14ac:dyDescent="0.25">
      <c r="B49" s="109"/>
      <c r="C49" s="16" t="s">
        <v>11</v>
      </c>
      <c r="D49" s="75" t="s">
        <v>10</v>
      </c>
      <c r="E49" s="60">
        <v>2000000</v>
      </c>
      <c r="F49" s="88">
        <f>1*($K$12)</f>
        <v>6</v>
      </c>
      <c r="G49" s="44">
        <f t="shared" si="1"/>
        <v>12000000</v>
      </c>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row>
    <row r="50" spans="1:200" s="11" customFormat="1" ht="27.75" customHeight="1" x14ac:dyDescent="0.25">
      <c r="B50" s="28"/>
      <c r="C50" s="15" t="s">
        <v>62</v>
      </c>
      <c r="D50" s="14" t="s">
        <v>10</v>
      </c>
      <c r="E50" s="58">
        <v>500000</v>
      </c>
      <c r="F50" s="88">
        <f>($K$12)</f>
        <v>6</v>
      </c>
      <c r="G50" s="44">
        <f t="shared" si="1"/>
        <v>3000000</v>
      </c>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row>
    <row r="51" spans="1:200" s="11" customFormat="1" ht="27.75" customHeight="1" x14ac:dyDescent="0.25">
      <c r="B51" s="28"/>
      <c r="C51" s="15" t="s">
        <v>63</v>
      </c>
      <c r="D51" s="14" t="s">
        <v>10</v>
      </c>
      <c r="E51" s="58">
        <v>500000</v>
      </c>
      <c r="F51" s="88">
        <f>($K$12)</f>
        <v>6</v>
      </c>
      <c r="G51" s="44">
        <f t="shared" si="1"/>
        <v>3000000</v>
      </c>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row>
    <row r="52" spans="1:200" s="11" customFormat="1" ht="27.75" customHeight="1" x14ac:dyDescent="0.25">
      <c r="B52" s="108"/>
      <c r="C52" s="94" t="s">
        <v>53</v>
      </c>
      <c r="D52" s="95" t="s">
        <v>10</v>
      </c>
      <c r="E52" s="93">
        <v>550000</v>
      </c>
      <c r="F52" s="96">
        <v>6</v>
      </c>
      <c r="G52" s="117">
        <f t="shared" ref="G52:G53" si="2">+F52*E52</f>
        <v>3300000</v>
      </c>
      <c r="H52" s="57" t="s">
        <v>48</v>
      </c>
      <c r="I52" s="65"/>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row>
    <row r="53" spans="1:200" s="11" customFormat="1" ht="27.75" customHeight="1" thickBot="1" x14ac:dyDescent="0.3">
      <c r="B53" s="110"/>
      <c r="C53" s="97" t="s">
        <v>46</v>
      </c>
      <c r="D53" s="98" t="s">
        <v>10</v>
      </c>
      <c r="E53" s="99">
        <v>200000</v>
      </c>
      <c r="F53" s="100">
        <v>6</v>
      </c>
      <c r="G53" s="117">
        <f t="shared" si="2"/>
        <v>1200000</v>
      </c>
      <c r="H53" s="57" t="s">
        <v>48</v>
      </c>
      <c r="I53" s="12">
        <v>41.3</v>
      </c>
      <c r="J53" s="12"/>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row>
    <row r="54" spans="1:200" s="11" customFormat="1" x14ac:dyDescent="0.25">
      <c r="B54" s="82"/>
      <c r="C54" s="244" t="s">
        <v>81</v>
      </c>
      <c r="D54" s="244"/>
      <c r="E54" s="244"/>
      <c r="F54" s="244"/>
      <c r="G54" s="83">
        <f>SUM(G40:G53)</f>
        <v>89550000</v>
      </c>
      <c r="H54" s="1"/>
      <c r="I54" s="12">
        <v>3.7</v>
      </c>
      <c r="J54" s="12"/>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row>
    <row r="55" spans="1:200" s="11" customFormat="1" x14ac:dyDescent="0.25">
      <c r="B55" s="54"/>
      <c r="C55" s="197" t="s">
        <v>9</v>
      </c>
      <c r="D55" s="197"/>
      <c r="E55" s="197"/>
      <c r="F55" s="197"/>
      <c r="G55" s="55">
        <f>G34+G54</f>
        <v>552936000</v>
      </c>
      <c r="H55" s="1"/>
      <c r="I55" s="12">
        <f>+I54/I53</f>
        <v>8.9588377723970949E-2</v>
      </c>
      <c r="J55" s="12"/>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row>
    <row r="56" spans="1:200" s="11" customFormat="1" x14ac:dyDescent="0.25">
      <c r="B56" s="54"/>
      <c r="C56" s="197" t="s">
        <v>47</v>
      </c>
      <c r="D56" s="197"/>
      <c r="E56" s="197"/>
      <c r="F56" s="197"/>
      <c r="G56" s="103">
        <v>97541480</v>
      </c>
      <c r="H56" s="57" t="s">
        <v>48</v>
      </c>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row>
    <row r="57" spans="1:200" s="11" customFormat="1" x14ac:dyDescent="0.25">
      <c r="B57" s="54"/>
      <c r="C57" s="197" t="s">
        <v>8</v>
      </c>
      <c r="D57" s="197"/>
      <c r="E57" s="197"/>
      <c r="F57" s="197"/>
      <c r="G57" s="55">
        <f>G55+G56</f>
        <v>650477480</v>
      </c>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row>
    <row r="58" spans="1:200" s="11" customFormat="1" x14ac:dyDescent="0.25">
      <c r="B58" s="54"/>
      <c r="C58" s="197" t="s">
        <v>7</v>
      </c>
      <c r="D58" s="197"/>
      <c r="E58" s="197"/>
      <c r="F58" s="197"/>
      <c r="G58" s="56">
        <f>ROUND(G57*19%,0)</f>
        <v>123590721</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row>
    <row r="59" spans="1:200" s="11" customFormat="1" ht="14.25" thickBot="1" x14ac:dyDescent="0.3">
      <c r="A59" s="90"/>
      <c r="B59" s="85"/>
      <c r="C59" s="232" t="s">
        <v>6</v>
      </c>
      <c r="D59" s="232"/>
      <c r="E59" s="232"/>
      <c r="F59" s="232"/>
      <c r="G59" s="86">
        <f>ROUND(G57+G58,0)</f>
        <v>774068201</v>
      </c>
      <c r="H59" s="84"/>
      <c r="I59" s="102"/>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row>
    <row r="60" spans="1:200" ht="30" customHeight="1" x14ac:dyDescent="0.25">
      <c r="B60" s="229" t="s">
        <v>5</v>
      </c>
      <c r="C60" s="230"/>
      <c r="D60" s="230"/>
      <c r="E60" s="230"/>
      <c r="F60" s="230"/>
      <c r="G60" s="231"/>
    </row>
    <row r="61" spans="1:200" ht="28.5" customHeight="1" x14ac:dyDescent="0.25">
      <c r="B61" s="241" t="s">
        <v>50</v>
      </c>
      <c r="C61" s="242"/>
      <c r="D61" s="242"/>
      <c r="E61" s="242"/>
      <c r="F61" s="242"/>
      <c r="G61" s="243"/>
    </row>
    <row r="62" spans="1:200" ht="27" customHeight="1" x14ac:dyDescent="0.25">
      <c r="B62" s="241" t="s">
        <v>4</v>
      </c>
      <c r="C62" s="242"/>
      <c r="D62" s="242"/>
      <c r="E62" s="242"/>
      <c r="F62" s="242"/>
      <c r="G62" s="243"/>
    </row>
    <row r="63" spans="1:200" ht="24.75" customHeight="1" x14ac:dyDescent="0.25">
      <c r="B63" s="241" t="s">
        <v>3</v>
      </c>
      <c r="C63" s="242"/>
      <c r="D63" s="242"/>
      <c r="E63" s="242"/>
      <c r="F63" s="242"/>
      <c r="G63" s="243"/>
    </row>
    <row r="64" spans="1:200" ht="51.75" customHeight="1" x14ac:dyDescent="0.25">
      <c r="B64" s="241" t="s">
        <v>64</v>
      </c>
      <c r="C64" s="242"/>
      <c r="D64" s="242"/>
      <c r="E64" s="242"/>
      <c r="F64" s="242"/>
      <c r="G64" s="243"/>
    </row>
    <row r="65" spans="2:8" ht="28.5" customHeight="1" x14ac:dyDescent="0.25">
      <c r="B65" s="241" t="s">
        <v>51</v>
      </c>
      <c r="C65" s="242"/>
      <c r="D65" s="242"/>
      <c r="E65" s="242"/>
      <c r="F65" s="242"/>
      <c r="G65" s="243"/>
    </row>
    <row r="66" spans="2:8" ht="28.5" customHeight="1" x14ac:dyDescent="0.25">
      <c r="B66" s="241" t="s">
        <v>65</v>
      </c>
      <c r="C66" s="242"/>
      <c r="D66" s="242"/>
      <c r="E66" s="242"/>
      <c r="F66" s="242"/>
      <c r="G66" s="243"/>
    </row>
    <row r="67" spans="2:8" ht="28.5" customHeight="1" x14ac:dyDescent="0.25">
      <c r="B67" s="241" t="s">
        <v>66</v>
      </c>
      <c r="C67" s="242"/>
      <c r="D67" s="242"/>
      <c r="E67" s="242"/>
      <c r="F67" s="242"/>
      <c r="G67" s="243"/>
    </row>
    <row r="68" spans="2:8" ht="28.5" customHeight="1" x14ac:dyDescent="0.25">
      <c r="B68" s="241" t="s">
        <v>67</v>
      </c>
      <c r="C68" s="242"/>
      <c r="D68" s="242"/>
      <c r="E68" s="242"/>
      <c r="F68" s="242"/>
      <c r="G68" s="243"/>
    </row>
    <row r="69" spans="2:8" ht="24.75" customHeight="1" x14ac:dyDescent="0.25">
      <c r="B69" s="241" t="s">
        <v>56</v>
      </c>
      <c r="C69" s="242"/>
      <c r="D69" s="242"/>
      <c r="E69" s="242"/>
      <c r="F69" s="242"/>
      <c r="G69" s="243"/>
    </row>
    <row r="70" spans="2:8" ht="24.75" customHeight="1" x14ac:dyDescent="0.25">
      <c r="B70" s="241" t="s">
        <v>88</v>
      </c>
      <c r="C70" s="242"/>
      <c r="D70" s="242"/>
      <c r="E70" s="242"/>
      <c r="F70" s="242"/>
      <c r="G70" s="243"/>
    </row>
    <row r="71" spans="2:8" ht="24.75" customHeight="1" x14ac:dyDescent="0.25">
      <c r="B71" s="241" t="s">
        <v>68</v>
      </c>
      <c r="C71" s="242"/>
      <c r="D71" s="242"/>
      <c r="E71" s="242"/>
      <c r="F71" s="242"/>
      <c r="G71" s="243"/>
    </row>
    <row r="72" spans="2:8" ht="24" customHeight="1" x14ac:dyDescent="0.25">
      <c r="B72" s="241" t="s">
        <v>73</v>
      </c>
      <c r="C72" s="242"/>
      <c r="D72" s="242"/>
      <c r="E72" s="242"/>
      <c r="F72" s="242"/>
      <c r="G72" s="243"/>
    </row>
    <row r="73" spans="2:8" ht="26.25" customHeight="1" x14ac:dyDescent="0.25">
      <c r="B73" s="241" t="s">
        <v>69</v>
      </c>
      <c r="C73" s="242"/>
      <c r="D73" s="242"/>
      <c r="E73" s="242"/>
      <c r="F73" s="242"/>
      <c r="G73" s="243"/>
    </row>
    <row r="74" spans="2:8" ht="31.5" customHeight="1" x14ac:dyDescent="0.25">
      <c r="B74" s="241" t="s">
        <v>57</v>
      </c>
      <c r="C74" s="242"/>
      <c r="D74" s="242"/>
      <c r="E74" s="242"/>
      <c r="F74" s="242"/>
      <c r="G74" s="243"/>
    </row>
    <row r="75" spans="2:8" ht="31.5" customHeight="1" x14ac:dyDescent="0.25">
      <c r="B75" s="241" t="s">
        <v>72</v>
      </c>
      <c r="C75" s="242"/>
      <c r="D75" s="242"/>
      <c r="E75" s="242"/>
      <c r="F75" s="242"/>
      <c r="G75" s="243"/>
    </row>
    <row r="76" spans="2:8" ht="44.25" customHeight="1" x14ac:dyDescent="0.25">
      <c r="B76" s="241" t="s">
        <v>74</v>
      </c>
      <c r="C76" s="242"/>
      <c r="D76" s="242"/>
      <c r="E76" s="242"/>
      <c r="F76" s="242"/>
      <c r="G76" s="243"/>
    </row>
    <row r="77" spans="2:8" ht="44.25" customHeight="1" x14ac:dyDescent="0.25">
      <c r="B77" s="241" t="s">
        <v>89</v>
      </c>
      <c r="C77" s="242"/>
      <c r="D77" s="242"/>
      <c r="E77" s="242"/>
      <c r="F77" s="242"/>
      <c r="G77" s="243"/>
      <c r="H77" s="124"/>
    </row>
    <row r="78" spans="2:8" ht="45.75" customHeight="1" thickBot="1" x14ac:dyDescent="0.3">
      <c r="B78" s="245" t="s">
        <v>52</v>
      </c>
      <c r="C78" s="246"/>
      <c r="D78" s="246"/>
      <c r="E78" s="246"/>
      <c r="F78" s="246"/>
      <c r="G78" s="247"/>
    </row>
    <row r="79" spans="2:8" x14ac:dyDescent="0.25">
      <c r="B79" s="62"/>
      <c r="C79" s="62"/>
      <c r="D79" s="62"/>
      <c r="E79" s="62"/>
      <c r="F79" s="62"/>
      <c r="G79" s="62"/>
    </row>
    <row r="80" spans="2:8" ht="15.75" x14ac:dyDescent="0.25">
      <c r="B80" s="10" t="s">
        <v>2</v>
      </c>
      <c r="C80" s="61"/>
      <c r="D80" s="61"/>
      <c r="E80" s="9"/>
      <c r="F80" s="8"/>
      <c r="G80" s="8"/>
    </row>
    <row r="81" spans="2:7" ht="38.25" customHeight="1" x14ac:dyDescent="0.25">
      <c r="B81" s="111"/>
      <c r="C81" s="7"/>
      <c r="D81" s="61"/>
      <c r="E81" s="6"/>
      <c r="F81" s="5"/>
      <c r="G81" s="5"/>
    </row>
    <row r="82" spans="2:7" ht="16.5" x14ac:dyDescent="0.25">
      <c r="B82" s="112" t="s">
        <v>1</v>
      </c>
      <c r="C82" s="61"/>
      <c r="D82" s="61"/>
      <c r="E82" s="236" t="s">
        <v>0</v>
      </c>
      <c r="F82" s="236"/>
      <c r="G82" s="236"/>
    </row>
  </sheetData>
  <mergeCells count="45">
    <mergeCell ref="C32:F32"/>
    <mergeCell ref="C33:F33"/>
    <mergeCell ref="C34:F34"/>
    <mergeCell ref="B9:G9"/>
    <mergeCell ref="B10:D10"/>
    <mergeCell ref="C15:G15"/>
    <mergeCell ref="F10:G10"/>
    <mergeCell ref="B12:C14"/>
    <mergeCell ref="C20:F20"/>
    <mergeCell ref="B8:G8"/>
    <mergeCell ref="B2:G2"/>
    <mergeCell ref="B3:G3"/>
    <mergeCell ref="B4:G4"/>
    <mergeCell ref="B5:G5"/>
    <mergeCell ref="B6:G6"/>
    <mergeCell ref="B7:G7"/>
    <mergeCell ref="E82:G82"/>
    <mergeCell ref="B67:G67"/>
    <mergeCell ref="B69:G69"/>
    <mergeCell ref="B70:G70"/>
    <mergeCell ref="B71:G71"/>
    <mergeCell ref="B72:G72"/>
    <mergeCell ref="B73:G73"/>
    <mergeCell ref="B78:G78"/>
    <mergeCell ref="B74:G74"/>
    <mergeCell ref="B68:G68"/>
    <mergeCell ref="B75:G75"/>
    <mergeCell ref="B76:G76"/>
    <mergeCell ref="B77:G77"/>
    <mergeCell ref="B66:G66"/>
    <mergeCell ref="C59:F59"/>
    <mergeCell ref="B61:G61"/>
    <mergeCell ref="B62:G62"/>
    <mergeCell ref="B63:G63"/>
    <mergeCell ref="D35:D37"/>
    <mergeCell ref="F35:F36"/>
    <mergeCell ref="B60:G60"/>
    <mergeCell ref="B64:G64"/>
    <mergeCell ref="B65:G65"/>
    <mergeCell ref="C54:F54"/>
    <mergeCell ref="C55:F55"/>
    <mergeCell ref="C56:F56"/>
    <mergeCell ref="C57:F57"/>
    <mergeCell ref="C58:F58"/>
    <mergeCell ref="B35:C37"/>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Sheet1</vt:lpstr>
      <vt:lpstr>PRESUPUESTO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Beatriz Vides Berdugo</dc:creator>
  <cp:lastModifiedBy>Sandra Liliana Baron Becerra</cp:lastModifiedBy>
  <dcterms:created xsi:type="dcterms:W3CDTF">2020-01-23T15:58:36Z</dcterms:created>
  <dcterms:modified xsi:type="dcterms:W3CDTF">2021-12-22T20:09:03Z</dcterms:modified>
</cp:coreProperties>
</file>