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an\Desktop\SAMC-010-2018-PISCINA\"/>
    </mc:Choice>
  </mc:AlternateContent>
  <xr:revisionPtr revIDLastSave="0" documentId="8_{5FCC1B09-40E9-4AEF-A966-BDA465484E40}" xr6:coauthVersionLast="38" xr6:coauthVersionMax="38" xr10:uidLastSave="{00000000-0000-0000-0000-000000000000}"/>
  <bookViews>
    <workbookView xWindow="0" yWindow="0" windowWidth="28800" windowHeight="12165" xr2:uid="{00000000-000D-0000-FFFF-FFFF00000000}"/>
  </bookViews>
  <sheets>
    <sheet name="Hoja1" sheetId="1" r:id="rId1"/>
  </sheets>
  <definedNames>
    <definedName name="_xlnm.Print_Area" localSheetId="0">Hoja1!$A$1:$L$103</definedName>
    <definedName name="_xlnm.Print_Titles" localSheetId="0">Hoja1!$1:$10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84" i="1" l="1"/>
  <c r="L84" i="1"/>
  <c r="K83" i="1"/>
  <c r="L83" i="1"/>
  <c r="K82" i="1"/>
  <c r="L82" i="1"/>
  <c r="L85" i="1"/>
  <c r="K78" i="1"/>
  <c r="L78" i="1"/>
  <c r="K77" i="1"/>
  <c r="L77" i="1"/>
  <c r="K75" i="1"/>
  <c r="L75" i="1"/>
  <c r="K74" i="1"/>
  <c r="L74" i="1"/>
  <c r="L79" i="1"/>
  <c r="K67" i="1"/>
  <c r="L67" i="1"/>
  <c r="K68" i="1"/>
  <c r="L68" i="1"/>
  <c r="K69" i="1"/>
  <c r="L69" i="1"/>
  <c r="K70" i="1"/>
  <c r="L70" i="1"/>
  <c r="L71" i="1"/>
  <c r="K62" i="1"/>
  <c r="L62" i="1"/>
  <c r="K61" i="1"/>
  <c r="L61" i="1"/>
  <c r="K60" i="1"/>
  <c r="L60" i="1"/>
  <c r="K59" i="1"/>
  <c r="L59" i="1"/>
  <c r="K57" i="1"/>
  <c r="L57" i="1"/>
  <c r="L63" i="1"/>
  <c r="K49" i="1"/>
  <c r="L49" i="1"/>
  <c r="K50" i="1"/>
  <c r="L50" i="1"/>
  <c r="K51" i="1"/>
  <c r="L51" i="1"/>
  <c r="K52" i="1"/>
  <c r="L52" i="1"/>
  <c r="K53" i="1"/>
  <c r="L53" i="1"/>
  <c r="L54" i="1"/>
  <c r="K45" i="1"/>
  <c r="L45" i="1"/>
  <c r="K44" i="1"/>
  <c r="L44" i="1"/>
  <c r="K43" i="1"/>
  <c r="L43" i="1"/>
  <c r="K42" i="1"/>
  <c r="L42" i="1"/>
  <c r="K41" i="1"/>
  <c r="L41" i="1"/>
  <c r="K39" i="1"/>
  <c r="L39" i="1"/>
  <c r="L46" i="1"/>
  <c r="K34" i="1"/>
  <c r="L34" i="1"/>
  <c r="K35" i="1"/>
  <c r="L35" i="1"/>
  <c r="L36" i="1"/>
  <c r="K28" i="1"/>
  <c r="L28" i="1"/>
  <c r="K29" i="1"/>
  <c r="L29" i="1"/>
  <c r="K30" i="1"/>
  <c r="L30" i="1"/>
  <c r="L31" i="1"/>
  <c r="K12" i="1"/>
  <c r="L12" i="1"/>
  <c r="D13" i="1"/>
  <c r="K13" i="1"/>
  <c r="L13" i="1"/>
  <c r="D14" i="1"/>
  <c r="K14" i="1"/>
  <c r="L14" i="1"/>
  <c r="K15" i="1"/>
  <c r="L15" i="1"/>
  <c r="K16" i="1"/>
  <c r="L16" i="1"/>
  <c r="K17" i="1"/>
  <c r="L17" i="1"/>
  <c r="D18" i="1"/>
  <c r="K18" i="1"/>
  <c r="L18" i="1"/>
  <c r="D19" i="1"/>
  <c r="K19" i="1"/>
  <c r="L19" i="1"/>
  <c r="D20" i="1"/>
  <c r="K20" i="1"/>
  <c r="L20" i="1"/>
  <c r="K21" i="1"/>
  <c r="L21" i="1"/>
  <c r="D22" i="1"/>
  <c r="K22" i="1"/>
  <c r="L22" i="1"/>
  <c r="K23" i="1"/>
  <c r="L23" i="1"/>
  <c r="K24" i="1"/>
  <c r="L24" i="1"/>
  <c r="L25" i="1"/>
  <c r="L87" i="1"/>
  <c r="L89" i="1"/>
  <c r="L90" i="1"/>
  <c r="L91" i="1"/>
  <c r="L92" i="1"/>
  <c r="J84" i="1"/>
  <c r="J83" i="1"/>
  <c r="J82" i="1"/>
  <c r="J85" i="1"/>
  <c r="J78" i="1"/>
  <c r="J77" i="1"/>
  <c r="J75" i="1"/>
  <c r="J74" i="1"/>
  <c r="J79" i="1"/>
  <c r="J67" i="1"/>
  <c r="J68" i="1"/>
  <c r="J69" i="1"/>
  <c r="J70" i="1"/>
  <c r="J71" i="1"/>
  <c r="J62" i="1"/>
  <c r="J61" i="1"/>
  <c r="J60" i="1"/>
  <c r="J59" i="1"/>
  <c r="J57" i="1"/>
  <c r="J63" i="1"/>
  <c r="J49" i="1"/>
  <c r="J50" i="1"/>
  <c r="J51" i="1"/>
  <c r="J52" i="1"/>
  <c r="J53" i="1"/>
  <c r="J54" i="1"/>
  <c r="J45" i="1"/>
  <c r="J44" i="1"/>
  <c r="J43" i="1"/>
  <c r="J42" i="1"/>
  <c r="J41" i="1"/>
  <c r="J39" i="1"/>
  <c r="J46" i="1"/>
  <c r="J34" i="1"/>
  <c r="J35" i="1"/>
  <c r="J36" i="1"/>
  <c r="J28" i="1"/>
  <c r="J29" i="1"/>
  <c r="J30" i="1"/>
  <c r="J3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87" i="1"/>
  <c r="J91" i="1"/>
  <c r="J89" i="1"/>
  <c r="J90" i="1"/>
  <c r="J92" i="1"/>
  <c r="H84" i="1"/>
  <c r="H83" i="1"/>
  <c r="H82" i="1"/>
  <c r="H85" i="1"/>
  <c r="H78" i="1"/>
  <c r="H77" i="1"/>
  <c r="H75" i="1"/>
  <c r="H74" i="1"/>
  <c r="H79" i="1"/>
  <c r="H67" i="1"/>
  <c r="H68" i="1"/>
  <c r="H69" i="1"/>
  <c r="H70" i="1"/>
  <c r="H71" i="1"/>
  <c r="H57" i="1"/>
  <c r="H59" i="1"/>
  <c r="H60" i="1"/>
  <c r="H61" i="1"/>
  <c r="H62" i="1"/>
  <c r="H63" i="1"/>
  <c r="H49" i="1"/>
  <c r="H50" i="1"/>
  <c r="H51" i="1"/>
  <c r="H52" i="1"/>
  <c r="H53" i="1"/>
  <c r="H54" i="1"/>
  <c r="H39" i="1"/>
  <c r="H41" i="1"/>
  <c r="H42" i="1"/>
  <c r="H43" i="1"/>
  <c r="H44" i="1"/>
  <c r="H45" i="1"/>
  <c r="H46" i="1"/>
  <c r="H34" i="1"/>
  <c r="H35" i="1"/>
  <c r="H36" i="1"/>
  <c r="H28" i="1"/>
  <c r="H29" i="1"/>
  <c r="H30" i="1"/>
  <c r="H3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87" i="1"/>
  <c r="H91" i="1"/>
  <c r="H89" i="1"/>
  <c r="H90" i="1"/>
  <c r="H92" i="1"/>
  <c r="F84" i="1"/>
  <c r="F83" i="1"/>
  <c r="F82" i="1"/>
  <c r="F85" i="1"/>
  <c r="F78" i="1"/>
  <c r="F77" i="1"/>
  <c r="F75" i="1"/>
  <c r="F74" i="1"/>
  <c r="F79" i="1"/>
  <c r="F67" i="1"/>
  <c r="F68" i="1"/>
  <c r="F69" i="1"/>
  <c r="F70" i="1"/>
  <c r="F71" i="1"/>
  <c r="F57" i="1"/>
  <c r="F59" i="1"/>
  <c r="F60" i="1"/>
  <c r="F61" i="1"/>
  <c r="F62" i="1"/>
  <c r="F63" i="1"/>
  <c r="F49" i="1"/>
  <c r="F50" i="1"/>
  <c r="F51" i="1"/>
  <c r="F52" i="1"/>
  <c r="F53" i="1"/>
  <c r="F54" i="1"/>
  <c r="F39" i="1"/>
  <c r="F41" i="1"/>
  <c r="F42" i="1"/>
  <c r="F43" i="1"/>
  <c r="F44" i="1"/>
  <c r="F45" i="1"/>
  <c r="F46" i="1"/>
  <c r="F34" i="1"/>
  <c r="F35" i="1"/>
  <c r="F36" i="1"/>
  <c r="F28" i="1"/>
  <c r="F29" i="1"/>
  <c r="F30" i="1"/>
  <c r="F3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87" i="1"/>
  <c r="F91" i="1"/>
  <c r="F90" i="1"/>
  <c r="F89" i="1"/>
  <c r="F92" i="1"/>
  <c r="A82" i="1"/>
  <c r="A83" i="1"/>
  <c r="A84" i="1"/>
  <c r="A74" i="1"/>
  <c r="A75" i="1"/>
  <c r="A76" i="1"/>
  <c r="A66" i="1"/>
  <c r="A70" i="1"/>
  <c r="A57" i="1"/>
  <c r="A58" i="1"/>
  <c r="A49" i="1"/>
  <c r="A50" i="1"/>
  <c r="A51" i="1"/>
  <c r="A52" i="1"/>
  <c r="A53" i="1"/>
  <c r="A39" i="1"/>
  <c r="A40" i="1"/>
  <c r="A43" i="1"/>
  <c r="A44" i="1"/>
  <c r="A45" i="1"/>
  <c r="A34" i="1"/>
  <c r="A35" i="1"/>
  <c r="A28" i="1"/>
  <c r="A29" i="1"/>
  <c r="A30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61" i="1"/>
  <c r="A62" i="1"/>
</calcChain>
</file>

<file path=xl/sharedStrings.xml><?xml version="1.0" encoding="utf-8"?>
<sst xmlns="http://schemas.openxmlformats.org/spreadsheetml/2006/main" count="138" uniqueCount="90">
  <si>
    <t>ITEM</t>
  </si>
  <si>
    <t>DESCRIPCION</t>
  </si>
  <si>
    <t>UNIDAD</t>
  </si>
  <si>
    <t>CANTIDAD</t>
  </si>
  <si>
    <t>VR. UNITARIO</t>
  </si>
  <si>
    <t>VR. PARCIAL</t>
  </si>
  <si>
    <t>PISOS BASES Y ACABADOS</t>
  </si>
  <si>
    <t>Demolición de piso antidesliante perimetral y cortaolas</t>
  </si>
  <si>
    <t>M2</t>
  </si>
  <si>
    <t>Alistado de piso para generar contrapendiente, e=0,08m.</t>
  </si>
  <si>
    <t>Sumnistro e instalación de piso en piedra atermica antideslizante</t>
  </si>
  <si>
    <t>Sumnistro e instalación de cañuela desague en piedra atermica antideslizante</t>
  </si>
  <si>
    <t>Ml</t>
  </si>
  <si>
    <t>Retiro de rejilla y marco carcamo metálico existente</t>
  </si>
  <si>
    <t>Corte y demolición de placa en concreto para construcción de carcamo faltante desague perimetral</t>
  </si>
  <si>
    <t>Excavación manual para construcción de carcamo faltante desague perimetral, S:.45*.40 m</t>
  </si>
  <si>
    <t>solado concreto de limpieza, S:0.45*0.05 m</t>
  </si>
  <si>
    <t>Carcamo en concreto de f'c 21 Mpa - faltante desague perimetral, S:.25*.20 m - 3 caras - E=0,10 m.</t>
  </si>
  <si>
    <t>Acero de refuerzo figurado fy 420 Mpa</t>
  </si>
  <si>
    <t>Kg</t>
  </si>
  <si>
    <t>Cañuela interior carcamo, diam. 4"</t>
  </si>
  <si>
    <t>Suministro e instalación de rejilla plástica y marco carcamo, en ángulo y plátina ASTM A36, pintura electrostática.</t>
  </si>
  <si>
    <t>Aplicación de pintura impermeabilizante carcamo desague - 3 caras</t>
  </si>
  <si>
    <t>SUBTOTAL</t>
  </si>
  <si>
    <t>PISCINA</t>
  </si>
  <si>
    <t>Protección polietileno sobre área piscina</t>
  </si>
  <si>
    <t>Aplicación de sellador de fisuras tipo Leak Sealer para reparar piscinas</t>
  </si>
  <si>
    <t>Litro</t>
  </si>
  <si>
    <t>Limpieza de fondo piscina</t>
  </si>
  <si>
    <t>INSTALACIONES ELECTRICAS</t>
  </si>
  <si>
    <t>Suministro e instalación, cambio de luminaria sobre piscina</t>
  </si>
  <si>
    <t>UN</t>
  </si>
  <si>
    <t>Revisión, reparación y adecuación de instalaciones electricas del área de equipos de la piscina</t>
  </si>
  <si>
    <t>Glb</t>
  </si>
  <si>
    <t>CUBIERTA</t>
  </si>
  <si>
    <t>Limpieza y mantenimiento general cubierta sobre área de la piscina, metálica tipo sanduich.</t>
  </si>
  <si>
    <t>Limpieza y mantenimiento general canal</t>
  </si>
  <si>
    <t>Lamina galvanizada</t>
  </si>
  <si>
    <t>Concreto</t>
  </si>
  <si>
    <t>Limpieza, mantenimiento y pintura general bajantes de PVC de 4" y 6".</t>
  </si>
  <si>
    <t>Aplicación de pintura impermeabilizante y bituminosa en interior de canal galvanizada o concreto.</t>
  </si>
  <si>
    <t>Siministro e instalación de flanche en manto 500XT y pintura bituminosa aluminio</t>
  </si>
  <si>
    <t>VENTANERIA ALUMINIO</t>
  </si>
  <si>
    <t>Desmonte de ventaneria existente</t>
  </si>
  <si>
    <t>Suministro e instalación de rejilla celosia fija en aluminio para ventilación (inferior y superior), H = 0,80 m.</t>
  </si>
  <si>
    <t>Suministro e instalación de malla ondulada 1" * 1" C-10, de protección rejilla celosia fija en aluminio para ventilación.</t>
  </si>
  <si>
    <t>Limpieza y reinstalación de ventaneria, incluye aplicación de sikaflex perimetral</t>
  </si>
  <si>
    <t>Suministro e instalación de gotero superior en aluminio</t>
  </si>
  <si>
    <t>ML</t>
  </si>
  <si>
    <t>MUROS INTERNOS SUPERBOARD - PVC</t>
  </si>
  <si>
    <t>Desmonte muros internos superboard, incluye estructura de soporte</t>
  </si>
  <si>
    <t>Muro PVC, perfileria estructura en acero inoxidable C-24</t>
  </si>
  <si>
    <t xml:space="preserve">Muro cerramiento plano </t>
  </si>
  <si>
    <t>Muro lineal, antepechos y alfajias, H= 0,45 m.</t>
  </si>
  <si>
    <t>Suministro e instalación mortero pendientado pedestales columnas metálicas</t>
  </si>
  <si>
    <t>Suministro e instalación baranda aislante en acero inoxidable díametro 1 1/2"</t>
  </si>
  <si>
    <t>ESTRUCTURA METALICA</t>
  </si>
  <si>
    <t>Resane y pintura de estructura, en anticorrosivo (parcial) y acabado final en esmalte gris.</t>
  </si>
  <si>
    <t>Columnas y vigas - 3 caras</t>
  </si>
  <si>
    <t>Correas - 3 caras</t>
  </si>
  <si>
    <t>Templetes y contravientos</t>
  </si>
  <si>
    <t>Limpieza y brillado de marco y puertas en acero inoxidable, 2 caras</t>
  </si>
  <si>
    <t>RESANES Y PINTURA - FACHADAS</t>
  </si>
  <si>
    <t>Limpieza y pintura tipo KORAZA antepechos en concreto</t>
  </si>
  <si>
    <t>Limpieza y aplicación de pintura impermeabilizante tipo KORAZA sobre fachada en GRC</t>
  </si>
  <si>
    <t>Limpieza y aplicación de pintura impermeabilizante tipo KORAZA sobre muros internos</t>
  </si>
  <si>
    <t>Area plana</t>
  </si>
  <si>
    <t>Antepechos y estructura</t>
  </si>
  <si>
    <t>ASEO GENERAL Y VARIOS</t>
  </si>
  <si>
    <t>Aseo general áreas intervenidas</t>
  </si>
  <si>
    <t>Trasiego de materiales de obra y escombros</t>
  </si>
  <si>
    <t>GL</t>
  </si>
  <si>
    <t>Retiro de escombros y sobrantes de obra</t>
  </si>
  <si>
    <t>Vje</t>
  </si>
  <si>
    <t>TOTAL COSTO DIRECTO</t>
  </si>
  <si>
    <t>COSTOS INDIRECTOS</t>
  </si>
  <si>
    <t>ADMINISTRACION</t>
  </si>
  <si>
    <t>IMPREVISTOS</t>
  </si>
  <si>
    <t>UTILIDAD</t>
  </si>
  <si>
    <t>TOTAL PRESUPUESTO DE OBRA</t>
  </si>
  <si>
    <t xml:space="preserve">
ESTUDIO DE MERCADO PROCESO ''CONTRATAR LAS REPARACIONES LOCATIVAS Y DE MANTENIMIENTO DEL ÁREA DE LA PISCINA DE LA ESTACIÓN DE BOMBEROS DE KENNEDY''.
</t>
  </si>
  <si>
    <t>OBCOIN SAS</t>
  </si>
  <si>
    <t>CEOPROYECTOS</t>
  </si>
  <si>
    <t>VHB</t>
  </si>
  <si>
    <t>VLR. UNITARIO PROMEDIO</t>
  </si>
  <si>
    <t>VLR. TOTAL PROMEDIO</t>
  </si>
  <si>
    <t>LEIDY JANETH DÍAZ BORRERO</t>
  </si>
  <si>
    <t>DANIEL ARMANDO VERA RUIZ</t>
  </si>
  <si>
    <t>COORDINADOR DE INFRAESTRUCTURA</t>
  </si>
  <si>
    <t>Contratista - Área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</si>
</sst>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&quot;$&quot;\ #,##0.00"/>
    <numFmt numFmtId="167" formatCode="&quot;$&quot;#,##0.00"/>
    <numFmt numFmtId="168" formatCode="_-&quot;$&quot;* #,##0.000_-;\-&quot;$&quot;* #,##0.000_-;_-&quot;$&quot;* &quot;-&quot;??_-;_-@_-"/>
    <numFmt numFmtId="169" formatCode="\$#,##0.00"/>
    <numFmt numFmtId="170" formatCode="_ * #,##0.00_ ;_ * \-#,##0.00_ ;_ * &quot;-&quot;??_ ;_ @_ "/>
    <numFmt numFmtId="171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8" fillId="0" borderId="0"/>
    <xf numFmtId="170" fontId="8" fillId="0" borderId="0" applyFont="0" applyFill="0" applyBorder="0" applyAlignment="0" applyProtection="0"/>
  </cellStyleXfs>
  <cellXfs count="152">
    <xf numFmtId="0" fontId="0" fillId="0" borderId="0" xfId="0"/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6" fontId="5" fillId="2" borderId="9" xfId="0" applyNumberFormat="1" applyFont="1" applyFill="1" applyBorder="1" applyAlignment="1">
      <alignment horizontal="center" vertical="center" wrapText="1"/>
    </xf>
    <xf numFmtId="166" fontId="4" fillId="2" borderId="9" xfId="0" applyNumberFormat="1" applyFont="1" applyFill="1" applyBorder="1" applyAlignment="1">
      <alignment horizontal="center" vertical="center" wrapText="1"/>
    </xf>
    <xf numFmtId="166" fontId="4" fillId="2" borderId="1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66" fontId="5" fillId="2" borderId="10" xfId="0" applyNumberFormat="1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0" fontId="0" fillId="0" borderId="28" xfId="0" applyBorder="1"/>
    <xf numFmtId="0" fontId="0" fillId="0" borderId="0" xfId="0" applyBorder="1"/>
    <xf numFmtId="2" fontId="5" fillId="2" borderId="3" xfId="0" applyNumberFormat="1" applyFont="1" applyFill="1" applyBorder="1" applyAlignment="1">
      <alignment horizontal="center" vertical="center"/>
    </xf>
    <xf numFmtId="2" fontId="5" fillId="2" borderId="11" xfId="0" applyNumberFormat="1" applyFont="1" applyFill="1" applyBorder="1" applyAlignment="1">
      <alignment horizontal="center" vertical="center"/>
    </xf>
    <xf numFmtId="2" fontId="5" fillId="2" borderId="25" xfId="0" applyNumberFormat="1" applyFont="1" applyFill="1" applyBorder="1" applyAlignment="1">
      <alignment horizontal="center" vertical="center"/>
    </xf>
    <xf numFmtId="2" fontId="5" fillId="2" borderId="23" xfId="0" applyNumberFormat="1" applyFont="1" applyFill="1" applyBorder="1" applyAlignment="1">
      <alignment horizontal="center" vertical="center"/>
    </xf>
    <xf numFmtId="0" fontId="0" fillId="0" borderId="11" xfId="0" applyBorder="1"/>
    <xf numFmtId="166" fontId="5" fillId="2" borderId="5" xfId="0" applyNumberFormat="1" applyFont="1" applyFill="1" applyBorder="1" applyAlignment="1">
      <alignment horizontal="center" vertical="center"/>
    </xf>
    <xf numFmtId="166" fontId="5" fillId="2" borderId="11" xfId="0" applyNumberFormat="1" applyFont="1" applyFill="1" applyBorder="1" applyAlignment="1">
      <alignment horizontal="center" vertical="center" wrapText="1"/>
    </xf>
    <xf numFmtId="166" fontId="4" fillId="2" borderId="23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5" fillId="2" borderId="4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2" borderId="16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166" fontId="5" fillId="2" borderId="6" xfId="0" applyNumberFormat="1" applyFont="1" applyFill="1" applyBorder="1" applyAlignment="1">
      <alignment horizontal="right" vertical="center"/>
    </xf>
    <xf numFmtId="166" fontId="5" fillId="2" borderId="7" xfId="0" applyNumberFormat="1" applyFont="1" applyFill="1" applyBorder="1" applyAlignment="1">
      <alignment horizontal="right" vertical="center" wrapText="1"/>
    </xf>
    <xf numFmtId="169" fontId="5" fillId="0" borderId="31" xfId="0" applyNumberFormat="1" applyFont="1" applyFill="1" applyBorder="1" applyAlignment="1">
      <alignment horizontal="right" vertical="center" shrinkToFit="1"/>
    </xf>
    <xf numFmtId="166" fontId="5" fillId="2" borderId="23" xfId="0" applyNumberFormat="1" applyFont="1" applyFill="1" applyBorder="1" applyAlignment="1">
      <alignment horizontal="right" vertical="center" wrapText="1"/>
    </xf>
    <xf numFmtId="166" fontId="5" fillId="2" borderId="8" xfId="0" applyNumberFormat="1" applyFont="1" applyFill="1" applyBorder="1" applyAlignment="1">
      <alignment horizontal="right" vertical="center"/>
    </xf>
    <xf numFmtId="166" fontId="5" fillId="2" borderId="9" xfId="0" applyNumberFormat="1" applyFont="1" applyFill="1" applyBorder="1" applyAlignment="1">
      <alignment horizontal="right" vertical="center" wrapText="1"/>
    </xf>
    <xf numFmtId="166" fontId="6" fillId="0" borderId="8" xfId="0" applyNumberFormat="1" applyFont="1" applyFill="1" applyBorder="1" applyAlignment="1">
      <alignment horizontal="right" vertical="center"/>
    </xf>
    <xf numFmtId="2" fontId="4" fillId="0" borderId="10" xfId="0" applyNumberFormat="1" applyFont="1" applyBorder="1" applyAlignment="1">
      <alignment horizontal="center" vertical="center" wrapText="1"/>
    </xf>
    <xf numFmtId="166" fontId="5" fillId="0" borderId="8" xfId="0" applyNumberFormat="1" applyFont="1" applyFill="1" applyBorder="1" applyAlignment="1">
      <alignment horizontal="right" vertical="center"/>
    </xf>
    <xf numFmtId="166" fontId="5" fillId="2" borderId="5" xfId="0" applyNumberFormat="1" applyFont="1" applyFill="1" applyBorder="1" applyAlignment="1">
      <alignment horizontal="center" vertical="center" wrapText="1"/>
    </xf>
    <xf numFmtId="166" fontId="5" fillId="2" borderId="10" xfId="0" applyNumberFormat="1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/>
    </xf>
    <xf numFmtId="166" fontId="5" fillId="2" borderId="8" xfId="0" applyNumberFormat="1" applyFont="1" applyFill="1" applyBorder="1" applyAlignment="1">
      <alignment horizontal="right" vertical="center" wrapText="1"/>
    </xf>
    <xf numFmtId="166" fontId="6" fillId="2" borderId="8" xfId="0" applyNumberFormat="1" applyFont="1" applyFill="1" applyBorder="1" applyAlignment="1">
      <alignment horizontal="right" vertical="center" wrapText="1"/>
    </xf>
    <xf numFmtId="166" fontId="6" fillId="2" borderId="8" xfId="0" applyNumberFormat="1" applyFont="1" applyFill="1" applyBorder="1" applyAlignment="1">
      <alignment horizontal="right" vertical="center"/>
    </xf>
    <xf numFmtId="166" fontId="5" fillId="2" borderId="10" xfId="0" applyNumberFormat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left" vertical="top" wrapText="1"/>
    </xf>
    <xf numFmtId="166" fontId="4" fillId="2" borderId="11" xfId="0" applyNumberFormat="1" applyFont="1" applyFill="1" applyBorder="1" applyAlignment="1">
      <alignment horizontal="right" vertical="center" wrapText="1"/>
    </xf>
    <xf numFmtId="166" fontId="4" fillId="2" borderId="9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top"/>
    </xf>
    <xf numFmtId="0" fontId="4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9" fontId="4" fillId="0" borderId="11" xfId="0" applyNumberFormat="1" applyFont="1" applyBorder="1" applyAlignment="1">
      <alignment vertical="center"/>
    </xf>
    <xf numFmtId="167" fontId="4" fillId="0" borderId="11" xfId="0" applyNumberFormat="1" applyFont="1" applyBorder="1" applyAlignment="1">
      <alignment vertical="center"/>
    </xf>
    <xf numFmtId="167" fontId="4" fillId="0" borderId="9" xfId="0" applyNumberFormat="1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9" fontId="4" fillId="0" borderId="8" xfId="0" applyNumberFormat="1" applyFont="1" applyBorder="1" applyAlignment="1">
      <alignment vertical="center"/>
    </xf>
    <xf numFmtId="164" fontId="5" fillId="0" borderId="8" xfId="0" applyNumberFormat="1" applyFont="1" applyBorder="1" applyAlignment="1">
      <alignment horizontal="right" vertical="center"/>
    </xf>
    <xf numFmtId="164" fontId="4" fillId="0" borderId="11" xfId="0" applyNumberFormat="1" applyFont="1" applyBorder="1" applyAlignment="1">
      <alignment horizontal="right" vertical="center"/>
    </xf>
    <xf numFmtId="164" fontId="5" fillId="0" borderId="10" xfId="0" applyNumberFormat="1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0" fontId="4" fillId="0" borderId="27" xfId="0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4" fontId="4" fillId="0" borderId="25" xfId="0" applyNumberFormat="1" applyFont="1" applyBorder="1" applyAlignment="1">
      <alignment horizontal="right" vertical="center"/>
    </xf>
    <xf numFmtId="164" fontId="4" fillId="0" borderId="17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left" vertical="top"/>
    </xf>
    <xf numFmtId="0" fontId="7" fillId="0" borderId="20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8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11" xfId="0" applyFont="1" applyBorder="1"/>
    <xf numFmtId="0" fontId="7" fillId="0" borderId="16" xfId="0" applyFont="1" applyBorder="1" applyAlignment="1">
      <alignment horizontal="left" vertical="top"/>
    </xf>
    <xf numFmtId="0" fontId="3" fillId="0" borderId="18" xfId="0" applyFont="1" applyBorder="1"/>
    <xf numFmtId="2" fontId="4" fillId="2" borderId="2" xfId="0" applyNumberFormat="1" applyFont="1" applyFill="1" applyBorder="1" applyAlignment="1">
      <alignment horizontal="center" vertical="center"/>
    </xf>
    <xf numFmtId="2" fontId="4" fillId="2" borderId="27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0" xfId="0" applyFont="1" applyBorder="1"/>
    <xf numFmtId="164" fontId="7" fillId="3" borderId="10" xfId="0" applyNumberFormat="1" applyFont="1" applyFill="1" applyBorder="1" applyAlignment="1">
      <alignment horizontal="right" vertical="center" wrapText="1"/>
    </xf>
    <xf numFmtId="164" fontId="5" fillId="3" borderId="10" xfId="0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vertical="center"/>
    </xf>
    <xf numFmtId="164" fontId="5" fillId="3" borderId="10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right" vertical="center"/>
    </xf>
    <xf numFmtId="0" fontId="5" fillId="3" borderId="10" xfId="0" applyFont="1" applyFill="1" applyBorder="1" applyAlignment="1">
      <alignment horizontal="right" vertical="center" wrapText="1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166" fontId="4" fillId="2" borderId="10" xfId="0" applyNumberFormat="1" applyFont="1" applyFill="1" applyBorder="1" applyAlignment="1">
      <alignment horizontal="right" vertical="center" wrapText="1"/>
    </xf>
    <xf numFmtId="164" fontId="5" fillId="3" borderId="12" xfId="0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0" fillId="0" borderId="12" xfId="0" applyBorder="1" applyAlignment="1">
      <alignment vertical="center"/>
    </xf>
    <xf numFmtId="166" fontId="3" fillId="2" borderId="9" xfId="0" applyNumberFormat="1" applyFont="1" applyFill="1" applyBorder="1" applyAlignment="1">
      <alignment horizontal="center" vertical="center" wrapText="1"/>
    </xf>
    <xf numFmtId="2" fontId="4" fillId="2" borderId="30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171" fontId="10" fillId="0" borderId="0" xfId="3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2" fillId="0" borderId="21" xfId="0" applyFont="1" applyBorder="1"/>
    <xf numFmtId="0" fontId="0" fillId="0" borderId="22" xfId="0" applyBorder="1" applyAlignment="1">
      <alignment horizontal="left" vertical="top"/>
    </xf>
    <xf numFmtId="0" fontId="0" fillId="0" borderId="22" xfId="0" applyBorder="1"/>
    <xf numFmtId="0" fontId="0" fillId="0" borderId="22" xfId="0" applyBorder="1" applyAlignment="1">
      <alignment vertical="center"/>
    </xf>
    <xf numFmtId="0" fontId="0" fillId="0" borderId="34" xfId="0" applyBorder="1" applyAlignment="1">
      <alignment vertical="center"/>
    </xf>
    <xf numFmtId="164" fontId="5" fillId="3" borderId="14" xfId="0" applyNumberFormat="1" applyFont="1" applyFill="1" applyBorder="1" applyAlignment="1">
      <alignment horizontal="right" vertical="center"/>
    </xf>
    <xf numFmtId="0" fontId="9" fillId="0" borderId="32" xfId="2" applyFont="1" applyFill="1" applyBorder="1" applyAlignment="1">
      <alignment horizontal="center" vertical="center"/>
    </xf>
    <xf numFmtId="0" fontId="10" fillId="0" borderId="22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2" fontId="4" fillId="2" borderId="30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26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8" fontId="3" fillId="0" borderId="12" xfId="1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8" fontId="3" fillId="0" borderId="9" xfId="1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</cellXfs>
  <cellStyles count="4">
    <cellStyle name="Millares_Acta De Recibo Final de Obra 2" xfId="3" xr:uid="{00000000-0005-0000-0000-000000000000}"/>
    <cellStyle name="Moneda" xfId="1" builtinId="4"/>
    <cellStyle name="Normal" xfId="0" builtinId="0"/>
    <cellStyle name="Normal 5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226060</xdr:colOff>
      <xdr:row>0</xdr:row>
      <xdr:rowOff>88899</xdr:rowOff>
    </xdr:from>
    <xdr:to>
      <xdr:col>7</xdr:col>
      <xdr:colOff>546100</xdr:colOff>
      <xdr:row>6</xdr:row>
      <xdr:rowOff>109120</xdr:rowOff>
    </xdr:to>
    <xdr:pic>
      <xdr:nvPicPr>
        <xdr:cNvPr id="2" name="0 Imagen" descr="Logo BomberosALCALDIA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0" y="88899"/>
          <a:ext cx="1399540" cy="1087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view="pageBreakPreview" zoomScale="74" zoomScaleNormal="74" zoomScaleSheetLayoutView="74" workbookViewId="0">
      <selection activeCell="C95" sqref="C95:K97"/>
    </sheetView>
  </sheetViews>
  <sheetFormatPr baseColWidth="10" defaultRowHeight="15" x14ac:dyDescent="0.25"/>
  <cols>
    <col min="1" max="1" width="11.42578125" style="91"/>
    <col min="2" max="2" width="23" style="25" customWidth="1"/>
    <col min="3" max="4" width="11.42578125" style="11"/>
    <col min="5" max="5" width="16.7109375" style="10" hidden="1" customWidth="1"/>
    <col min="6" max="6" width="21.28515625" style="11" hidden="1" customWidth="1"/>
    <col min="7" max="7" width="15.7109375" style="20" hidden="1" customWidth="1"/>
    <col min="8" max="8" width="20.42578125" style="16" hidden="1" customWidth="1"/>
    <col min="9" max="9" width="15.7109375" style="101" hidden="1" customWidth="1"/>
    <col min="10" max="10" width="22.7109375" style="102" hidden="1" customWidth="1"/>
    <col min="11" max="11" width="17.42578125" style="107" customWidth="1"/>
    <col min="12" max="12" width="25.85546875" style="102" customWidth="1"/>
  </cols>
  <sheetData>
    <row r="1" spans="1:12" x14ac:dyDescent="0.25">
      <c r="A1" s="116"/>
      <c r="B1" s="117"/>
      <c r="C1" s="118"/>
      <c r="D1" s="118"/>
      <c r="E1" s="118"/>
      <c r="F1" s="118"/>
      <c r="G1" s="118"/>
      <c r="H1" s="118"/>
      <c r="I1" s="119"/>
      <c r="J1" s="119"/>
      <c r="K1" s="119"/>
      <c r="L1" s="120"/>
    </row>
    <row r="2" spans="1:12" x14ac:dyDescent="0.25">
      <c r="E2" s="11"/>
      <c r="G2" s="11"/>
      <c r="H2" s="11"/>
      <c r="I2" s="100"/>
      <c r="J2" s="100"/>
      <c r="K2" s="100"/>
      <c r="L2" s="115"/>
    </row>
    <row r="3" spans="1:12" x14ac:dyDescent="0.25">
      <c r="E3" s="11"/>
      <c r="G3" s="11"/>
      <c r="H3" s="11"/>
      <c r="I3" s="100"/>
      <c r="J3" s="100"/>
      <c r="K3" s="100"/>
      <c r="L3" s="115"/>
    </row>
    <row r="4" spans="1:12" x14ac:dyDescent="0.25">
      <c r="E4" s="11"/>
      <c r="G4" s="11"/>
      <c r="H4" s="11"/>
      <c r="I4" s="100"/>
      <c r="J4" s="100"/>
      <c r="K4" s="100"/>
      <c r="L4" s="115"/>
    </row>
    <row r="5" spans="1:12" x14ac:dyDescent="0.25">
      <c r="E5" s="11"/>
      <c r="G5" s="11"/>
      <c r="H5" s="11"/>
      <c r="I5" s="100"/>
      <c r="J5" s="100"/>
      <c r="K5" s="100"/>
      <c r="L5" s="115"/>
    </row>
    <row r="6" spans="1:12" x14ac:dyDescent="0.25">
      <c r="E6" s="11"/>
      <c r="G6" s="11"/>
      <c r="H6" s="11"/>
      <c r="I6" s="100"/>
      <c r="J6" s="100"/>
      <c r="K6" s="100"/>
      <c r="L6" s="115"/>
    </row>
    <row r="7" spans="1:12" ht="15.75" thickBot="1" x14ac:dyDescent="0.3">
      <c r="E7" s="11"/>
      <c r="G7" s="11"/>
      <c r="H7" s="11"/>
      <c r="I7" s="100"/>
      <c r="J7" s="100"/>
      <c r="K7" s="100"/>
      <c r="L7" s="115"/>
    </row>
    <row r="8" spans="1:12" ht="36" customHeight="1" thickBot="1" x14ac:dyDescent="0.3">
      <c r="A8" s="136" t="s">
        <v>80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8"/>
    </row>
    <row r="9" spans="1:12" ht="24" customHeight="1" thickBot="1" x14ac:dyDescent="0.3">
      <c r="A9" s="86"/>
      <c r="B9" s="65"/>
      <c r="C9" s="66"/>
      <c r="D9" s="66"/>
      <c r="E9" s="139" t="s">
        <v>81</v>
      </c>
      <c r="F9" s="140"/>
      <c r="G9" s="128" t="s">
        <v>82</v>
      </c>
      <c r="H9" s="129"/>
      <c r="I9" s="128" t="s">
        <v>83</v>
      </c>
      <c r="J9" s="129"/>
      <c r="K9" s="130" t="s">
        <v>84</v>
      </c>
      <c r="L9" s="146" t="s">
        <v>85</v>
      </c>
    </row>
    <row r="10" spans="1:12" ht="31.5" customHeight="1" thickBot="1" x14ac:dyDescent="0.3">
      <c r="A10" s="67" t="s">
        <v>0</v>
      </c>
      <c r="B10" s="68" t="s">
        <v>1</v>
      </c>
      <c r="C10" s="67" t="s">
        <v>2</v>
      </c>
      <c r="D10" s="69" t="s">
        <v>3</v>
      </c>
      <c r="E10" s="70" t="s">
        <v>4</v>
      </c>
      <c r="F10" s="71" t="s">
        <v>5</v>
      </c>
      <c r="G10" s="72" t="s">
        <v>4</v>
      </c>
      <c r="H10" s="73" t="s">
        <v>5</v>
      </c>
      <c r="I10" s="97" t="s">
        <v>4</v>
      </c>
      <c r="J10" s="110" t="s">
        <v>5</v>
      </c>
      <c r="K10" s="130"/>
      <c r="L10" s="146"/>
    </row>
    <row r="11" spans="1:12" ht="15.75" thickBot="1" x14ac:dyDescent="0.3">
      <c r="A11" s="9">
        <v>1</v>
      </c>
      <c r="B11" s="131" t="s">
        <v>6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3"/>
    </row>
    <row r="12" spans="1:12" ht="47.25" hidden="1" customHeight="1" x14ac:dyDescent="0.25">
      <c r="A12" s="87">
        <f t="shared" ref="A12:A24" si="0">A11+0.01</f>
        <v>1.01</v>
      </c>
      <c r="B12" s="21" t="s">
        <v>7</v>
      </c>
      <c r="C12" s="6" t="s">
        <v>8</v>
      </c>
      <c r="D12" s="12">
        <v>160</v>
      </c>
      <c r="E12" s="26">
        <v>10500</v>
      </c>
      <c r="F12" s="27">
        <f t="shared" ref="F12:F24" si="1">E12*D12</f>
        <v>1680000</v>
      </c>
      <c r="G12" s="28">
        <v>9100</v>
      </c>
      <c r="H12" s="29">
        <f>G12*D12</f>
        <v>1456000</v>
      </c>
      <c r="I12" s="94">
        <v>8800</v>
      </c>
      <c r="J12" s="77">
        <f>I12*D12</f>
        <v>1408000</v>
      </c>
      <c r="K12" s="104">
        <f>ROUND((I12+G12+E12)/3,0)</f>
        <v>9467</v>
      </c>
      <c r="L12" s="121">
        <f>+ROUND(D12*K12,0)</f>
        <v>1514720</v>
      </c>
    </row>
    <row r="13" spans="1:12" ht="53.25" hidden="1" customHeight="1" x14ac:dyDescent="0.25">
      <c r="A13" s="37">
        <f t="shared" si="0"/>
        <v>1.02</v>
      </c>
      <c r="B13" s="22" t="s">
        <v>9</v>
      </c>
      <c r="C13" s="2" t="s">
        <v>8</v>
      </c>
      <c r="D13" s="13">
        <f>D12</f>
        <v>160</v>
      </c>
      <c r="E13" s="30">
        <v>68247</v>
      </c>
      <c r="F13" s="31">
        <f t="shared" si="1"/>
        <v>10919520</v>
      </c>
      <c r="G13" s="28">
        <v>69050</v>
      </c>
      <c r="H13" s="29">
        <f t="shared" ref="H13:H24" si="2">G13*D13</f>
        <v>11048000</v>
      </c>
      <c r="I13" s="94">
        <v>71300</v>
      </c>
      <c r="J13" s="77">
        <f t="shared" ref="J13:J24" si="3">I13*D13</f>
        <v>11408000</v>
      </c>
      <c r="K13" s="104">
        <f t="shared" ref="K13:K24" si="4">ROUND((I13+G13+E13)/3,0)</f>
        <v>69532</v>
      </c>
      <c r="L13" s="121">
        <f t="shared" ref="L13:L24" si="5">+ROUND(D13*K13,0)</f>
        <v>11125120</v>
      </c>
    </row>
    <row r="14" spans="1:12" ht="50.25" hidden="1" customHeight="1" x14ac:dyDescent="0.25">
      <c r="A14" s="37">
        <f t="shared" si="0"/>
        <v>1.03</v>
      </c>
      <c r="B14" s="22" t="s">
        <v>10</v>
      </c>
      <c r="C14" s="2" t="s">
        <v>8</v>
      </c>
      <c r="D14" s="13">
        <f>D13</f>
        <v>160</v>
      </c>
      <c r="E14" s="32">
        <v>150500</v>
      </c>
      <c r="F14" s="31">
        <f t="shared" si="1"/>
        <v>24080000</v>
      </c>
      <c r="G14" s="28">
        <v>152000</v>
      </c>
      <c r="H14" s="29">
        <f t="shared" si="2"/>
        <v>24320000</v>
      </c>
      <c r="I14" s="98">
        <v>152600</v>
      </c>
      <c r="J14" s="77">
        <f t="shared" si="3"/>
        <v>24416000</v>
      </c>
      <c r="K14" s="104">
        <f t="shared" si="4"/>
        <v>151700</v>
      </c>
      <c r="L14" s="121">
        <f t="shared" si="5"/>
        <v>24272000</v>
      </c>
    </row>
    <row r="15" spans="1:12" ht="59.25" hidden="1" customHeight="1" x14ac:dyDescent="0.25">
      <c r="A15" s="37">
        <f t="shared" si="0"/>
        <v>1.04</v>
      </c>
      <c r="B15" s="22" t="s">
        <v>11</v>
      </c>
      <c r="C15" s="2" t="s">
        <v>12</v>
      </c>
      <c r="D15" s="13">
        <v>76.599999999999994</v>
      </c>
      <c r="E15" s="32">
        <v>106600</v>
      </c>
      <c r="F15" s="31">
        <f t="shared" si="1"/>
        <v>8165559.9999999991</v>
      </c>
      <c r="G15" s="28">
        <v>103500</v>
      </c>
      <c r="H15" s="29">
        <f t="shared" si="2"/>
        <v>7928099.9999999991</v>
      </c>
      <c r="I15" s="98">
        <v>104250</v>
      </c>
      <c r="J15" s="77">
        <f t="shared" si="3"/>
        <v>7985549.9999999991</v>
      </c>
      <c r="K15" s="104">
        <f t="shared" si="4"/>
        <v>104783</v>
      </c>
      <c r="L15" s="121">
        <f t="shared" si="5"/>
        <v>8026378</v>
      </c>
    </row>
    <row r="16" spans="1:12" ht="34.5" hidden="1" customHeight="1" x14ac:dyDescent="0.25">
      <c r="A16" s="37">
        <f t="shared" si="0"/>
        <v>1.05</v>
      </c>
      <c r="B16" s="22" t="s">
        <v>13</v>
      </c>
      <c r="C16" s="2" t="s">
        <v>12</v>
      </c>
      <c r="D16" s="13">
        <v>30</v>
      </c>
      <c r="E16" s="30">
        <v>15700</v>
      </c>
      <c r="F16" s="31">
        <f t="shared" si="1"/>
        <v>471000</v>
      </c>
      <c r="G16" s="28">
        <v>12450</v>
      </c>
      <c r="H16" s="29">
        <f t="shared" si="2"/>
        <v>373500</v>
      </c>
      <c r="I16" s="94">
        <v>11400</v>
      </c>
      <c r="J16" s="77">
        <f t="shared" si="3"/>
        <v>342000</v>
      </c>
      <c r="K16" s="104">
        <f t="shared" si="4"/>
        <v>13183</v>
      </c>
      <c r="L16" s="121">
        <f t="shared" si="5"/>
        <v>395490</v>
      </c>
    </row>
    <row r="17" spans="1:12" ht="73.5" hidden="1" customHeight="1" x14ac:dyDescent="0.25">
      <c r="A17" s="37">
        <f t="shared" si="0"/>
        <v>1.06</v>
      </c>
      <c r="B17" s="22" t="s">
        <v>14</v>
      </c>
      <c r="C17" s="2" t="s">
        <v>12</v>
      </c>
      <c r="D17" s="13">
        <v>82</v>
      </c>
      <c r="E17" s="30">
        <v>17300</v>
      </c>
      <c r="F17" s="31">
        <f t="shared" si="1"/>
        <v>1418600</v>
      </c>
      <c r="G17" s="28">
        <v>13800</v>
      </c>
      <c r="H17" s="29">
        <f t="shared" si="2"/>
        <v>1131600</v>
      </c>
      <c r="I17" s="94">
        <v>15100</v>
      </c>
      <c r="J17" s="77">
        <f t="shared" si="3"/>
        <v>1238200</v>
      </c>
      <c r="K17" s="104">
        <f t="shared" si="4"/>
        <v>15400</v>
      </c>
      <c r="L17" s="121">
        <f t="shared" si="5"/>
        <v>1262800</v>
      </c>
    </row>
    <row r="18" spans="1:12" ht="67.5" customHeight="1" x14ac:dyDescent="0.25">
      <c r="A18" s="37">
        <f t="shared" si="0"/>
        <v>1.07</v>
      </c>
      <c r="B18" s="22" t="s">
        <v>15</v>
      </c>
      <c r="C18" s="2" t="s">
        <v>12</v>
      </c>
      <c r="D18" s="13">
        <f>D17</f>
        <v>82</v>
      </c>
      <c r="E18" s="30">
        <v>9500</v>
      </c>
      <c r="F18" s="31">
        <f t="shared" si="1"/>
        <v>779000</v>
      </c>
      <c r="G18" s="28">
        <v>7800</v>
      </c>
      <c r="H18" s="29">
        <f t="shared" si="2"/>
        <v>639600</v>
      </c>
      <c r="I18" s="94">
        <v>6200</v>
      </c>
      <c r="J18" s="77">
        <f>I18*D18</f>
        <v>508400</v>
      </c>
      <c r="K18" s="104">
        <f t="shared" si="4"/>
        <v>7833</v>
      </c>
      <c r="L18" s="121">
        <f t="shared" si="5"/>
        <v>642306</v>
      </c>
    </row>
    <row r="19" spans="1:12" ht="39" customHeight="1" x14ac:dyDescent="0.25">
      <c r="A19" s="37">
        <f t="shared" si="0"/>
        <v>1.08</v>
      </c>
      <c r="B19" s="22" t="s">
        <v>16</v>
      </c>
      <c r="C19" s="2" t="s">
        <v>12</v>
      </c>
      <c r="D19" s="13">
        <f>D17</f>
        <v>82</v>
      </c>
      <c r="E19" s="30">
        <v>9900</v>
      </c>
      <c r="F19" s="31">
        <f t="shared" si="1"/>
        <v>811800</v>
      </c>
      <c r="G19" s="28">
        <v>12200</v>
      </c>
      <c r="H19" s="29">
        <f t="shared" si="2"/>
        <v>1000400</v>
      </c>
      <c r="I19" s="94">
        <v>10240</v>
      </c>
      <c r="J19" s="77">
        <f t="shared" si="3"/>
        <v>839680</v>
      </c>
      <c r="K19" s="104">
        <f t="shared" si="4"/>
        <v>10780</v>
      </c>
      <c r="L19" s="121">
        <f t="shared" si="5"/>
        <v>883960</v>
      </c>
    </row>
    <row r="20" spans="1:12" ht="63" customHeight="1" x14ac:dyDescent="0.25">
      <c r="A20" s="37">
        <f t="shared" si="0"/>
        <v>1.0900000000000001</v>
      </c>
      <c r="B20" s="22" t="s">
        <v>17</v>
      </c>
      <c r="C20" s="2" t="s">
        <v>12</v>
      </c>
      <c r="D20" s="13">
        <f>D17</f>
        <v>82</v>
      </c>
      <c r="E20" s="30">
        <v>60100</v>
      </c>
      <c r="F20" s="31">
        <f t="shared" si="1"/>
        <v>4928200</v>
      </c>
      <c r="G20" s="28">
        <v>63400</v>
      </c>
      <c r="H20" s="29">
        <f t="shared" si="2"/>
        <v>5198800</v>
      </c>
      <c r="I20" s="94">
        <v>56800</v>
      </c>
      <c r="J20" s="77">
        <f t="shared" si="3"/>
        <v>4657600</v>
      </c>
      <c r="K20" s="104">
        <f t="shared" si="4"/>
        <v>60100</v>
      </c>
      <c r="L20" s="121">
        <f t="shared" si="5"/>
        <v>4928200</v>
      </c>
    </row>
    <row r="21" spans="1:12" ht="37.5" customHeight="1" x14ac:dyDescent="0.25">
      <c r="A21" s="37">
        <f t="shared" si="0"/>
        <v>1.1000000000000001</v>
      </c>
      <c r="B21" s="22" t="s">
        <v>18</v>
      </c>
      <c r="C21" s="2" t="s">
        <v>19</v>
      </c>
      <c r="D21" s="13">
        <v>480</v>
      </c>
      <c r="E21" s="30">
        <v>4800</v>
      </c>
      <c r="F21" s="31">
        <f t="shared" si="1"/>
        <v>2304000</v>
      </c>
      <c r="G21" s="28">
        <v>5100</v>
      </c>
      <c r="H21" s="29">
        <f t="shared" si="2"/>
        <v>2448000</v>
      </c>
      <c r="I21" s="94">
        <v>4100</v>
      </c>
      <c r="J21" s="77">
        <f t="shared" si="3"/>
        <v>1968000</v>
      </c>
      <c r="K21" s="104">
        <f t="shared" si="4"/>
        <v>4667</v>
      </c>
      <c r="L21" s="121">
        <f t="shared" si="5"/>
        <v>2240160</v>
      </c>
    </row>
    <row r="22" spans="1:12" ht="36" customHeight="1" x14ac:dyDescent="0.25">
      <c r="A22" s="37">
        <f t="shared" si="0"/>
        <v>1.1100000000000001</v>
      </c>
      <c r="B22" s="22" t="s">
        <v>20</v>
      </c>
      <c r="C22" s="2" t="s">
        <v>12</v>
      </c>
      <c r="D22" s="13">
        <f>D17*2</f>
        <v>164</v>
      </c>
      <c r="E22" s="30">
        <v>4700</v>
      </c>
      <c r="F22" s="31">
        <f t="shared" si="1"/>
        <v>770800</v>
      </c>
      <c r="G22" s="28">
        <v>4900</v>
      </c>
      <c r="H22" s="29">
        <f t="shared" si="2"/>
        <v>803600</v>
      </c>
      <c r="I22" s="94">
        <v>4600</v>
      </c>
      <c r="J22" s="77">
        <f t="shared" si="3"/>
        <v>754400</v>
      </c>
      <c r="K22" s="104">
        <f t="shared" si="4"/>
        <v>4733</v>
      </c>
      <c r="L22" s="121">
        <f t="shared" si="5"/>
        <v>776212</v>
      </c>
    </row>
    <row r="23" spans="1:12" ht="79.5" customHeight="1" x14ac:dyDescent="0.25">
      <c r="A23" s="37">
        <f t="shared" si="0"/>
        <v>1.1200000000000001</v>
      </c>
      <c r="B23" s="23" t="s">
        <v>21</v>
      </c>
      <c r="C23" s="2" t="s">
        <v>12</v>
      </c>
      <c r="D23" s="13">
        <v>94</v>
      </c>
      <c r="E23" s="30">
        <v>104900</v>
      </c>
      <c r="F23" s="31">
        <f t="shared" si="1"/>
        <v>9860600</v>
      </c>
      <c r="G23" s="28">
        <v>101400</v>
      </c>
      <c r="H23" s="29">
        <f t="shared" si="2"/>
        <v>9531600</v>
      </c>
      <c r="I23" s="94">
        <v>113200</v>
      </c>
      <c r="J23" s="77">
        <f t="shared" si="3"/>
        <v>10640800</v>
      </c>
      <c r="K23" s="104">
        <f t="shared" si="4"/>
        <v>106500</v>
      </c>
      <c r="L23" s="121">
        <f t="shared" si="5"/>
        <v>10011000</v>
      </c>
    </row>
    <row r="24" spans="1:12" ht="51" customHeight="1" thickBot="1" x14ac:dyDescent="0.3">
      <c r="A24" s="88">
        <f t="shared" si="0"/>
        <v>1.1300000000000001</v>
      </c>
      <c r="B24" s="24" t="s">
        <v>22</v>
      </c>
      <c r="C24" s="7" t="s">
        <v>12</v>
      </c>
      <c r="D24" s="14">
        <v>94</v>
      </c>
      <c r="E24" s="30">
        <v>16400</v>
      </c>
      <c r="F24" s="31">
        <f t="shared" si="1"/>
        <v>1541600</v>
      </c>
      <c r="G24" s="28">
        <v>14800</v>
      </c>
      <c r="H24" s="29">
        <f t="shared" si="2"/>
        <v>1391200</v>
      </c>
      <c r="I24" s="94">
        <v>14600</v>
      </c>
      <c r="J24" s="77">
        <f t="shared" si="3"/>
        <v>1372400</v>
      </c>
      <c r="K24" s="104">
        <f t="shared" si="4"/>
        <v>15267</v>
      </c>
      <c r="L24" s="121">
        <f t="shared" si="5"/>
        <v>1435098</v>
      </c>
    </row>
    <row r="25" spans="1:12" x14ac:dyDescent="0.25">
      <c r="A25" s="89"/>
      <c r="B25" s="74" t="s">
        <v>23</v>
      </c>
      <c r="C25" s="1"/>
      <c r="D25" s="15"/>
      <c r="E25" s="17"/>
      <c r="F25" s="19">
        <f>SUM(F12:F24)</f>
        <v>67730680</v>
      </c>
      <c r="G25" s="8"/>
      <c r="H25" s="19">
        <f>SUM(H12:H24)</f>
        <v>67270400</v>
      </c>
      <c r="I25" s="8"/>
      <c r="J25" s="4">
        <f>SUM(J12:J24)</f>
        <v>67539030</v>
      </c>
      <c r="K25" s="95"/>
      <c r="L25" s="4">
        <f>SUM(L12:L24)</f>
        <v>67513444</v>
      </c>
    </row>
    <row r="26" spans="1:12" x14ac:dyDescent="0.25">
      <c r="A26" s="90"/>
      <c r="B26" s="75"/>
      <c r="C26" s="2"/>
      <c r="D26" s="13"/>
      <c r="E26" s="8"/>
      <c r="F26" s="5"/>
      <c r="G26" s="8"/>
      <c r="H26" s="5"/>
      <c r="I26" s="8"/>
      <c r="J26" s="4"/>
      <c r="K26" s="95"/>
      <c r="L26" s="105"/>
    </row>
    <row r="27" spans="1:12" x14ac:dyDescent="0.25">
      <c r="A27" s="33">
        <v>2</v>
      </c>
      <c r="B27" s="144" t="s">
        <v>24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5"/>
    </row>
    <row r="28" spans="1:12" ht="42" customHeight="1" x14ac:dyDescent="0.25">
      <c r="A28" s="37">
        <f>A27+0.01</f>
        <v>2.0099999999999998</v>
      </c>
      <c r="B28" s="22" t="s">
        <v>25</v>
      </c>
      <c r="C28" s="2" t="s">
        <v>8</v>
      </c>
      <c r="D28" s="13">
        <v>320</v>
      </c>
      <c r="E28" s="30">
        <v>18400</v>
      </c>
      <c r="F28" s="31">
        <f t="shared" ref="F28:F30" si="6">E28*D28</f>
        <v>5888000</v>
      </c>
      <c r="G28" s="28">
        <v>19600</v>
      </c>
      <c r="H28" s="29">
        <f t="shared" ref="H28:H30" si="7">G28*D28</f>
        <v>6272000</v>
      </c>
      <c r="I28" s="76">
        <v>13160</v>
      </c>
      <c r="J28" s="77">
        <f>+I28*D28</f>
        <v>4211200</v>
      </c>
      <c r="K28" s="104">
        <f t="shared" ref="K28:K30" si="8">ROUND((I28+G28+E28)/3,0)</f>
        <v>17053</v>
      </c>
      <c r="L28" s="121">
        <f t="shared" ref="L28:L30" si="9">+ROUND(D28*K28,0)</f>
        <v>5456960</v>
      </c>
    </row>
    <row r="29" spans="1:12" ht="45.75" customHeight="1" x14ac:dyDescent="0.25">
      <c r="A29" s="37">
        <f>A28+0.01</f>
        <v>2.0199999999999996</v>
      </c>
      <c r="B29" s="22" t="s">
        <v>26</v>
      </c>
      <c r="C29" s="2" t="s">
        <v>27</v>
      </c>
      <c r="D29" s="13">
        <v>10</v>
      </c>
      <c r="E29" s="30">
        <v>450000</v>
      </c>
      <c r="F29" s="31">
        <f t="shared" si="6"/>
        <v>4500000</v>
      </c>
      <c r="G29" s="28">
        <v>425000</v>
      </c>
      <c r="H29" s="29">
        <f t="shared" si="7"/>
        <v>4250000</v>
      </c>
      <c r="I29" s="76">
        <v>523000</v>
      </c>
      <c r="J29" s="77">
        <f>+I29*D29</f>
        <v>5230000</v>
      </c>
      <c r="K29" s="104">
        <f t="shared" si="8"/>
        <v>466000</v>
      </c>
      <c r="L29" s="121">
        <f t="shared" si="9"/>
        <v>4660000</v>
      </c>
    </row>
    <row r="30" spans="1:12" ht="21" customHeight="1" x14ac:dyDescent="0.25">
      <c r="A30" s="37">
        <f>A29+0.01</f>
        <v>2.0299999999999994</v>
      </c>
      <c r="B30" s="22" t="s">
        <v>28</v>
      </c>
      <c r="C30" s="2" t="s">
        <v>8</v>
      </c>
      <c r="D30" s="13">
        <v>300</v>
      </c>
      <c r="E30" s="30">
        <v>8500</v>
      </c>
      <c r="F30" s="31">
        <f t="shared" si="6"/>
        <v>2550000</v>
      </c>
      <c r="G30" s="28">
        <v>7500</v>
      </c>
      <c r="H30" s="29">
        <f t="shared" si="7"/>
        <v>2250000</v>
      </c>
      <c r="I30" s="76">
        <v>7100</v>
      </c>
      <c r="J30" s="77">
        <f>+I30*D30</f>
        <v>2130000</v>
      </c>
      <c r="K30" s="104">
        <f t="shared" si="8"/>
        <v>7700</v>
      </c>
      <c r="L30" s="121">
        <f t="shared" si="9"/>
        <v>2310000</v>
      </c>
    </row>
    <row r="31" spans="1:12" x14ac:dyDescent="0.25">
      <c r="A31" s="90"/>
      <c r="B31" s="75" t="s">
        <v>23</v>
      </c>
      <c r="C31" s="2"/>
      <c r="D31" s="13"/>
      <c r="E31" s="8"/>
      <c r="F31" s="5">
        <f>SUM(F28:F30)</f>
        <v>12938000</v>
      </c>
      <c r="G31" s="8"/>
      <c r="H31" s="5">
        <f>SUM(H28:H30)</f>
        <v>12772000</v>
      </c>
      <c r="I31" s="8"/>
      <c r="J31" s="4">
        <f>SUM(J28:J30)</f>
        <v>11571200</v>
      </c>
      <c r="K31" s="95"/>
      <c r="L31" s="4">
        <f>SUM(L28:L30)</f>
        <v>12426960</v>
      </c>
    </row>
    <row r="32" spans="1:12" x14ac:dyDescent="0.25">
      <c r="A32" s="90"/>
      <c r="B32" s="75"/>
      <c r="C32" s="2"/>
      <c r="D32" s="13"/>
      <c r="E32" s="8"/>
      <c r="F32" s="5"/>
      <c r="G32" s="8"/>
      <c r="H32" s="5"/>
      <c r="I32" s="8"/>
      <c r="J32" s="4"/>
      <c r="K32" s="95"/>
      <c r="L32" s="105"/>
    </row>
    <row r="33" spans="1:12" ht="15.75" customHeight="1" thickBot="1" x14ac:dyDescent="0.3">
      <c r="A33" s="109">
        <v>3</v>
      </c>
      <c r="B33" s="141" t="s">
        <v>29</v>
      </c>
      <c r="C33" s="141"/>
      <c r="D33" s="141"/>
      <c r="E33" s="141"/>
      <c r="F33" s="141"/>
      <c r="G33" s="142"/>
      <c r="H33" s="142"/>
      <c r="I33" s="142"/>
      <c r="J33" s="142"/>
      <c r="K33" s="142"/>
      <c r="L33" s="143"/>
    </row>
    <row r="34" spans="1:12" ht="44.25" customHeight="1" x14ac:dyDescent="0.25">
      <c r="A34" s="87">
        <f>A33+0.01</f>
        <v>3.01</v>
      </c>
      <c r="B34" s="21" t="s">
        <v>30</v>
      </c>
      <c r="C34" s="6" t="s">
        <v>31</v>
      </c>
      <c r="D34" s="12">
        <v>2</v>
      </c>
      <c r="E34" s="34">
        <v>265000</v>
      </c>
      <c r="F34" s="31">
        <f t="shared" ref="F34:F35" si="10">E34*D34</f>
        <v>530000</v>
      </c>
      <c r="G34" s="28">
        <v>278000</v>
      </c>
      <c r="H34" s="29">
        <f t="shared" ref="H34:H35" si="11">G34*D34</f>
        <v>556000</v>
      </c>
      <c r="I34" s="78">
        <v>254400</v>
      </c>
      <c r="J34" s="77">
        <f>+I34*D34</f>
        <v>508800</v>
      </c>
      <c r="K34" s="104">
        <f t="shared" ref="K34:K35" si="12">ROUND((I34+G34+E34)/3,0)</f>
        <v>265800</v>
      </c>
      <c r="L34" s="121">
        <f t="shared" ref="L34:L35" si="13">+ROUND(D34*K34,0)</f>
        <v>531600</v>
      </c>
    </row>
    <row r="35" spans="1:12" ht="69.75" customHeight="1" thickBot="1" x14ac:dyDescent="0.3">
      <c r="A35" s="88">
        <f>A34+0.01</f>
        <v>3.0199999999999996</v>
      </c>
      <c r="B35" s="24" t="s">
        <v>32</v>
      </c>
      <c r="C35" s="7" t="s">
        <v>33</v>
      </c>
      <c r="D35" s="14">
        <v>1</v>
      </c>
      <c r="E35" s="34">
        <v>927200</v>
      </c>
      <c r="F35" s="31">
        <f t="shared" si="10"/>
        <v>927200</v>
      </c>
      <c r="G35" s="28">
        <v>940000</v>
      </c>
      <c r="H35" s="29">
        <f t="shared" si="11"/>
        <v>940000</v>
      </c>
      <c r="I35" s="78">
        <v>720000</v>
      </c>
      <c r="J35" s="77">
        <f>+I35*D35</f>
        <v>720000</v>
      </c>
      <c r="K35" s="104">
        <f t="shared" si="12"/>
        <v>862400</v>
      </c>
      <c r="L35" s="121">
        <f t="shared" si="13"/>
        <v>862400</v>
      </c>
    </row>
    <row r="36" spans="1:12" x14ac:dyDescent="0.25">
      <c r="A36" s="89"/>
      <c r="B36" s="74" t="s">
        <v>23</v>
      </c>
      <c r="C36" s="1"/>
      <c r="D36" s="15"/>
      <c r="E36" s="35"/>
      <c r="F36" s="19">
        <f>SUM(F34:F35)</f>
        <v>1457200</v>
      </c>
      <c r="G36" s="36"/>
      <c r="H36" s="19">
        <f>SUM(H34:H35)</f>
        <v>1496000</v>
      </c>
      <c r="I36" s="36"/>
      <c r="J36" s="4">
        <f>SUM(J34:J35)</f>
        <v>1228800</v>
      </c>
      <c r="K36" s="95"/>
      <c r="L36" s="4">
        <f>SUM(L34:L35)</f>
        <v>1394000</v>
      </c>
    </row>
    <row r="37" spans="1:12" x14ac:dyDescent="0.25">
      <c r="A37" s="90"/>
      <c r="B37" s="75"/>
      <c r="C37" s="2"/>
      <c r="D37" s="13"/>
      <c r="E37" s="36"/>
      <c r="F37" s="5"/>
      <c r="G37" s="36"/>
      <c r="H37" s="5"/>
      <c r="I37" s="36"/>
      <c r="J37" s="4"/>
      <c r="K37" s="95"/>
      <c r="L37" s="105"/>
    </row>
    <row r="38" spans="1:12" x14ac:dyDescent="0.25">
      <c r="A38" s="37">
        <v>4</v>
      </c>
      <c r="B38" s="134" t="s">
        <v>34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5"/>
    </row>
    <row r="39" spans="1:12" ht="60" customHeight="1" x14ac:dyDescent="0.25">
      <c r="A39" s="37">
        <f>A38+0.01</f>
        <v>4.01</v>
      </c>
      <c r="B39" s="22" t="s">
        <v>35</v>
      </c>
      <c r="C39" s="2" t="s">
        <v>8</v>
      </c>
      <c r="D39" s="13">
        <v>480</v>
      </c>
      <c r="E39" s="38">
        <v>12500</v>
      </c>
      <c r="F39" s="31">
        <f t="shared" ref="F39" si="14">E39*D39</f>
        <v>6000000</v>
      </c>
      <c r="G39" s="28">
        <v>10050</v>
      </c>
      <c r="H39" s="29">
        <f t="shared" ref="H39:H45" si="15">G39*D39</f>
        <v>4824000</v>
      </c>
      <c r="I39" s="79">
        <v>7500</v>
      </c>
      <c r="J39" s="77">
        <f>+I39*D39</f>
        <v>3600000</v>
      </c>
      <c r="K39" s="104">
        <f t="shared" ref="K39:K45" si="16">ROUND((I39+G39+E39)/3,0)</f>
        <v>10017</v>
      </c>
      <c r="L39" s="121">
        <f t="shared" ref="L39" si="17">+ROUND(D39*K39,0)</f>
        <v>4808160</v>
      </c>
    </row>
    <row r="40" spans="1:12" ht="32.25" customHeight="1" x14ac:dyDescent="0.25">
      <c r="A40" s="37">
        <f>A39+0.01</f>
        <v>4.0199999999999996</v>
      </c>
      <c r="B40" s="22" t="s">
        <v>36</v>
      </c>
      <c r="C40" s="2"/>
      <c r="D40" s="13"/>
      <c r="E40" s="38"/>
      <c r="F40" s="31"/>
      <c r="G40" s="80"/>
      <c r="H40" s="29"/>
      <c r="I40" s="81"/>
      <c r="J40" s="77"/>
      <c r="K40" s="104"/>
      <c r="L40" s="121"/>
    </row>
    <row r="41" spans="1:12" ht="17.25" customHeight="1" x14ac:dyDescent="0.25">
      <c r="A41" s="125"/>
      <c r="B41" s="22" t="s">
        <v>37</v>
      </c>
      <c r="C41" s="2" t="s">
        <v>12</v>
      </c>
      <c r="D41" s="13">
        <v>31.5</v>
      </c>
      <c r="E41" s="38">
        <v>6550</v>
      </c>
      <c r="F41" s="31">
        <f t="shared" ref="F41:F45" si="18">E41*D41</f>
        <v>206325</v>
      </c>
      <c r="G41" s="28">
        <v>7450</v>
      </c>
      <c r="H41" s="29">
        <f t="shared" si="15"/>
        <v>234675</v>
      </c>
      <c r="I41" s="79">
        <v>6900</v>
      </c>
      <c r="J41" s="77">
        <f t="shared" ref="J41:J45" si="19">+I41*D41</f>
        <v>217350</v>
      </c>
      <c r="K41" s="104">
        <f t="shared" si="16"/>
        <v>6967</v>
      </c>
      <c r="L41" s="121">
        <f t="shared" ref="L41:L45" si="20">+ROUND(D41*K41,0)</f>
        <v>219461</v>
      </c>
    </row>
    <row r="42" spans="1:12" x14ac:dyDescent="0.25">
      <c r="A42" s="126"/>
      <c r="B42" s="22" t="s">
        <v>38</v>
      </c>
      <c r="C42" s="2" t="s">
        <v>12</v>
      </c>
      <c r="D42" s="13">
        <v>31.5</v>
      </c>
      <c r="E42" s="38">
        <v>8400</v>
      </c>
      <c r="F42" s="31">
        <f t="shared" si="18"/>
        <v>264600</v>
      </c>
      <c r="G42" s="28">
        <v>9500</v>
      </c>
      <c r="H42" s="29">
        <f t="shared" si="15"/>
        <v>299250</v>
      </c>
      <c r="I42" s="79">
        <v>8100</v>
      </c>
      <c r="J42" s="77">
        <f t="shared" si="19"/>
        <v>255150</v>
      </c>
      <c r="K42" s="104">
        <f t="shared" si="16"/>
        <v>8667</v>
      </c>
      <c r="L42" s="121">
        <f t="shared" si="20"/>
        <v>273011</v>
      </c>
    </row>
    <row r="43" spans="1:12" ht="55.5" customHeight="1" x14ac:dyDescent="0.25">
      <c r="A43" s="37">
        <f>A40+0.01</f>
        <v>4.0299999999999994</v>
      </c>
      <c r="B43" s="22" t="s">
        <v>39</v>
      </c>
      <c r="C43" s="2" t="s">
        <v>12</v>
      </c>
      <c r="D43" s="13">
        <v>42</v>
      </c>
      <c r="E43" s="38">
        <v>10900</v>
      </c>
      <c r="F43" s="31">
        <f t="shared" si="18"/>
        <v>457800</v>
      </c>
      <c r="G43" s="28">
        <v>13100</v>
      </c>
      <c r="H43" s="29">
        <f t="shared" si="15"/>
        <v>550200</v>
      </c>
      <c r="I43" s="79">
        <v>104000</v>
      </c>
      <c r="J43" s="77">
        <f t="shared" si="19"/>
        <v>4368000</v>
      </c>
      <c r="K43" s="104">
        <f t="shared" si="16"/>
        <v>42667</v>
      </c>
      <c r="L43" s="121">
        <f t="shared" si="20"/>
        <v>1792014</v>
      </c>
    </row>
    <row r="44" spans="1:12" ht="75.75" customHeight="1" x14ac:dyDescent="0.25">
      <c r="A44" s="37">
        <f>A43+0.01</f>
        <v>4.0399999999999991</v>
      </c>
      <c r="B44" s="22" t="s">
        <v>40</v>
      </c>
      <c r="C44" s="2" t="s">
        <v>12</v>
      </c>
      <c r="D44" s="13">
        <v>63</v>
      </c>
      <c r="E44" s="38">
        <v>22100</v>
      </c>
      <c r="F44" s="31">
        <f t="shared" si="18"/>
        <v>1392300</v>
      </c>
      <c r="G44" s="28">
        <v>23800</v>
      </c>
      <c r="H44" s="29">
        <f t="shared" si="15"/>
        <v>1499400</v>
      </c>
      <c r="I44" s="79">
        <v>18600</v>
      </c>
      <c r="J44" s="77">
        <f t="shared" si="19"/>
        <v>1171800</v>
      </c>
      <c r="K44" s="104">
        <f t="shared" si="16"/>
        <v>21500</v>
      </c>
      <c r="L44" s="121">
        <f t="shared" si="20"/>
        <v>1354500</v>
      </c>
    </row>
    <row r="45" spans="1:12" ht="60.75" customHeight="1" x14ac:dyDescent="0.25">
      <c r="A45" s="37">
        <f>A44+0.01</f>
        <v>4.0499999999999989</v>
      </c>
      <c r="B45" s="22" t="s">
        <v>41</v>
      </c>
      <c r="C45" s="2" t="s">
        <v>12</v>
      </c>
      <c r="D45" s="13">
        <v>31.5</v>
      </c>
      <c r="E45" s="30">
        <v>28100</v>
      </c>
      <c r="F45" s="31">
        <f t="shared" si="18"/>
        <v>885150</v>
      </c>
      <c r="G45" s="28">
        <v>26000</v>
      </c>
      <c r="H45" s="29">
        <f t="shared" si="15"/>
        <v>819000</v>
      </c>
      <c r="I45" s="76">
        <v>24100</v>
      </c>
      <c r="J45" s="77">
        <f t="shared" si="19"/>
        <v>759150</v>
      </c>
      <c r="K45" s="104">
        <f t="shared" si="16"/>
        <v>26067</v>
      </c>
      <c r="L45" s="121">
        <f t="shared" si="20"/>
        <v>821111</v>
      </c>
    </row>
    <row r="46" spans="1:12" x14ac:dyDescent="0.25">
      <c r="A46" s="90"/>
      <c r="B46" s="75" t="s">
        <v>23</v>
      </c>
      <c r="C46" s="2"/>
      <c r="D46" s="13"/>
      <c r="E46" s="36"/>
      <c r="F46" s="5">
        <f>SUM(F39:F45)</f>
        <v>9206175</v>
      </c>
      <c r="G46" s="36"/>
      <c r="H46" s="5">
        <f>SUM(H39:H45)</f>
        <v>8226525</v>
      </c>
      <c r="I46" s="36"/>
      <c r="J46" s="4">
        <f>J45+J44+J43+J42+J41+J39</f>
        <v>10371450</v>
      </c>
      <c r="K46" s="95"/>
      <c r="L46" s="4">
        <f>L45+L44+L43+L42+L41+L39</f>
        <v>9268257</v>
      </c>
    </row>
    <row r="47" spans="1:12" x14ac:dyDescent="0.25">
      <c r="A47" s="90"/>
      <c r="B47" s="75"/>
      <c r="C47" s="2"/>
      <c r="D47" s="13"/>
      <c r="E47" s="36"/>
      <c r="F47" s="5"/>
      <c r="G47" s="36"/>
      <c r="H47" s="5"/>
      <c r="I47" s="36"/>
      <c r="J47" s="4"/>
      <c r="K47" s="95"/>
      <c r="L47" s="105"/>
    </row>
    <row r="48" spans="1:12" x14ac:dyDescent="0.25">
      <c r="A48" s="37">
        <v>5</v>
      </c>
      <c r="B48" s="134" t="s">
        <v>42</v>
      </c>
      <c r="C48" s="134"/>
      <c r="D48" s="134"/>
      <c r="E48" s="134"/>
      <c r="F48" s="134"/>
      <c r="G48" s="134"/>
      <c r="H48" s="134"/>
      <c r="I48" s="134"/>
      <c r="J48" s="134"/>
      <c r="K48" s="134"/>
      <c r="L48" s="135"/>
    </row>
    <row r="49" spans="1:12" ht="32.25" customHeight="1" x14ac:dyDescent="0.25">
      <c r="A49" s="37">
        <f t="shared" ref="A49:A51" si="21">A48+0.01</f>
        <v>5.01</v>
      </c>
      <c r="B49" s="22" t="s">
        <v>43</v>
      </c>
      <c r="C49" s="2" t="s">
        <v>8</v>
      </c>
      <c r="D49" s="13">
        <v>195.2</v>
      </c>
      <c r="E49" s="39">
        <v>20600</v>
      </c>
      <c r="F49" s="31">
        <f t="shared" ref="F49:F53" si="22">E49*D49</f>
        <v>4021119.9999999995</v>
      </c>
      <c r="G49" s="28">
        <v>22400</v>
      </c>
      <c r="H49" s="29">
        <f t="shared" ref="H49:H53" si="23">G49*D49</f>
        <v>4372480</v>
      </c>
      <c r="I49" s="82">
        <v>29100</v>
      </c>
      <c r="J49" s="77">
        <f t="shared" ref="J49:J53" si="24">+I49*D49</f>
        <v>5680320</v>
      </c>
      <c r="K49" s="104">
        <f t="shared" ref="K49:K53" si="25">ROUND((I49+G49+E49)/3,0)</f>
        <v>24033</v>
      </c>
      <c r="L49" s="121">
        <f t="shared" ref="L49:L53" si="26">+ROUND(D49*K49,0)</f>
        <v>4691242</v>
      </c>
    </row>
    <row r="50" spans="1:12" ht="77.25" customHeight="1" x14ac:dyDescent="0.25">
      <c r="A50" s="37">
        <f>A49+0.01</f>
        <v>5.0199999999999996</v>
      </c>
      <c r="B50" s="22" t="s">
        <v>44</v>
      </c>
      <c r="C50" s="2" t="s">
        <v>12</v>
      </c>
      <c r="D50" s="13">
        <v>41.5</v>
      </c>
      <c r="E50" s="30">
        <v>254600</v>
      </c>
      <c r="F50" s="31">
        <f t="shared" si="22"/>
        <v>10565900</v>
      </c>
      <c r="G50" s="28">
        <v>242700</v>
      </c>
      <c r="H50" s="29">
        <f t="shared" si="23"/>
        <v>10072050</v>
      </c>
      <c r="I50" s="76">
        <v>29000</v>
      </c>
      <c r="J50" s="77">
        <f t="shared" si="24"/>
        <v>1203500</v>
      </c>
      <c r="K50" s="104">
        <f t="shared" si="25"/>
        <v>175433</v>
      </c>
      <c r="L50" s="121">
        <f t="shared" si="26"/>
        <v>7280470</v>
      </c>
    </row>
    <row r="51" spans="1:12" ht="73.5" customHeight="1" x14ac:dyDescent="0.25">
      <c r="A51" s="37">
        <f t="shared" si="21"/>
        <v>5.0299999999999994</v>
      </c>
      <c r="B51" s="22" t="s">
        <v>45</v>
      </c>
      <c r="C51" s="2" t="s">
        <v>12</v>
      </c>
      <c r="D51" s="13">
        <v>41.5</v>
      </c>
      <c r="E51" s="30">
        <v>103700</v>
      </c>
      <c r="F51" s="31">
        <f t="shared" si="22"/>
        <v>4303550</v>
      </c>
      <c r="G51" s="28">
        <v>104560</v>
      </c>
      <c r="H51" s="29">
        <f t="shared" si="23"/>
        <v>4339240</v>
      </c>
      <c r="I51" s="76">
        <v>86000</v>
      </c>
      <c r="J51" s="77">
        <f t="shared" si="24"/>
        <v>3569000</v>
      </c>
      <c r="K51" s="104">
        <f t="shared" si="25"/>
        <v>98087</v>
      </c>
      <c r="L51" s="121">
        <f t="shared" si="26"/>
        <v>4070611</v>
      </c>
    </row>
    <row r="52" spans="1:12" ht="81.75" customHeight="1" x14ac:dyDescent="0.25">
      <c r="A52" s="37">
        <f>A51+0.01</f>
        <v>5.0399999999999991</v>
      </c>
      <c r="B52" s="22" t="s">
        <v>46</v>
      </c>
      <c r="C52" s="2" t="s">
        <v>8</v>
      </c>
      <c r="D52" s="13">
        <v>162</v>
      </c>
      <c r="E52" s="30">
        <v>42700</v>
      </c>
      <c r="F52" s="31">
        <f t="shared" si="22"/>
        <v>6917400</v>
      </c>
      <c r="G52" s="28">
        <v>45100</v>
      </c>
      <c r="H52" s="29">
        <f t="shared" si="23"/>
        <v>7306200</v>
      </c>
      <c r="I52" s="76">
        <v>43600</v>
      </c>
      <c r="J52" s="77">
        <f t="shared" si="24"/>
        <v>7063200</v>
      </c>
      <c r="K52" s="104">
        <f t="shared" si="25"/>
        <v>43800</v>
      </c>
      <c r="L52" s="121">
        <f t="shared" si="26"/>
        <v>7095600</v>
      </c>
    </row>
    <row r="53" spans="1:12" ht="51" customHeight="1" x14ac:dyDescent="0.25">
      <c r="A53" s="37">
        <f t="shared" ref="A53" si="27">A52+0.01</f>
        <v>5.0499999999999989</v>
      </c>
      <c r="B53" s="22" t="s">
        <v>47</v>
      </c>
      <c r="C53" s="2" t="s">
        <v>48</v>
      </c>
      <c r="D53" s="13">
        <v>115</v>
      </c>
      <c r="E53" s="30">
        <v>16700</v>
      </c>
      <c r="F53" s="31">
        <f t="shared" si="22"/>
        <v>1920500</v>
      </c>
      <c r="G53" s="28">
        <v>17400</v>
      </c>
      <c r="H53" s="29">
        <f t="shared" si="23"/>
        <v>2001000</v>
      </c>
      <c r="I53" s="76">
        <v>15100</v>
      </c>
      <c r="J53" s="77">
        <f t="shared" si="24"/>
        <v>1736500</v>
      </c>
      <c r="K53" s="104">
        <f t="shared" si="25"/>
        <v>16400</v>
      </c>
      <c r="L53" s="121">
        <f t="shared" si="26"/>
        <v>1886000</v>
      </c>
    </row>
    <row r="54" spans="1:12" x14ac:dyDescent="0.25">
      <c r="A54" s="90"/>
      <c r="B54" s="75" t="s">
        <v>23</v>
      </c>
      <c r="C54" s="2"/>
      <c r="D54" s="13"/>
      <c r="E54" s="36"/>
      <c r="F54" s="5">
        <f>SUM(F49:F53)</f>
        <v>27728470</v>
      </c>
      <c r="G54" s="36"/>
      <c r="H54" s="5">
        <f>SUM(H49:H53)</f>
        <v>28090970</v>
      </c>
      <c r="I54" s="36"/>
      <c r="J54" s="4">
        <f>SUM(J49:J53)</f>
        <v>19252520</v>
      </c>
      <c r="K54" s="95"/>
      <c r="L54" s="4">
        <f>SUM(L49:L53)</f>
        <v>25023923</v>
      </c>
    </row>
    <row r="55" spans="1:12" x14ac:dyDescent="0.25">
      <c r="A55" s="90"/>
      <c r="B55" s="75"/>
      <c r="C55" s="2"/>
      <c r="D55" s="13"/>
      <c r="E55" s="36"/>
      <c r="F55" s="5"/>
      <c r="G55" s="36"/>
      <c r="H55" s="5"/>
      <c r="I55" s="36"/>
      <c r="J55" s="4"/>
      <c r="K55" s="95"/>
      <c r="L55" s="105"/>
    </row>
    <row r="56" spans="1:12" ht="20.25" customHeight="1" x14ac:dyDescent="0.25">
      <c r="A56" s="37">
        <v>6</v>
      </c>
      <c r="B56" s="142" t="s">
        <v>49</v>
      </c>
      <c r="C56" s="142"/>
      <c r="D56" s="142"/>
      <c r="E56" s="142"/>
      <c r="F56" s="142"/>
      <c r="G56" s="142"/>
      <c r="H56" s="142"/>
      <c r="I56" s="142"/>
      <c r="J56" s="142"/>
      <c r="K56" s="142"/>
      <c r="L56" s="143"/>
    </row>
    <row r="57" spans="1:12" ht="89.25" customHeight="1" x14ac:dyDescent="0.25">
      <c r="A57" s="37">
        <f t="shared" ref="A57:A62" si="28">A56+0.01</f>
        <v>6.01</v>
      </c>
      <c r="B57" s="22" t="s">
        <v>50</v>
      </c>
      <c r="C57" s="2" t="s">
        <v>8</v>
      </c>
      <c r="D57" s="13">
        <v>475</v>
      </c>
      <c r="E57" s="38">
        <v>12400</v>
      </c>
      <c r="F57" s="31">
        <f t="shared" ref="F57:F62" si="29">E57*D57</f>
        <v>5890000</v>
      </c>
      <c r="G57" s="28">
        <v>12400</v>
      </c>
      <c r="H57" s="29">
        <f t="shared" ref="H57:H62" si="30">G57*D57</f>
        <v>5890000</v>
      </c>
      <c r="I57" s="93">
        <v>13200</v>
      </c>
      <c r="J57" s="77">
        <f t="shared" ref="J57:J62" si="31">+I57*D57</f>
        <v>6270000</v>
      </c>
      <c r="K57" s="104">
        <f t="shared" ref="K57:K62" si="32">ROUND((I57+G57+E57)/3,0)</f>
        <v>12667</v>
      </c>
      <c r="L57" s="121">
        <f t="shared" ref="L57:L62" si="33">+ROUND(D57*K57,0)</f>
        <v>6016825</v>
      </c>
    </row>
    <row r="58" spans="1:12" ht="50.25" customHeight="1" x14ac:dyDescent="0.25">
      <c r="A58" s="37">
        <f t="shared" si="28"/>
        <v>6.02</v>
      </c>
      <c r="B58" s="22" t="s">
        <v>51</v>
      </c>
      <c r="C58" s="2"/>
      <c r="D58" s="13"/>
      <c r="E58" s="30"/>
      <c r="F58" s="31"/>
      <c r="G58" s="80"/>
      <c r="H58" s="29"/>
      <c r="I58" s="94"/>
      <c r="J58" s="77"/>
      <c r="K58" s="104"/>
      <c r="L58" s="121"/>
    </row>
    <row r="59" spans="1:12" ht="24" customHeight="1" x14ac:dyDescent="0.25">
      <c r="A59" s="125"/>
      <c r="B59" s="22" t="s">
        <v>52</v>
      </c>
      <c r="C59" s="2" t="s">
        <v>8</v>
      </c>
      <c r="D59" s="13">
        <v>475</v>
      </c>
      <c r="E59" s="40">
        <v>138400</v>
      </c>
      <c r="F59" s="31">
        <f t="shared" ref="F59:F60" si="34">E59*D59</f>
        <v>65740000</v>
      </c>
      <c r="G59" s="28">
        <v>138100</v>
      </c>
      <c r="H59" s="29">
        <f t="shared" si="30"/>
        <v>65597500</v>
      </c>
      <c r="I59" s="94">
        <v>128200</v>
      </c>
      <c r="J59" s="77">
        <f t="shared" si="31"/>
        <v>60895000</v>
      </c>
      <c r="K59" s="104">
        <f t="shared" si="32"/>
        <v>134900</v>
      </c>
      <c r="L59" s="121">
        <f t="shared" si="33"/>
        <v>64077500</v>
      </c>
    </row>
    <row r="60" spans="1:12" ht="33.75" customHeight="1" x14ac:dyDescent="0.25">
      <c r="A60" s="126"/>
      <c r="B60" s="22" t="s">
        <v>53</v>
      </c>
      <c r="C60" s="2" t="s">
        <v>48</v>
      </c>
      <c r="D60" s="13">
        <v>190</v>
      </c>
      <c r="E60" s="40">
        <v>74100</v>
      </c>
      <c r="F60" s="31">
        <f t="shared" si="34"/>
        <v>14079000</v>
      </c>
      <c r="G60" s="28">
        <v>77200</v>
      </c>
      <c r="H60" s="29">
        <f t="shared" si="30"/>
        <v>14668000</v>
      </c>
      <c r="I60" s="94">
        <v>59100</v>
      </c>
      <c r="J60" s="77">
        <f t="shared" si="31"/>
        <v>11229000</v>
      </c>
      <c r="K60" s="104">
        <f t="shared" si="32"/>
        <v>70133</v>
      </c>
      <c r="L60" s="121">
        <f t="shared" si="33"/>
        <v>13325270</v>
      </c>
    </row>
    <row r="61" spans="1:12" ht="58.5" customHeight="1" x14ac:dyDescent="0.25">
      <c r="A61" s="37">
        <f>A58+0.01</f>
        <v>6.0299999999999994</v>
      </c>
      <c r="B61" s="22" t="s">
        <v>54</v>
      </c>
      <c r="C61" s="2" t="s">
        <v>31</v>
      </c>
      <c r="D61" s="13">
        <v>10</v>
      </c>
      <c r="E61" s="38">
        <v>37400</v>
      </c>
      <c r="F61" s="31">
        <f t="shared" si="29"/>
        <v>374000</v>
      </c>
      <c r="G61" s="28">
        <v>33200</v>
      </c>
      <c r="H61" s="29">
        <f t="shared" si="30"/>
        <v>332000</v>
      </c>
      <c r="I61" s="96">
        <v>34400</v>
      </c>
      <c r="J61" s="77">
        <f t="shared" si="31"/>
        <v>344000</v>
      </c>
      <c r="K61" s="104">
        <f t="shared" si="32"/>
        <v>35000</v>
      </c>
      <c r="L61" s="121">
        <f t="shared" si="33"/>
        <v>350000</v>
      </c>
    </row>
    <row r="62" spans="1:12" ht="57" customHeight="1" x14ac:dyDescent="0.25">
      <c r="A62" s="37">
        <f t="shared" si="28"/>
        <v>6.0399999999999991</v>
      </c>
      <c r="B62" s="22" t="s">
        <v>55</v>
      </c>
      <c r="C62" s="2" t="s">
        <v>48</v>
      </c>
      <c r="D62" s="13">
        <v>75</v>
      </c>
      <c r="E62" s="38">
        <v>365700</v>
      </c>
      <c r="F62" s="31">
        <f t="shared" si="29"/>
        <v>27427500</v>
      </c>
      <c r="G62" s="28">
        <v>370450</v>
      </c>
      <c r="H62" s="29">
        <f t="shared" si="30"/>
        <v>27783750</v>
      </c>
      <c r="I62" s="93">
        <v>349440</v>
      </c>
      <c r="J62" s="77">
        <f t="shared" si="31"/>
        <v>26208000</v>
      </c>
      <c r="K62" s="104">
        <f t="shared" si="32"/>
        <v>361863</v>
      </c>
      <c r="L62" s="121">
        <f t="shared" si="33"/>
        <v>27139725</v>
      </c>
    </row>
    <row r="63" spans="1:12" x14ac:dyDescent="0.25">
      <c r="A63" s="90"/>
      <c r="B63" s="75" t="s">
        <v>23</v>
      </c>
      <c r="C63" s="2"/>
      <c r="D63" s="13"/>
      <c r="E63" s="36"/>
      <c r="F63" s="5">
        <f>SUM(F57:F62)</f>
        <v>113510500</v>
      </c>
      <c r="G63" s="36"/>
      <c r="H63" s="5">
        <f>SUM(H57:H62)</f>
        <v>114271250</v>
      </c>
      <c r="I63" s="36"/>
      <c r="J63" s="108">
        <f>J62+J61+J60+J59+J57</f>
        <v>104946000</v>
      </c>
      <c r="K63" s="95"/>
      <c r="L63" s="108">
        <f>L62+L61+L60+L59+L57</f>
        <v>110909320</v>
      </c>
    </row>
    <row r="64" spans="1:12" x14ac:dyDescent="0.25">
      <c r="A64" s="90"/>
      <c r="B64" s="75"/>
      <c r="C64" s="2"/>
      <c r="D64" s="13"/>
      <c r="E64" s="36"/>
      <c r="F64" s="5"/>
      <c r="G64" s="36"/>
      <c r="H64" s="5"/>
      <c r="I64" s="36"/>
      <c r="J64" s="4"/>
      <c r="K64" s="95"/>
      <c r="L64" s="105"/>
    </row>
    <row r="65" spans="1:12" ht="18" customHeight="1" x14ac:dyDescent="0.25">
      <c r="A65" s="37">
        <v>7</v>
      </c>
      <c r="B65" s="142" t="s">
        <v>56</v>
      </c>
      <c r="C65" s="142"/>
      <c r="D65" s="142"/>
      <c r="E65" s="142"/>
      <c r="F65" s="142"/>
      <c r="G65" s="142"/>
      <c r="H65" s="142"/>
      <c r="I65" s="142"/>
      <c r="J65" s="142"/>
      <c r="K65" s="142"/>
      <c r="L65" s="143"/>
    </row>
    <row r="66" spans="1:12" ht="72" customHeight="1" x14ac:dyDescent="0.25">
      <c r="A66" s="37">
        <f t="shared" ref="A66" si="35">A65+0.01</f>
        <v>7.01</v>
      </c>
      <c r="B66" s="22" t="s">
        <v>57</v>
      </c>
      <c r="C66" s="2"/>
      <c r="D66" s="13"/>
      <c r="E66" s="8"/>
      <c r="F66" s="18"/>
      <c r="G66" s="8"/>
      <c r="H66" s="18"/>
      <c r="I66" s="8"/>
      <c r="J66" s="3"/>
      <c r="K66" s="95"/>
      <c r="L66" s="105"/>
    </row>
    <row r="67" spans="1:12" ht="33.75" customHeight="1" x14ac:dyDescent="0.25">
      <c r="A67" s="125"/>
      <c r="B67" s="22" t="s">
        <v>58</v>
      </c>
      <c r="C67" s="2" t="s">
        <v>48</v>
      </c>
      <c r="D67" s="13">
        <v>132</v>
      </c>
      <c r="E67" s="38">
        <v>25100</v>
      </c>
      <c r="F67" s="31">
        <f t="shared" ref="F67:F70" si="36">E67*D67</f>
        <v>3313200</v>
      </c>
      <c r="G67" s="28">
        <v>29400</v>
      </c>
      <c r="H67" s="29">
        <f t="shared" ref="H67:H70" si="37">G67*D67</f>
        <v>3880800</v>
      </c>
      <c r="I67" s="96">
        <v>36000</v>
      </c>
      <c r="J67" s="77">
        <f t="shared" ref="J67:J70" si="38">+I67*D67</f>
        <v>4752000</v>
      </c>
      <c r="K67" s="104">
        <f t="shared" ref="K67:K70" si="39">ROUND((I67+G67+E67)/3,0)</f>
        <v>30167</v>
      </c>
      <c r="L67" s="121">
        <f t="shared" ref="L67:L70" si="40">+ROUND(D67*K67,0)</f>
        <v>3982044</v>
      </c>
    </row>
    <row r="68" spans="1:12" ht="21.75" customHeight="1" x14ac:dyDescent="0.25">
      <c r="A68" s="127"/>
      <c r="B68" s="22" t="s">
        <v>59</v>
      </c>
      <c r="C68" s="2" t="s">
        <v>48</v>
      </c>
      <c r="D68" s="13">
        <v>320</v>
      </c>
      <c r="E68" s="38">
        <v>12100</v>
      </c>
      <c r="F68" s="31">
        <f t="shared" si="36"/>
        <v>3872000</v>
      </c>
      <c r="G68" s="28">
        <v>15400</v>
      </c>
      <c r="H68" s="29">
        <f t="shared" si="37"/>
        <v>4928000</v>
      </c>
      <c r="I68" s="96">
        <v>16700</v>
      </c>
      <c r="J68" s="77">
        <f t="shared" si="38"/>
        <v>5344000</v>
      </c>
      <c r="K68" s="104">
        <f t="shared" si="39"/>
        <v>14733</v>
      </c>
      <c r="L68" s="121">
        <f t="shared" si="40"/>
        <v>4714560</v>
      </c>
    </row>
    <row r="69" spans="1:12" ht="26.25" customHeight="1" x14ac:dyDescent="0.25">
      <c r="A69" s="126"/>
      <c r="B69" s="22" t="s">
        <v>60</v>
      </c>
      <c r="C69" s="2" t="s">
        <v>48</v>
      </c>
      <c r="D69" s="13">
        <v>250</v>
      </c>
      <c r="E69" s="38">
        <v>2900</v>
      </c>
      <c r="F69" s="31">
        <f t="shared" si="36"/>
        <v>725000</v>
      </c>
      <c r="G69" s="28">
        <v>2550</v>
      </c>
      <c r="H69" s="29">
        <f t="shared" si="37"/>
        <v>637500</v>
      </c>
      <c r="I69" s="96">
        <v>4416</v>
      </c>
      <c r="J69" s="77">
        <f t="shared" si="38"/>
        <v>1104000</v>
      </c>
      <c r="K69" s="104">
        <f t="shared" si="39"/>
        <v>3289</v>
      </c>
      <c r="L69" s="121">
        <f t="shared" si="40"/>
        <v>822250</v>
      </c>
    </row>
    <row r="70" spans="1:12" ht="39" customHeight="1" x14ac:dyDescent="0.25">
      <c r="A70" s="37">
        <f>A66+0.01</f>
        <v>7.02</v>
      </c>
      <c r="B70" s="22" t="s">
        <v>61</v>
      </c>
      <c r="C70" s="2" t="s">
        <v>8</v>
      </c>
      <c r="D70" s="13">
        <v>50</v>
      </c>
      <c r="E70" s="30">
        <v>36200</v>
      </c>
      <c r="F70" s="31">
        <f t="shared" si="36"/>
        <v>1810000</v>
      </c>
      <c r="G70" s="28">
        <v>38300</v>
      </c>
      <c r="H70" s="29">
        <f t="shared" si="37"/>
        <v>1915000</v>
      </c>
      <c r="I70" s="94">
        <v>34600</v>
      </c>
      <c r="J70" s="77">
        <f t="shared" si="38"/>
        <v>1730000</v>
      </c>
      <c r="K70" s="104">
        <f t="shared" si="39"/>
        <v>36367</v>
      </c>
      <c r="L70" s="121">
        <f t="shared" si="40"/>
        <v>1818350</v>
      </c>
    </row>
    <row r="71" spans="1:12" x14ac:dyDescent="0.25">
      <c r="A71" s="90"/>
      <c r="B71" s="75" t="s">
        <v>23</v>
      </c>
      <c r="C71" s="2"/>
      <c r="D71" s="13"/>
      <c r="E71" s="36"/>
      <c r="F71" s="5">
        <f>SUM(F67:F70)</f>
        <v>9720200</v>
      </c>
      <c r="G71" s="36"/>
      <c r="H71" s="5">
        <f>SUM(H67:H70)</f>
        <v>11361300</v>
      </c>
      <c r="I71" s="36"/>
      <c r="J71" s="4">
        <f>SUM(J67:J70)</f>
        <v>12930000</v>
      </c>
      <c r="K71" s="95"/>
      <c r="L71" s="4">
        <f>SUM(L67:L70)</f>
        <v>11337204</v>
      </c>
    </row>
    <row r="72" spans="1:12" x14ac:dyDescent="0.25">
      <c r="A72" s="90"/>
      <c r="B72" s="75"/>
      <c r="C72" s="2"/>
      <c r="D72" s="13"/>
      <c r="E72" s="36"/>
      <c r="F72" s="5"/>
      <c r="G72" s="36"/>
      <c r="H72" s="5"/>
      <c r="I72" s="36"/>
      <c r="J72" s="4"/>
      <c r="K72" s="95"/>
      <c r="L72" s="105"/>
    </row>
    <row r="73" spans="1:12" ht="19.5" customHeight="1" x14ac:dyDescent="0.25">
      <c r="A73" s="37">
        <v>8</v>
      </c>
      <c r="B73" s="142" t="s">
        <v>62</v>
      </c>
      <c r="C73" s="142"/>
      <c r="D73" s="142"/>
      <c r="E73" s="142"/>
      <c r="F73" s="142"/>
      <c r="G73" s="142"/>
      <c r="H73" s="142"/>
      <c r="I73" s="142"/>
      <c r="J73" s="142"/>
      <c r="K73" s="142"/>
      <c r="L73" s="143"/>
    </row>
    <row r="74" spans="1:12" ht="38.25" x14ac:dyDescent="0.25">
      <c r="A74" s="37">
        <f t="shared" ref="A74" si="41">A73+0.01</f>
        <v>8.01</v>
      </c>
      <c r="B74" s="22" t="s">
        <v>63</v>
      </c>
      <c r="C74" s="2" t="s">
        <v>48</v>
      </c>
      <c r="D74" s="13">
        <v>62</v>
      </c>
      <c r="E74" s="38">
        <v>12000</v>
      </c>
      <c r="F74" s="31">
        <f t="shared" ref="F74:F75" si="42">E74*D74</f>
        <v>744000</v>
      </c>
      <c r="G74" s="28">
        <v>10800</v>
      </c>
      <c r="H74" s="29">
        <f t="shared" ref="H74:H78" si="43">G74*D74</f>
        <v>669600</v>
      </c>
      <c r="I74" s="96">
        <v>10750</v>
      </c>
      <c r="J74" s="77">
        <f t="shared" ref="J74:J78" si="44">+I74*D74</f>
        <v>666500</v>
      </c>
      <c r="K74" s="104">
        <f t="shared" ref="K74:K78" si="45">ROUND((I74+G74+E74)/3,0)</f>
        <v>11183</v>
      </c>
      <c r="L74" s="121">
        <f t="shared" ref="L74:L78" si="46">+ROUND(D74*K74,0)</f>
        <v>693346</v>
      </c>
    </row>
    <row r="75" spans="1:12" ht="51" x14ac:dyDescent="0.25">
      <c r="A75" s="37">
        <f>A74+0.01</f>
        <v>8.02</v>
      </c>
      <c r="B75" s="22" t="s">
        <v>64</v>
      </c>
      <c r="C75" s="2" t="s">
        <v>8</v>
      </c>
      <c r="D75" s="13">
        <v>285</v>
      </c>
      <c r="E75" s="38">
        <v>17400</v>
      </c>
      <c r="F75" s="31">
        <f t="shared" si="42"/>
        <v>4959000</v>
      </c>
      <c r="G75" s="28">
        <v>18600</v>
      </c>
      <c r="H75" s="29">
        <f t="shared" si="43"/>
        <v>5301000</v>
      </c>
      <c r="I75" s="96">
        <v>17600</v>
      </c>
      <c r="J75" s="77">
        <f t="shared" si="44"/>
        <v>5016000</v>
      </c>
      <c r="K75" s="104">
        <f t="shared" si="45"/>
        <v>17867</v>
      </c>
      <c r="L75" s="121">
        <f t="shared" si="46"/>
        <v>5092095</v>
      </c>
    </row>
    <row r="76" spans="1:12" ht="51" x14ac:dyDescent="0.25">
      <c r="A76" s="37">
        <f t="shared" ref="A76" si="47">A75+0.01</f>
        <v>8.0299999999999994</v>
      </c>
      <c r="B76" s="22" t="s">
        <v>65</v>
      </c>
      <c r="C76" s="2"/>
      <c r="D76" s="13"/>
      <c r="E76" s="38"/>
      <c r="F76" s="31"/>
      <c r="G76" s="28"/>
      <c r="H76" s="29"/>
      <c r="I76" s="99"/>
      <c r="J76" s="77"/>
      <c r="K76" s="95"/>
      <c r="L76" s="121"/>
    </row>
    <row r="77" spans="1:12" x14ac:dyDescent="0.25">
      <c r="A77" s="37"/>
      <c r="B77" s="22" t="s">
        <v>66</v>
      </c>
      <c r="C77" s="2" t="s">
        <v>8</v>
      </c>
      <c r="D77" s="13">
        <v>350</v>
      </c>
      <c r="E77" s="38">
        <v>17400</v>
      </c>
      <c r="F77" s="31">
        <f t="shared" ref="F77:F78" si="48">E77*D77</f>
        <v>6090000</v>
      </c>
      <c r="G77" s="28">
        <v>18400</v>
      </c>
      <c r="H77" s="29">
        <f t="shared" si="43"/>
        <v>6440000</v>
      </c>
      <c r="I77" s="96">
        <v>17300</v>
      </c>
      <c r="J77" s="77">
        <f t="shared" si="44"/>
        <v>6055000</v>
      </c>
      <c r="K77" s="104">
        <f t="shared" si="45"/>
        <v>17700</v>
      </c>
      <c r="L77" s="121">
        <f t="shared" si="46"/>
        <v>6195000</v>
      </c>
    </row>
    <row r="78" spans="1:12" x14ac:dyDescent="0.25">
      <c r="A78" s="37"/>
      <c r="B78" s="22" t="s">
        <v>67</v>
      </c>
      <c r="C78" s="2" t="s">
        <v>48</v>
      </c>
      <c r="D78" s="13">
        <v>120</v>
      </c>
      <c r="E78" s="38">
        <v>6100</v>
      </c>
      <c r="F78" s="31">
        <f t="shared" si="48"/>
        <v>732000</v>
      </c>
      <c r="G78" s="28">
        <v>5400</v>
      </c>
      <c r="H78" s="29">
        <f t="shared" si="43"/>
        <v>648000</v>
      </c>
      <c r="I78" s="96">
        <v>5900</v>
      </c>
      <c r="J78" s="77">
        <f t="shared" si="44"/>
        <v>708000</v>
      </c>
      <c r="K78" s="104">
        <f t="shared" si="45"/>
        <v>5800</v>
      </c>
      <c r="L78" s="121">
        <f t="shared" si="46"/>
        <v>696000</v>
      </c>
    </row>
    <row r="79" spans="1:12" x14ac:dyDescent="0.25">
      <c r="A79" s="90"/>
      <c r="B79" s="75" t="s">
        <v>23</v>
      </c>
      <c r="C79" s="2"/>
      <c r="D79" s="13"/>
      <c r="E79" s="36"/>
      <c r="F79" s="5">
        <f>+F78+F77+F75+F74</f>
        <v>12525000</v>
      </c>
      <c r="G79" s="36"/>
      <c r="H79" s="5">
        <f>+H78+H77+H75+H74</f>
        <v>13058600</v>
      </c>
      <c r="I79" s="36"/>
      <c r="J79" s="4">
        <f>J78+J77+J75+J74</f>
        <v>12445500</v>
      </c>
      <c r="K79" s="95"/>
      <c r="L79" s="4">
        <f>L78+L77+L75+L74</f>
        <v>12676441</v>
      </c>
    </row>
    <row r="80" spans="1:12" x14ac:dyDescent="0.25">
      <c r="A80" s="90"/>
      <c r="B80" s="75"/>
      <c r="C80" s="2"/>
      <c r="D80" s="13"/>
      <c r="E80" s="36"/>
      <c r="K80" s="95"/>
      <c r="L80" s="105"/>
    </row>
    <row r="81" spans="1:14" ht="18" customHeight="1" x14ac:dyDescent="0.25">
      <c r="A81" s="37">
        <v>9</v>
      </c>
      <c r="B81" s="149" t="s">
        <v>68</v>
      </c>
      <c r="C81" s="150"/>
      <c r="D81" s="150"/>
      <c r="E81" s="150"/>
      <c r="F81" s="150"/>
      <c r="G81" s="150"/>
      <c r="H81" s="150"/>
      <c r="I81" s="150"/>
      <c r="J81" s="150"/>
      <c r="K81" s="150"/>
      <c r="L81" s="151"/>
    </row>
    <row r="82" spans="1:14" ht="25.5" x14ac:dyDescent="0.25">
      <c r="A82" s="37">
        <f t="shared" ref="A82:A84" si="49">A81+0.01</f>
        <v>9.01</v>
      </c>
      <c r="B82" s="22" t="s">
        <v>69</v>
      </c>
      <c r="C82" s="2" t="s">
        <v>8</v>
      </c>
      <c r="D82" s="13">
        <v>650</v>
      </c>
      <c r="E82" s="38">
        <v>3600</v>
      </c>
      <c r="F82" s="31">
        <f>E82*D82</f>
        <v>2340000</v>
      </c>
      <c r="G82" s="28">
        <v>4500</v>
      </c>
      <c r="H82" s="29">
        <f t="shared" ref="H82:H84" si="50">G82*D82</f>
        <v>2925000</v>
      </c>
      <c r="I82" s="96">
        <v>3450</v>
      </c>
      <c r="J82" s="77">
        <f t="shared" ref="J82:J84" si="51">+I82*D82</f>
        <v>2242500</v>
      </c>
      <c r="K82" s="104">
        <f t="shared" ref="K82:K84" si="52">ROUND((I82+G82+E82)/3,0)</f>
        <v>3850</v>
      </c>
      <c r="L82" s="121">
        <f t="shared" ref="L82:L84" si="53">+ROUND(D82*K82,0)</f>
        <v>2502500</v>
      </c>
    </row>
    <row r="83" spans="1:14" ht="25.5" x14ac:dyDescent="0.25">
      <c r="A83" s="37">
        <f t="shared" si="49"/>
        <v>9.02</v>
      </c>
      <c r="B83" s="22" t="s">
        <v>70</v>
      </c>
      <c r="C83" s="2" t="s">
        <v>71</v>
      </c>
      <c r="D83" s="13">
        <v>1</v>
      </c>
      <c r="E83" s="38">
        <v>1205000</v>
      </c>
      <c r="F83" s="31">
        <f t="shared" ref="F83:F84" si="54">E83*D83</f>
        <v>1205000</v>
      </c>
      <c r="G83" s="28">
        <v>1126000</v>
      </c>
      <c r="H83" s="29">
        <f t="shared" si="50"/>
        <v>1126000</v>
      </c>
      <c r="I83" s="96">
        <v>1344000</v>
      </c>
      <c r="J83" s="77">
        <f t="shared" si="51"/>
        <v>1344000</v>
      </c>
      <c r="K83" s="104">
        <f t="shared" si="52"/>
        <v>1225000</v>
      </c>
      <c r="L83" s="121">
        <f t="shared" si="53"/>
        <v>1225000</v>
      </c>
    </row>
    <row r="84" spans="1:14" ht="25.5" x14ac:dyDescent="0.25">
      <c r="A84" s="37">
        <f t="shared" si="49"/>
        <v>9.0299999999999994</v>
      </c>
      <c r="B84" s="22" t="s">
        <v>72</v>
      </c>
      <c r="C84" s="2" t="s">
        <v>73</v>
      </c>
      <c r="D84" s="13">
        <v>7</v>
      </c>
      <c r="E84" s="38">
        <v>231000</v>
      </c>
      <c r="F84" s="31">
        <f t="shared" si="54"/>
        <v>1617000</v>
      </c>
      <c r="G84" s="28">
        <v>242000</v>
      </c>
      <c r="H84" s="29">
        <f t="shared" si="50"/>
        <v>1694000</v>
      </c>
      <c r="I84" s="96">
        <v>240000</v>
      </c>
      <c r="J84" s="77">
        <f t="shared" si="51"/>
        <v>1680000</v>
      </c>
      <c r="K84" s="104">
        <f t="shared" si="52"/>
        <v>237667</v>
      </c>
      <c r="L84" s="121">
        <f t="shared" si="53"/>
        <v>1663669</v>
      </c>
    </row>
    <row r="85" spans="1:14" x14ac:dyDescent="0.25">
      <c r="A85" s="37"/>
      <c r="B85" s="75" t="s">
        <v>23</v>
      </c>
      <c r="C85" s="83"/>
      <c r="D85" s="84"/>
      <c r="E85" s="41"/>
      <c r="F85" s="43">
        <f>F84+F83+F82</f>
        <v>5162000</v>
      </c>
      <c r="G85" s="103"/>
      <c r="H85" s="43">
        <f>H84+H83+H82</f>
        <v>5745000</v>
      </c>
      <c r="I85" s="103"/>
      <c r="J85" s="44">
        <f>J84+J83+J82</f>
        <v>5266500</v>
      </c>
      <c r="K85" s="95"/>
      <c r="L85" s="44">
        <f>L84+L83+L82</f>
        <v>5391169</v>
      </c>
    </row>
    <row r="86" spans="1:14" x14ac:dyDescent="0.25">
      <c r="A86" s="90"/>
      <c r="B86" s="42"/>
      <c r="C86" s="2"/>
      <c r="D86" s="13"/>
      <c r="E86" s="41"/>
      <c r="F86" s="43"/>
      <c r="G86" s="41"/>
      <c r="H86" s="43"/>
      <c r="I86" s="41"/>
      <c r="J86" s="44"/>
      <c r="K86" s="95"/>
      <c r="L86" s="105"/>
    </row>
    <row r="87" spans="1:14" x14ac:dyDescent="0.25">
      <c r="A87" s="45" t="s">
        <v>74</v>
      </c>
      <c r="B87" s="46"/>
      <c r="C87" s="47"/>
      <c r="D87" s="48"/>
      <c r="E87" s="49"/>
      <c r="F87" s="43">
        <f>F85+F79+F71+F63+F54+F46+F36+F31+F25</f>
        <v>259978225</v>
      </c>
      <c r="G87" s="49"/>
      <c r="H87" s="43">
        <f>+H85+H79+H71+H63+H54+H46+H36+H31+H25</f>
        <v>262292045</v>
      </c>
      <c r="I87" s="49"/>
      <c r="J87" s="44">
        <f>+J85+J79+J71+J63+J54+J46+J36+J31+J25</f>
        <v>245551000</v>
      </c>
      <c r="K87" s="95"/>
      <c r="L87" s="44">
        <f>+L85+L79+L71+L63+L54+L46+L36+L31+L25</f>
        <v>255940718</v>
      </c>
    </row>
    <row r="88" spans="1:14" x14ac:dyDescent="0.25">
      <c r="A88" s="45" t="s">
        <v>75</v>
      </c>
      <c r="B88" s="46"/>
      <c r="C88" s="47"/>
      <c r="D88" s="50"/>
      <c r="E88" s="49"/>
      <c r="F88" s="51"/>
      <c r="G88" s="49"/>
      <c r="H88" s="51"/>
      <c r="I88" s="49"/>
      <c r="J88" s="52"/>
      <c r="K88" s="95"/>
      <c r="L88" s="105"/>
    </row>
    <row r="89" spans="1:14" x14ac:dyDescent="0.25">
      <c r="A89" s="45" t="s">
        <v>76</v>
      </c>
      <c r="B89" s="46"/>
      <c r="C89" s="53"/>
      <c r="D89" s="54">
        <v>0.17</v>
      </c>
      <c r="E89" s="55"/>
      <c r="F89" s="56">
        <f>ROUND(F87*D89,0)</f>
        <v>44196298</v>
      </c>
      <c r="G89" s="57"/>
      <c r="H89" s="56">
        <f>ROUND(H87*D89,0)</f>
        <v>44589648</v>
      </c>
      <c r="I89" s="57"/>
      <c r="J89" s="58">
        <f>ROUND(J87*D89,0)</f>
        <v>41743670</v>
      </c>
      <c r="K89" s="95"/>
      <c r="L89" s="58">
        <f>+ROUND(L87*D89,0)</f>
        <v>43509922</v>
      </c>
    </row>
    <row r="90" spans="1:14" x14ac:dyDescent="0.25">
      <c r="A90" s="45" t="s">
        <v>77</v>
      </c>
      <c r="B90" s="46"/>
      <c r="C90" s="53"/>
      <c r="D90" s="54">
        <v>0.01</v>
      </c>
      <c r="E90" s="55"/>
      <c r="F90" s="56">
        <f>ROUND($F$87*D90,0)</f>
        <v>2599782</v>
      </c>
      <c r="G90" s="57"/>
      <c r="H90" s="56">
        <f>ROUND($H$87*D90,0)</f>
        <v>2622920</v>
      </c>
      <c r="I90" s="57"/>
      <c r="J90" s="58">
        <f>ROUND($J$87*D90,0)</f>
        <v>2455510</v>
      </c>
      <c r="K90" s="95"/>
      <c r="L90" s="58">
        <f>+ROUND(L87*D90,0)</f>
        <v>2559407</v>
      </c>
    </row>
    <row r="91" spans="1:14" x14ac:dyDescent="0.25">
      <c r="A91" s="147" t="s">
        <v>78</v>
      </c>
      <c r="B91" s="148"/>
      <c r="C91" s="53"/>
      <c r="D91" s="54">
        <v>7.0000000000000007E-2</v>
      </c>
      <c r="E91" s="55"/>
      <c r="F91" s="56">
        <f>ROUND($F$87*D91,0)</f>
        <v>18198476</v>
      </c>
      <c r="G91" s="57"/>
      <c r="H91" s="56">
        <f>ROUND($H$87*D91,0)</f>
        <v>18360443</v>
      </c>
      <c r="I91" s="57"/>
      <c r="J91" s="58">
        <f>ROUND($J$87*D91,0)</f>
        <v>17188570</v>
      </c>
      <c r="K91" s="95"/>
      <c r="L91" s="58">
        <f>+ROUND(L87*D91,0)</f>
        <v>17915850</v>
      </c>
    </row>
    <row r="92" spans="1:14" ht="15.75" thickBot="1" x14ac:dyDescent="0.3">
      <c r="A92" s="59" t="s">
        <v>79</v>
      </c>
      <c r="B92" s="85"/>
      <c r="C92" s="60"/>
      <c r="D92" s="61"/>
      <c r="E92" s="62"/>
      <c r="F92" s="63">
        <f>F91+F90+F89+F87</f>
        <v>324972781</v>
      </c>
      <c r="G92" s="62"/>
      <c r="H92" s="63">
        <f>H91+H89+H90+H87</f>
        <v>327865056</v>
      </c>
      <c r="I92" s="62"/>
      <c r="J92" s="64">
        <f>J91+J89+J90+J87</f>
        <v>306938750</v>
      </c>
      <c r="K92" s="106"/>
      <c r="L92" s="64">
        <f>+L87+L89+L90+L91</f>
        <v>319925897</v>
      </c>
    </row>
    <row r="93" spans="1:14" x14ac:dyDescent="0.25">
      <c r="E93" s="11"/>
      <c r="G93" s="11"/>
      <c r="H93" s="11"/>
      <c r="I93" s="100"/>
      <c r="J93" s="100"/>
      <c r="K93" s="100"/>
      <c r="L93" s="100"/>
      <c r="M93" s="11"/>
      <c r="N93" s="11"/>
    </row>
    <row r="94" spans="1:14" x14ac:dyDescent="0.25">
      <c r="A94" s="92"/>
      <c r="E94" s="11"/>
      <c r="G94" s="11"/>
      <c r="H94" s="11"/>
      <c r="I94" s="100"/>
      <c r="J94" s="100"/>
      <c r="K94" s="100"/>
      <c r="L94" s="100"/>
      <c r="M94" s="11"/>
      <c r="N94" s="11"/>
    </row>
    <row r="95" spans="1:14" x14ac:dyDescent="0.25">
      <c r="A95" s="92"/>
      <c r="E95" s="11"/>
      <c r="G95" s="11"/>
      <c r="H95" s="11"/>
      <c r="I95" s="100"/>
      <c r="J95" s="100"/>
      <c r="K95" s="100"/>
      <c r="L95" s="100"/>
      <c r="M95" s="11"/>
      <c r="N95" s="11"/>
    </row>
    <row r="96" spans="1:14" x14ac:dyDescent="0.25">
      <c r="A96" s="92"/>
      <c r="E96" s="11"/>
      <c r="G96" s="11"/>
      <c r="H96" s="11"/>
      <c r="I96" s="100"/>
      <c r="J96" s="100"/>
      <c r="K96" s="100"/>
      <c r="L96" s="100"/>
      <c r="M96" s="11"/>
      <c r="N96" s="11"/>
    </row>
    <row r="97" spans="1:14" x14ac:dyDescent="0.25">
      <c r="A97" s="92"/>
      <c r="E97" s="11"/>
      <c r="G97" s="11"/>
      <c r="H97" s="11"/>
      <c r="I97" s="100"/>
      <c r="J97" s="100"/>
      <c r="K97" s="100"/>
      <c r="L97" s="100"/>
      <c r="M97" s="11"/>
      <c r="N97" s="11"/>
    </row>
    <row r="98" spans="1:14" x14ac:dyDescent="0.25">
      <c r="A98" s="92"/>
      <c r="E98" s="11"/>
      <c r="G98" s="11"/>
      <c r="H98" s="11"/>
      <c r="I98" s="100"/>
      <c r="J98" s="100"/>
      <c r="K98" s="100"/>
      <c r="L98" s="100"/>
      <c r="M98" s="11"/>
      <c r="N98" s="11"/>
    </row>
    <row r="99" spans="1:14" x14ac:dyDescent="0.25">
      <c r="A99" s="92"/>
      <c r="E99" s="11"/>
      <c r="G99" s="11"/>
      <c r="H99" s="11"/>
      <c r="I99" s="100"/>
      <c r="J99" s="100"/>
      <c r="K99" s="100"/>
      <c r="L99" s="100"/>
      <c r="M99" s="11"/>
      <c r="N99" s="11"/>
    </row>
    <row r="100" spans="1:14" ht="16.5" thickBot="1" x14ac:dyDescent="0.3">
      <c r="A100" s="92"/>
      <c r="B100" s="122"/>
      <c r="C100" s="122"/>
      <c r="D100" s="122"/>
      <c r="E100" s="122"/>
      <c r="F100" s="113"/>
      <c r="G100" s="113"/>
      <c r="H100" s="122"/>
      <c r="I100" s="122"/>
      <c r="J100" s="122"/>
      <c r="K100" s="122"/>
      <c r="L100" s="113"/>
      <c r="M100" s="113"/>
      <c r="N100" s="11"/>
    </row>
    <row r="101" spans="1:14" ht="15.75" x14ac:dyDescent="0.25">
      <c r="A101" s="92"/>
      <c r="B101" s="123" t="s">
        <v>86</v>
      </c>
      <c r="C101" s="123"/>
      <c r="D101" s="123"/>
      <c r="E101" s="123"/>
      <c r="F101" s="114"/>
      <c r="G101" s="114"/>
      <c r="H101" s="123" t="s">
        <v>87</v>
      </c>
      <c r="I101" s="123"/>
      <c r="J101" s="123"/>
      <c r="K101" s="123"/>
      <c r="L101" s="114"/>
      <c r="M101" s="114"/>
      <c r="N101" s="11"/>
    </row>
    <row r="102" spans="1:14" ht="15.75" x14ac:dyDescent="0.25">
      <c r="A102" s="92"/>
      <c r="B102" s="124" t="s">
        <v>89</v>
      </c>
      <c r="C102" s="124"/>
      <c r="D102" s="124"/>
      <c r="E102" s="124"/>
      <c r="F102" s="113"/>
      <c r="G102" s="113"/>
      <c r="H102" s="124" t="s">
        <v>88</v>
      </c>
      <c r="I102" s="124"/>
      <c r="J102" s="124"/>
      <c r="K102" s="124"/>
      <c r="L102" s="113"/>
      <c r="M102" s="113"/>
      <c r="N102" s="11"/>
    </row>
    <row r="103" spans="1:14" ht="15.75" x14ac:dyDescent="0.25">
      <c r="A103" s="92"/>
      <c r="B103" s="111"/>
      <c r="C103" s="111"/>
      <c r="D103" s="111"/>
      <c r="E103" s="111"/>
      <c r="F103" s="111"/>
      <c r="G103" s="111"/>
      <c r="H103" s="11"/>
      <c r="I103" s="100"/>
      <c r="J103" s="100"/>
      <c r="K103" s="100"/>
      <c r="L103" s="100"/>
      <c r="M103" s="11"/>
      <c r="N103" s="11"/>
    </row>
    <row r="104" spans="1:14" ht="15.75" x14ac:dyDescent="0.25">
      <c r="A104" s="92"/>
      <c r="B104" s="112"/>
      <c r="C104" s="112"/>
      <c r="D104" s="112"/>
      <c r="E104" s="112"/>
      <c r="F104" s="112"/>
      <c r="G104" s="112"/>
      <c r="H104" s="11"/>
      <c r="I104" s="100"/>
      <c r="J104" s="100"/>
      <c r="K104" s="100"/>
      <c r="L104" s="100"/>
      <c r="M104" s="11"/>
      <c r="N104" s="11"/>
    </row>
    <row r="105" spans="1:14" ht="15.75" x14ac:dyDescent="0.25">
      <c r="A105" s="92"/>
      <c r="B105" s="112"/>
      <c r="C105" s="112"/>
      <c r="D105" s="112"/>
      <c r="E105" s="112"/>
      <c r="F105" s="112"/>
      <c r="G105" s="112"/>
      <c r="H105" s="11"/>
      <c r="I105" s="100"/>
      <c r="J105" s="100"/>
      <c r="K105" s="100"/>
      <c r="L105" s="100"/>
      <c r="M105" s="11"/>
      <c r="N105" s="11"/>
    </row>
    <row r="106" spans="1:14" x14ac:dyDescent="0.25">
      <c r="A106" s="92"/>
      <c r="E106" s="11"/>
      <c r="G106" s="11"/>
      <c r="H106" s="11"/>
      <c r="I106" s="100"/>
      <c r="J106" s="100"/>
      <c r="K106" s="100"/>
      <c r="L106" s="100"/>
      <c r="M106" s="11"/>
      <c r="N106" s="11"/>
    </row>
    <row r="107" spans="1:14" x14ac:dyDescent="0.25">
      <c r="A107" s="92"/>
      <c r="E107" s="11"/>
      <c r="G107" s="11"/>
      <c r="H107" s="11"/>
      <c r="I107" s="100"/>
      <c r="J107" s="100"/>
      <c r="K107" s="100"/>
      <c r="L107" s="100"/>
      <c r="M107" s="11"/>
      <c r="N107" s="11"/>
    </row>
    <row r="108" spans="1:14" x14ac:dyDescent="0.25">
      <c r="A108" s="92"/>
      <c r="E108" s="11"/>
      <c r="G108" s="11"/>
      <c r="H108" s="11"/>
      <c r="I108" s="100"/>
      <c r="J108" s="100"/>
      <c r="K108" s="100"/>
      <c r="L108" s="100"/>
      <c r="M108" s="11"/>
      <c r="N108" s="11"/>
    </row>
    <row r="109" spans="1:14" x14ac:dyDescent="0.25">
      <c r="A109" s="92"/>
      <c r="E109" s="11"/>
      <c r="G109" s="11"/>
      <c r="H109" s="11"/>
      <c r="I109" s="100"/>
      <c r="J109" s="100"/>
      <c r="K109" s="100"/>
      <c r="L109" s="100"/>
      <c r="M109" s="11"/>
      <c r="N109" s="11"/>
    </row>
    <row r="110" spans="1:14" x14ac:dyDescent="0.25">
      <c r="A110" s="92"/>
      <c r="E110" s="11"/>
      <c r="G110" s="11"/>
      <c r="H110" s="11"/>
      <c r="I110" s="100"/>
      <c r="J110" s="100"/>
      <c r="K110" s="100"/>
      <c r="L110" s="100"/>
      <c r="M110" s="11"/>
      <c r="N110" s="11"/>
    </row>
    <row r="111" spans="1:14" x14ac:dyDescent="0.25">
      <c r="A111" s="92"/>
      <c r="E111" s="11"/>
      <c r="G111" s="11"/>
      <c r="H111" s="11"/>
      <c r="I111" s="100"/>
      <c r="J111" s="100"/>
      <c r="K111" s="100"/>
      <c r="L111" s="100"/>
      <c r="M111" s="11"/>
      <c r="N111" s="11"/>
    </row>
    <row r="112" spans="1:14" x14ac:dyDescent="0.25">
      <c r="A112" s="92"/>
      <c r="E112" s="11"/>
      <c r="G112" s="11"/>
      <c r="H112" s="11"/>
      <c r="I112" s="100"/>
      <c r="J112" s="100"/>
      <c r="K112" s="100"/>
      <c r="L112" s="100"/>
      <c r="M112" s="11"/>
      <c r="N112" s="11"/>
    </row>
    <row r="113" spans="1:15" x14ac:dyDescent="0.25">
      <c r="A113" s="92"/>
      <c r="E113" s="11"/>
      <c r="G113" s="11"/>
      <c r="H113" s="11"/>
      <c r="I113" s="100"/>
      <c r="J113" s="100"/>
      <c r="K113" s="100"/>
      <c r="L113" s="100"/>
      <c r="M113" s="11"/>
      <c r="N113" s="11"/>
    </row>
    <row r="114" spans="1:15" x14ac:dyDescent="0.25">
      <c r="A114" s="92"/>
      <c r="E114" s="11"/>
      <c r="G114" s="11"/>
      <c r="H114" s="11"/>
      <c r="I114" s="100"/>
      <c r="J114" s="100"/>
      <c r="K114" s="100"/>
      <c r="L114" s="100"/>
      <c r="M114" s="11"/>
      <c r="N114" s="11"/>
    </row>
    <row r="115" spans="1:15" x14ac:dyDescent="0.25">
      <c r="A115" s="92"/>
      <c r="E115" s="11"/>
      <c r="G115" s="11"/>
      <c r="H115" s="11"/>
      <c r="I115" s="100"/>
      <c r="J115" s="100"/>
      <c r="K115" s="100"/>
      <c r="L115" s="100"/>
      <c r="M115" s="11"/>
      <c r="N115" s="11"/>
    </row>
    <row r="116" spans="1:15" x14ac:dyDescent="0.25">
      <c r="A116" s="92"/>
      <c r="E116" s="11"/>
      <c r="G116" s="11"/>
      <c r="H116" s="11"/>
      <c r="I116" s="100"/>
      <c r="J116" s="100"/>
      <c r="K116" s="100"/>
      <c r="L116" s="100"/>
      <c r="M116" s="11"/>
      <c r="N116" s="11"/>
    </row>
    <row r="117" spans="1:15" x14ac:dyDescent="0.25">
      <c r="A117" s="92"/>
      <c r="E117" s="11"/>
      <c r="G117" s="11"/>
      <c r="H117" s="11"/>
      <c r="I117" s="100"/>
      <c r="J117" s="100"/>
      <c r="K117" s="100"/>
      <c r="L117" s="100"/>
      <c r="M117" s="11"/>
      <c r="N117" s="11"/>
      <c r="O117" s="11"/>
    </row>
    <row r="118" spans="1:15" x14ac:dyDescent="0.25">
      <c r="A118" s="92"/>
      <c r="E118" s="11"/>
      <c r="G118" s="11"/>
      <c r="H118" s="11"/>
      <c r="I118" s="100"/>
      <c r="J118" s="100"/>
      <c r="K118" s="100"/>
      <c r="L118" s="100"/>
      <c r="M118" s="11"/>
      <c r="N118" s="11"/>
      <c r="O118" s="11"/>
    </row>
    <row r="119" spans="1:15" x14ac:dyDescent="0.25">
      <c r="A119" s="92"/>
      <c r="E119" s="11"/>
      <c r="G119" s="11"/>
      <c r="H119" s="11"/>
      <c r="I119" s="100"/>
      <c r="J119" s="100"/>
      <c r="K119" s="100"/>
      <c r="L119" s="100"/>
      <c r="M119" s="11"/>
      <c r="N119" s="11"/>
      <c r="O119" s="11"/>
    </row>
    <row r="120" spans="1:15" x14ac:dyDescent="0.25">
      <c r="A120" s="92"/>
      <c r="E120" s="11"/>
      <c r="G120" s="11"/>
      <c r="H120" s="11"/>
      <c r="I120" s="100"/>
      <c r="J120" s="100"/>
      <c r="K120" s="100"/>
      <c r="L120" s="100"/>
      <c r="M120" s="11"/>
      <c r="N120" s="11"/>
      <c r="O120" s="11"/>
    </row>
    <row r="121" spans="1:15" x14ac:dyDescent="0.25">
      <c r="A121" s="92"/>
      <c r="E121" s="11"/>
      <c r="G121" s="11"/>
      <c r="H121" s="11"/>
      <c r="I121" s="100"/>
      <c r="J121" s="100"/>
      <c r="K121" s="100"/>
      <c r="L121" s="100"/>
      <c r="M121" s="11"/>
      <c r="N121" s="11"/>
      <c r="O121" s="11"/>
    </row>
    <row r="122" spans="1:15" x14ac:dyDescent="0.25">
      <c r="A122" s="92"/>
      <c r="E122" s="11"/>
      <c r="G122" s="11"/>
      <c r="H122" s="11"/>
      <c r="I122" s="100"/>
      <c r="J122" s="100"/>
      <c r="K122" s="100"/>
      <c r="L122" s="100"/>
      <c r="M122" s="11"/>
      <c r="N122" s="11"/>
      <c r="O122" s="11"/>
    </row>
    <row r="123" spans="1:15" x14ac:dyDescent="0.25">
      <c r="E123" s="11"/>
      <c r="G123" s="11"/>
      <c r="H123" s="11"/>
      <c r="I123" s="100"/>
      <c r="J123" s="100"/>
      <c r="K123" s="100"/>
      <c r="L123" s="100"/>
      <c r="M123" s="11"/>
      <c r="N123" s="11"/>
      <c r="O123" s="11"/>
    </row>
    <row r="124" spans="1:15" x14ac:dyDescent="0.25">
      <c r="E124" s="11"/>
      <c r="G124" s="11"/>
      <c r="H124" s="11"/>
      <c r="I124" s="100"/>
      <c r="J124" s="100"/>
      <c r="K124" s="100"/>
      <c r="L124" s="100"/>
      <c r="M124" s="11"/>
      <c r="N124" s="11"/>
      <c r="O124" s="11"/>
    </row>
    <row r="125" spans="1:15" x14ac:dyDescent="0.25">
      <c r="E125" s="11"/>
      <c r="G125" s="11"/>
      <c r="H125" s="11"/>
      <c r="I125" s="100"/>
      <c r="J125" s="100"/>
      <c r="K125" s="100"/>
      <c r="L125" s="100"/>
      <c r="M125" s="11"/>
      <c r="N125" s="11"/>
      <c r="O125" s="11"/>
    </row>
    <row r="126" spans="1:15" x14ac:dyDescent="0.25">
      <c r="E126" s="11"/>
      <c r="G126" s="11"/>
      <c r="H126" s="11"/>
      <c r="I126" s="100"/>
      <c r="J126" s="100"/>
      <c r="K126" s="100"/>
      <c r="L126" s="100"/>
      <c r="M126" s="11"/>
      <c r="N126" s="11"/>
      <c r="O126" s="11"/>
    </row>
    <row r="127" spans="1:15" x14ac:dyDescent="0.25">
      <c r="E127" s="11"/>
      <c r="G127" s="11"/>
      <c r="H127" s="11"/>
      <c r="I127" s="100"/>
      <c r="J127" s="100"/>
      <c r="K127" s="100"/>
      <c r="L127" s="100"/>
      <c r="M127" s="11"/>
      <c r="N127" s="11"/>
      <c r="O127" s="11"/>
    </row>
    <row r="128" spans="1:15" x14ac:dyDescent="0.25">
      <c r="E128" s="11"/>
      <c r="G128" s="11"/>
      <c r="H128" s="11"/>
      <c r="I128" s="100"/>
      <c r="J128" s="100"/>
      <c r="K128" s="100"/>
      <c r="L128" s="100"/>
      <c r="M128" s="11"/>
      <c r="N128" s="11"/>
      <c r="O128" s="11"/>
    </row>
    <row r="129" spans="5:15" x14ac:dyDescent="0.25">
      <c r="E129" s="11"/>
      <c r="G129" s="11"/>
      <c r="H129" s="11"/>
      <c r="I129" s="100"/>
      <c r="J129" s="100"/>
      <c r="K129" s="100"/>
      <c r="L129" s="100"/>
      <c r="M129" s="11"/>
      <c r="N129" s="11"/>
      <c r="O129" s="11"/>
    </row>
    <row r="130" spans="5:15" x14ac:dyDescent="0.25">
      <c r="E130" s="11"/>
      <c r="G130" s="11"/>
      <c r="H130" s="11"/>
      <c r="I130" s="100"/>
      <c r="J130" s="100"/>
      <c r="K130" s="100"/>
      <c r="L130" s="100"/>
      <c r="M130" s="11"/>
      <c r="N130" s="11"/>
      <c r="O130" s="11"/>
    </row>
    <row r="131" spans="5:15" x14ac:dyDescent="0.25">
      <c r="E131" s="11"/>
      <c r="G131" s="11"/>
      <c r="H131" s="11"/>
      <c r="I131" s="100"/>
      <c r="J131" s="100"/>
      <c r="K131" s="100"/>
      <c r="L131" s="100"/>
      <c r="M131" s="11"/>
      <c r="N131" s="11"/>
      <c r="O131" s="11"/>
    </row>
    <row r="132" spans="5:15" x14ac:dyDescent="0.25">
      <c r="E132" s="11"/>
      <c r="G132" s="11"/>
      <c r="H132" s="11"/>
      <c r="I132" s="100"/>
      <c r="J132" s="100"/>
      <c r="K132" s="100"/>
      <c r="L132" s="100"/>
      <c r="M132" s="11"/>
      <c r="N132" s="11"/>
      <c r="O132" s="11"/>
    </row>
    <row r="133" spans="5:15" x14ac:dyDescent="0.25">
      <c r="E133" s="11"/>
      <c r="G133" s="11"/>
      <c r="H133" s="11"/>
      <c r="I133" s="100"/>
      <c r="J133" s="100"/>
      <c r="K133" s="100"/>
      <c r="L133" s="100"/>
      <c r="M133" s="11"/>
      <c r="N133" s="11"/>
      <c r="O133" s="11"/>
    </row>
    <row r="134" spans="5:15" x14ac:dyDescent="0.25">
      <c r="E134" s="11"/>
      <c r="G134" s="11"/>
      <c r="H134" s="11"/>
      <c r="I134" s="100"/>
      <c r="J134" s="100"/>
      <c r="K134" s="100"/>
      <c r="L134" s="100"/>
      <c r="M134" s="11"/>
      <c r="N134" s="11"/>
      <c r="O134" s="11"/>
    </row>
    <row r="135" spans="5:15" x14ac:dyDescent="0.25">
      <c r="E135" s="11"/>
      <c r="G135" s="11"/>
      <c r="H135" s="11"/>
      <c r="I135" s="100"/>
      <c r="J135" s="100"/>
      <c r="K135" s="100"/>
      <c r="L135" s="100"/>
      <c r="M135" s="11"/>
      <c r="N135" s="11"/>
      <c r="O135" s="11"/>
    </row>
    <row r="136" spans="5:15" x14ac:dyDescent="0.25">
      <c r="E136" s="11"/>
      <c r="G136" s="11"/>
      <c r="H136" s="11"/>
      <c r="I136" s="100"/>
      <c r="J136" s="100"/>
      <c r="K136" s="100"/>
      <c r="L136" s="100"/>
      <c r="M136" s="11"/>
      <c r="N136" s="11"/>
      <c r="O136" s="11"/>
    </row>
    <row r="137" spans="5:15" x14ac:dyDescent="0.25">
      <c r="E137" s="11"/>
      <c r="G137" s="11"/>
      <c r="H137" s="11"/>
      <c r="I137" s="100"/>
      <c r="J137" s="100"/>
      <c r="K137" s="100"/>
      <c r="L137" s="100"/>
      <c r="M137" s="11"/>
      <c r="N137" s="11"/>
      <c r="O137" s="11"/>
    </row>
    <row r="138" spans="5:15" x14ac:dyDescent="0.25">
      <c r="E138" s="11"/>
      <c r="G138" s="11"/>
      <c r="H138" s="11"/>
      <c r="I138" s="100"/>
      <c r="J138" s="100"/>
      <c r="K138" s="100"/>
      <c r="L138" s="100"/>
      <c r="M138" s="11"/>
      <c r="N138" s="11"/>
      <c r="O138" s="11"/>
    </row>
    <row r="139" spans="5:15" x14ac:dyDescent="0.25">
      <c r="E139" s="11"/>
      <c r="G139" s="11"/>
      <c r="H139" s="11"/>
      <c r="I139" s="100"/>
      <c r="J139" s="100"/>
      <c r="K139" s="100"/>
      <c r="L139" s="100"/>
      <c r="M139" s="11"/>
      <c r="N139" s="11"/>
      <c r="O139" s="11"/>
    </row>
    <row r="140" spans="5:15" x14ac:dyDescent="0.25">
      <c r="E140" s="11"/>
      <c r="G140" s="11"/>
      <c r="H140" s="11"/>
      <c r="I140" s="100"/>
      <c r="J140" s="100"/>
      <c r="K140" s="100"/>
      <c r="L140" s="100"/>
      <c r="M140" s="11"/>
      <c r="N140" s="11"/>
      <c r="O140" s="11"/>
    </row>
    <row r="141" spans="5:15" x14ac:dyDescent="0.25">
      <c r="E141" s="11"/>
      <c r="G141" s="11"/>
      <c r="H141" s="11"/>
      <c r="I141" s="100"/>
      <c r="J141" s="100"/>
      <c r="K141" s="100"/>
      <c r="L141" s="100"/>
      <c r="M141" s="11"/>
      <c r="N141" s="11"/>
      <c r="O141" s="11"/>
    </row>
    <row r="142" spans="5:15" x14ac:dyDescent="0.25">
      <c r="E142" s="11"/>
      <c r="G142" s="11"/>
      <c r="H142" s="11"/>
      <c r="I142" s="100"/>
      <c r="J142" s="100"/>
      <c r="K142" s="100"/>
      <c r="L142" s="100"/>
      <c r="M142" s="11"/>
      <c r="N142" s="11"/>
      <c r="O142" s="11"/>
    </row>
  </sheetData>
  <mergeCells count="25">
    <mergeCell ref="A91:B91"/>
    <mergeCell ref="B48:L48"/>
    <mergeCell ref="B56:L56"/>
    <mergeCell ref="B65:L65"/>
    <mergeCell ref="B73:L73"/>
    <mergeCell ref="B81:L81"/>
    <mergeCell ref="A8:L8"/>
    <mergeCell ref="E9:F9"/>
    <mergeCell ref="G9:H9"/>
    <mergeCell ref="B33:L33"/>
    <mergeCell ref="B27:L27"/>
    <mergeCell ref="L9:L10"/>
    <mergeCell ref="A41:A42"/>
    <mergeCell ref="A59:A60"/>
    <mergeCell ref="A67:A69"/>
    <mergeCell ref="I9:J9"/>
    <mergeCell ref="K9:K10"/>
    <mergeCell ref="B11:L11"/>
    <mergeCell ref="B38:L38"/>
    <mergeCell ref="B100:E100"/>
    <mergeCell ref="H100:K100"/>
    <mergeCell ref="H101:K101"/>
    <mergeCell ref="H102:K102"/>
    <mergeCell ref="B101:E101"/>
    <mergeCell ref="B102:E102"/>
  </mergeCells>
  <printOptions horizontalCentered="1"/>
  <pageMargins left="0.39370078740157483" right="0.39370078740157483" top="0.39370078740157483" bottom="0.39370078740157483" header="0.31496062992125984" footer="0.31496062992125984"/>
  <pageSetup scale="57" orientation="landscape" horizontalDpi="4294967294" verticalDpi="4294967294" r:id="rId1"/>
  <headerFooter>
    <oddHeader>&amp;C&amp;G</oddHeader>
  </headerFooter>
  <rowBreaks count="1" manualBreakCount="1">
    <brk id="103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Aeslava</dc:creator>
  <cp:lastModifiedBy>Cristian Sánchez Bocachica</cp:lastModifiedBy>
  <cp:lastPrinted>2018-11-21T04:11:50Z</cp:lastPrinted>
  <dcterms:created xsi:type="dcterms:W3CDTF">2018-05-11T20:23:02Z</dcterms:created>
  <dcterms:modified xsi:type="dcterms:W3CDTF">2018-11-21T04:13:17Z</dcterms:modified>
</cp:coreProperties>
</file>