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Z:\CONTRATACION 2022\PROCESOS\S. ABREVIADA\SAMC-001-22 - VIGILANCIA\"/>
    </mc:Choice>
  </mc:AlternateContent>
  <bookViews>
    <workbookView xWindow="0" yWindow="0" windowWidth="28800" windowHeight="13125"/>
  </bookViews>
  <sheets>
    <sheet name="VIGILANCIA FISICA" sheetId="1" r:id="rId1"/>
    <sheet name="MEDIOS TECNOLOGICO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J18" i="1" l="1"/>
  <c r="C22" i="2"/>
  <c r="D22" i="2" s="1"/>
  <c r="E22" i="2" s="1"/>
  <c r="E23" i="2" s="1"/>
  <c r="D21" i="2"/>
  <c r="E21" i="2" s="1"/>
  <c r="D20" i="2"/>
  <c r="E20" i="2" s="1"/>
  <c r="D19" i="2"/>
  <c r="E19" i="2" s="1"/>
  <c r="D18" i="2"/>
  <c r="E18" i="2" s="1"/>
  <c r="D17" i="2"/>
  <c r="E17" i="2" s="1"/>
  <c r="D16" i="2"/>
  <c r="E16" i="2" s="1"/>
  <c r="D15" i="2"/>
  <c r="E15" i="2" s="1"/>
  <c r="D14" i="2"/>
  <c r="E14" i="2" s="1"/>
  <c r="D13" i="2"/>
  <c r="E13" i="2" s="1"/>
  <c r="D12" i="2"/>
  <c r="E12" i="2" s="1"/>
  <c r="D11" i="2"/>
  <c r="E11" i="2" s="1"/>
  <c r="D10" i="2"/>
  <c r="E10" i="2" s="1"/>
  <c r="D9" i="2"/>
  <c r="E9" i="2" s="1"/>
  <c r="D8" i="2"/>
  <c r="E8" i="2" s="1"/>
  <c r="D7" i="2"/>
  <c r="E7" i="2" s="1"/>
  <c r="D6" i="2"/>
  <c r="E6" i="2" s="1"/>
  <c r="D5" i="2"/>
  <c r="E5" i="2" s="1"/>
  <c r="D4" i="2"/>
  <c r="E4" i="2" s="1"/>
  <c r="E22" i="1" l="1"/>
  <c r="E21" i="1"/>
  <c r="F27" i="1"/>
  <c r="G27" i="1" s="1"/>
  <c r="H27" i="1" s="1"/>
  <c r="E28" i="1"/>
  <c r="E29" i="1" s="1"/>
  <c r="F29" i="1" s="1"/>
  <c r="G29" i="1" s="1"/>
  <c r="H29" i="1" s="1"/>
  <c r="H17" i="1"/>
  <c r="I17" i="1" s="1"/>
  <c r="J17" i="1" s="1"/>
  <c r="F14" i="1"/>
  <c r="G14" i="1" s="1"/>
  <c r="H14" i="1" s="1"/>
  <c r="I14" i="1" s="1"/>
  <c r="J14" i="1" s="1"/>
  <c r="C13" i="1"/>
  <c r="E11" i="1"/>
  <c r="F11" i="1" s="1"/>
  <c r="G11" i="1" s="1"/>
  <c r="E10" i="1"/>
  <c r="E12" i="1" s="1"/>
  <c r="E9" i="1"/>
  <c r="F9" i="1" s="1"/>
  <c r="G9" i="1" s="1"/>
  <c r="D9" i="1"/>
  <c r="E8" i="1"/>
  <c r="F8" i="1" s="1"/>
  <c r="E7" i="1"/>
  <c r="F7" i="1" s="1"/>
  <c r="G7" i="1" s="1"/>
  <c r="E6" i="1"/>
  <c r="F6" i="1" s="1"/>
  <c r="E23" i="1" l="1"/>
  <c r="F28" i="1"/>
  <c r="G28" i="1" s="1"/>
  <c r="H28" i="1" s="1"/>
  <c r="G8" i="1"/>
  <c r="H9" i="1"/>
  <c r="I9" i="1" s="1"/>
  <c r="J9" i="1" s="1"/>
  <c r="H7" i="1"/>
  <c r="I7" i="1" s="1"/>
  <c r="J7" i="1" s="1"/>
  <c r="E13" i="1"/>
  <c r="F12" i="1"/>
  <c r="G12" i="1" s="1"/>
  <c r="H12" i="1" s="1"/>
  <c r="I12" i="1" s="1"/>
  <c r="J12" i="1" s="1"/>
  <c r="H11" i="1"/>
  <c r="I11" i="1" s="1"/>
  <c r="J11" i="1" s="1"/>
  <c r="H8" i="1"/>
  <c r="I8" i="1" s="1"/>
  <c r="J8" i="1" s="1"/>
  <c r="G6" i="1"/>
  <c r="F10" i="1"/>
  <c r="G10" i="1"/>
  <c r="H10" i="1" l="1"/>
  <c r="I10" i="1" s="1"/>
  <c r="J10" i="1" s="1"/>
  <c r="E15" i="1"/>
  <c r="E16" i="1" s="1"/>
  <c r="F13" i="1"/>
  <c r="H6" i="1"/>
  <c r="G13" i="1" l="1"/>
  <c r="I6" i="1"/>
  <c r="F15" i="1"/>
  <c r="F16" i="1" s="1"/>
  <c r="J6" i="1" l="1"/>
  <c r="G15" i="1"/>
  <c r="H13" i="1"/>
  <c r="G16" i="1"/>
  <c r="I13" i="1" l="1"/>
  <c r="H15" i="1"/>
  <c r="I15" i="1" s="1"/>
  <c r="J15" i="1" s="1"/>
  <c r="H16" i="1" l="1"/>
  <c r="J13" i="1"/>
  <c r="J16" i="1" s="1"/>
  <c r="I16" i="1"/>
</calcChain>
</file>

<file path=xl/sharedStrings.xml><?xml version="1.0" encoding="utf-8"?>
<sst xmlns="http://schemas.openxmlformats.org/spreadsheetml/2006/main" count="71" uniqueCount="60">
  <si>
    <t>TARIFA 2022 DISPOSITIVO COMPLETO</t>
  </si>
  <si>
    <t>ITEM</t>
  </si>
  <si>
    <t>UBICACIÓN DEL SERVICIO</t>
  </si>
  <si>
    <t>DESCRIPCION DEL SERVICIO</t>
  </si>
  <si>
    <t>CANTIDAD</t>
  </si>
  <si>
    <t>BASE</t>
  </si>
  <si>
    <t>AYS</t>
  </si>
  <si>
    <t>Subtotal</t>
  </si>
  <si>
    <t>Base para IVA 10%</t>
  </si>
  <si>
    <t>IVA 19%</t>
  </si>
  <si>
    <t xml:space="preserve">VALOR TOTAL MENSUAL </t>
  </si>
  <si>
    <t>CASA DE LA CULTURA</t>
  </si>
  <si>
    <t>SERVICIO DE VIGILANCIA SIN ARMA 24 HORAS DE LUNES A DOMINGO CON MEDIO DE COMUNICACIÓN, DEBIDAMENTE UNIFORMADOS TODOS LOS DIAS DEL MES</t>
  </si>
  <si>
    <t>ALCALDIA DE LA CALERA</t>
  </si>
  <si>
    <t>SERVICIO DE VIGILANCIA CON ARMA 24 HORAS DE LUNES A DOMINGO CON MEDIO DE COMUNICACIÓN, DEBIDAMENTE UNIFORMADOS TODOS LOS DIAS DEL MES</t>
  </si>
  <si>
    <t>HOGAR MULTIPLE</t>
  </si>
  <si>
    <t>UMATA</t>
  </si>
  <si>
    <t>CENTRAL DE MONITOREO</t>
  </si>
  <si>
    <t>ANTENA</t>
  </si>
  <si>
    <t>SERVICIO DEVIGILANCIA CON ARMA 24 HORAS,   DE LUNES A DOMINGO CON MEDIO DE COMUNICACIÓN, DEBIDAMENTE UNIFORMADOS TODOS LOS DIAS DEL MES</t>
  </si>
  <si>
    <t>PUESTO SALUD LA CALERA
COMISARIA DE FAMILIA LA CALERA
CASA DEL ADULTO MAYOR
VIVERO LA CALERA
PLANEACION</t>
  </si>
  <si>
    <t>SERVICIO DE SUPERVISOR MOTORIZADO CON ARMA 24 HORAS, EN RECORRIDOS CADA 2 HORAS A CADA PUNTO,  DE LUNES A DOMINGO CON MEDIO DE COMUNICACIÓN, DEBIDAMENTE UNIFORMADOS TODOS LOS DIAS DEL MES</t>
  </si>
  <si>
    <t>I.E.D. INTEGRADO SEDE JUAN XXIII</t>
  </si>
  <si>
    <t xml:space="preserve">PARQUE PRINCIPAL E INSTALACIONES ALCALDIA MUNICIPAL </t>
  </si>
  <si>
    <t>SERVICIO DE RECORREDOR CON VIGILANCIA   CANINA 12 HORAS DIURNAS CON MEDIO DE COMUNICACIÓN TODOS LOS DIAS DEL MES</t>
  </si>
  <si>
    <t xml:space="preserve">CLINICA NUESTRA SEÑORA DEL ROSARIO LA CALERA </t>
  </si>
  <si>
    <t xml:space="preserve">VALOR ARRENDAMIENTO MENSUAL MEDIOS TECNICOS, TECNOLOGICOS Y DE COMUNICACIÓN INCLUYE INSTALACION, MANTENIMIENTO Y FUNCIONAMIENTO 24 HORAS - 7 DIAS A LA SEMANA </t>
  </si>
  <si>
    <t>PRESUPUESTO VIGILANCIA FISICA 2022</t>
  </si>
  <si>
    <t>VR. MEDIOS TECNOLOGICOS 2021</t>
  </si>
  <si>
    <t>INCREMETON 5.3 IPC</t>
  </si>
  <si>
    <t>VR. TOTAL</t>
  </si>
  <si>
    <t>AJUSTE MEDIOS TECNOLOGICOS</t>
  </si>
  <si>
    <t>DESCRIPCION</t>
  </si>
  <si>
    <t>VALOR MENSUAL</t>
  </si>
  <si>
    <t>VALOR 2 MESES</t>
  </si>
  <si>
    <t>VALOR 10 DIAS</t>
  </si>
  <si>
    <t xml:space="preserve">VALOR TOTAL </t>
  </si>
  <si>
    <t>PRESUPUESTO ALQUILER MEDIOS TECNOLOGICOS 2022</t>
  </si>
  <si>
    <t>VR.TOTAL</t>
  </si>
  <si>
    <t>NVR -  PROHOTSWAP 32 CAMARAS GV 4U8</t>
  </si>
  <si>
    <t>DISCOS DUROS 10 TERAS</t>
  </si>
  <si>
    <t>CAMARA IP LENTE 2.8 A 12 MM H265 IK10</t>
  </si>
  <si>
    <t>CAMARA VANDAL PROOF IP DOME CAMERA 6 MP</t>
  </si>
  <si>
    <t>CAMARA  4 MP, Lente zoom motorizado 2.8 ~12 mm, baja iluminacion, WDR, IR Inteligente, 30 Mt,  Flujos triples de H.265, H.264 o MJPEG , Hasta 20 fps at 2592 x 1520, IP67, IK10 carcasa de metal, DC 12V / PoE.</t>
  </si>
  <si>
    <t xml:space="preserve">CAMARA 3 MP, Lente 1.24 mm, super baja iluminacion, WDR Pro, IR Inteligente 20 Mt, Flujos triples de H.265, H.264 y MJPEG , Hasta 30 fps a 2048 x 1536, IK8, IP67, DC 12V / PoE.   </t>
  </si>
  <si>
    <t>Ubiquiti Switch Us-8-60w (8 Puertos Lan 4 Puertos Poe) ENERGIA INHALAMBRICA</t>
  </si>
  <si>
    <t>The Rocket Prism 5AC Gen 2 features full‑band 5 GHz coverage and maximizes output power for the US market, meeting strict OOBE requirements. airView Use the real‑time spectrum analyzer so you can identify noise signatures and design your wireless links to minimize noise interference.</t>
  </si>
  <si>
    <t>OverviewThe airMAX® Sector Antenna is a carrier-class 2x2 dual-polarity MIMO sector antenna that was designed to seamlessly integrate with Rocket radios (Rocket sold separately).On the right is one example of how the airMAX Sector Antenna can be deployed in a Point-to-MultiPoint (PtMP) network</t>
  </si>
  <si>
    <t>EQUIPO  CON PROCESADOR CORE i5 4440 DE 3.1 GHZ, DISCO DE 1000 GIGAS, 8 GIGAS DE MEMORIA RAM DDR3, QUEMADOR DVD, 2 TARJETAS DE RED, 2 TARJETAS DE VIDEO INDEPENDIENTE DE 2 GIGAS DDR5,  TECLADO Y MOUSE USB.</t>
  </si>
  <si>
    <t>EQUIPO TIPO, PROCESADOR INTEL CORE i5 4440 DE 3.1 GHZ, DISCO DE 1000 GIGAS, 8 GIGAS DE MEMORIA RAM DDR3, QUEMADOR DVD, PANTALLA 18.5” TECLADO Y MOUSE USB.</t>
  </si>
  <si>
    <t>LICENCIA DE WINDOWS 8.1 PRO A 64 BITS</t>
  </si>
  <si>
    <t>LICENCIA OFFICE HOME AND BISINESS</t>
  </si>
  <si>
    <t>ANTIVIRUS KASPERSKY 2016 PARA 10 USUARIOS</t>
  </si>
  <si>
    <t>Televisor 40" CON SOPORTE</t>
  </si>
  <si>
    <t>linterna con bateria</t>
  </si>
  <si>
    <t xml:space="preserve">Celular o Avantel con disponibilidad de servicio de llamadas y datos entrantes y saliente (no anclado a wifi) 24 horas 7 dias a la semana. </t>
  </si>
  <si>
    <t>Detector manual de metales</t>
  </si>
  <si>
    <t>VALOR POR 70 DÍAS</t>
  </si>
  <si>
    <t>VALOR TOTAL DE LOS SERVICIOS</t>
  </si>
  <si>
    <t>VALOR TOTAL SERVICIOS DE VIGILANCIA FISICA CON MEDIO HUMANO</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</si>
</sst>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quot;$&quot;\ * #,##0.00_-;\-&quot;$&quot;\ * #,##0.00_-;_-&quot;$&quot;\ * &quot;-&quot;??_-;_-@_-"/>
    <numFmt numFmtId="165" formatCode="_-* #,##0.00_-;\-* #,##0.00_-;_-* &quot;-&quot;??_-;_-@_-"/>
    <numFmt numFmtId="166" formatCode="_([$$-240A]\ * #,##0_);_([$$-240A]\ * \(#,##0\);_([$$-240A]\ * &quot;-&quot;??_);_(@_)"/>
    <numFmt numFmtId="167" formatCode="_-[$$-240A]* #,##0_-;\-[$$-240A]* #,##0_-;_-[$$-240A]* &quot;-&quot;??_-;_-@_-"/>
    <numFmt numFmtId="168" formatCode="_-* #,##0_-;\-* #,##0_-;_-* &quot;-&quot;??_-;_-@_-"/>
    <numFmt numFmtId="169" formatCode="_-&quot;$&quot;\ * #,##0_-;\-&quot;$&quot;\ * #,##0_-;_-&quot;$&quot;\ * &quot;-&quot;??_-;_-@_-"/>
  </numFmts>
  <fonts count="14"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sz val="10"/>
      <color theme="1"/>
      <name val="Calibri"/>
      <family val="2"/>
      <scheme val="minor"/>
    </font>
    <font>
      <b/>
      <sz val="9"/>
      <name val="Calibri"/>
      <family val="2"/>
      <scheme val="minor"/>
    </font>
    <font>
      <b/>
      <sz val="9"/>
      <color theme="1"/>
      <name val="Calibri"/>
      <family val="2"/>
      <scheme val="minor"/>
    </font>
    <font>
      <b/>
      <sz val="9"/>
      <color indexed="8"/>
      <name val="Calibri"/>
      <family val="2"/>
      <scheme val="minor"/>
    </font>
    <font>
      <sz val="10"/>
      <name val="Calibri"/>
      <family val="2"/>
      <scheme val="minor"/>
    </font>
    <font>
      <b/>
      <sz val="10"/>
      <name val="Calibri"/>
      <family val="2"/>
      <scheme val="minor"/>
    </font>
    <font>
      <sz val="10"/>
      <color theme="1"/>
      <name val="Calibri"/>
      <family val="2"/>
      <scheme val="minor"/>
    </font>
    <font>
      <sz val="8"/>
      <name val="Calibri"/>
      <family val="2"/>
      <scheme val="minor"/>
    </font>
    <font>
      <sz val="8"/>
      <color theme="1"/>
      <name val="Calibri"/>
      <family val="2"/>
      <scheme val="minor"/>
    </font>
    <font>
      <b/>
      <sz val="8"/>
      <color theme="1"/>
      <name val="Calibri"/>
      <family val="2"/>
      <scheme val="minor"/>
    </font>
  </fonts>
  <fills count="6">
    <fill>
      <patternFill patternType="none"/>
    </fill>
    <fill>
      <patternFill patternType="gray125"/>
    </fill>
    <fill>
      <patternFill patternType="solid">
        <fgColor rgb="FFFFFF66"/>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59999389629810485"/>
        <bgColor indexed="64"/>
      </patternFill>
    </fill>
  </fills>
  <borders count="2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3">
    <xf numFmtId="0" fontId="0" fillId="0" borderId="0"/>
    <xf numFmtId="165" fontId="1" fillId="0" borderId="0" applyFont="0" applyFill="0" applyBorder="0" applyAlignment="0" applyProtection="0"/>
    <xf numFmtId="164" fontId="1" fillId="0" borderId="0" applyFont="0" applyFill="0" applyBorder="0" applyAlignment="0" applyProtection="0"/>
  </cellStyleXfs>
  <cellXfs count="95">
    <xf numFmtId="0" fontId="0" fillId="0" borderId="0" xfId="0"/>
    <xf numFmtId="0" fontId="5" fillId="2" borderId="4" xfId="0" applyFont="1" applyFill="1" applyBorder="1" applyAlignment="1">
      <alignment horizontal="center" vertical="center"/>
    </xf>
    <xf numFmtId="0" fontId="6" fillId="2" borderId="4" xfId="0" applyFont="1" applyFill="1" applyBorder="1" applyAlignment="1">
      <alignment horizontal="center" vertical="center" wrapText="1"/>
    </xf>
    <xf numFmtId="166" fontId="5" fillId="2" borderId="4" xfId="0" applyNumberFormat="1" applyFont="1" applyFill="1" applyBorder="1" applyAlignment="1">
      <alignment horizontal="center" vertical="center" wrapText="1"/>
    </xf>
    <xf numFmtId="0" fontId="7" fillId="2" borderId="4"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4" xfId="0" applyFont="1" applyBorder="1" applyAlignment="1">
      <alignment horizontal="center" vertical="center" wrapText="1"/>
    </xf>
    <xf numFmtId="0" fontId="8" fillId="0" borderId="4" xfId="0" applyFont="1" applyBorder="1" applyAlignment="1">
      <alignment vertical="center" wrapText="1"/>
    </xf>
    <xf numFmtId="166" fontId="8" fillId="0" borderId="4" xfId="0" applyNumberFormat="1" applyFont="1" applyBorder="1" applyAlignment="1">
      <alignment horizontal="center" vertical="center" wrapText="1"/>
    </xf>
    <xf numFmtId="166" fontId="4" fillId="0" borderId="4" xfId="2" applyNumberFormat="1" applyFont="1" applyFill="1" applyBorder="1" applyAlignment="1">
      <alignment horizontal="center" vertical="center" wrapText="1"/>
    </xf>
    <xf numFmtId="0" fontId="8" fillId="0" borderId="5" xfId="0" applyFont="1" applyBorder="1" applyAlignment="1">
      <alignment horizontal="center" vertical="center"/>
    </xf>
    <xf numFmtId="0" fontId="8" fillId="0" borderId="5" xfId="0" applyFont="1" applyBorder="1" applyAlignment="1">
      <alignment vertical="center" wrapText="1"/>
    </xf>
    <xf numFmtId="166" fontId="8" fillId="0" borderId="5" xfId="0" applyNumberFormat="1" applyFont="1" applyBorder="1" applyAlignment="1">
      <alignment horizontal="center" vertical="center"/>
    </xf>
    <xf numFmtId="166" fontId="9" fillId="0" borderId="5" xfId="0" applyNumberFormat="1" applyFont="1" applyBorder="1" applyAlignment="1">
      <alignment horizontal="center" vertical="center"/>
    </xf>
    <xf numFmtId="166" fontId="8" fillId="0" borderId="4" xfId="0" applyNumberFormat="1" applyFont="1" applyBorder="1" applyAlignment="1">
      <alignment horizontal="center" vertical="center"/>
    </xf>
    <xf numFmtId="167" fontId="8" fillId="3" borderId="4" xfId="0" applyNumberFormat="1" applyFont="1" applyFill="1" applyBorder="1" applyAlignment="1">
      <alignment horizontal="center" vertical="center"/>
    </xf>
    <xf numFmtId="166" fontId="9" fillId="0" borderId="4" xfId="0" applyNumberFormat="1" applyFont="1" applyBorder="1" applyAlignment="1">
      <alignment horizontal="center" vertical="center"/>
    </xf>
    <xf numFmtId="167" fontId="8" fillId="0" borderId="4" xfId="0" applyNumberFormat="1" applyFont="1" applyFill="1" applyBorder="1" applyAlignment="1">
      <alignment horizontal="center" vertical="center" wrapText="1"/>
    </xf>
    <xf numFmtId="167" fontId="8" fillId="0" borderId="5" xfId="0" applyNumberFormat="1" applyFont="1" applyFill="1" applyBorder="1" applyAlignment="1">
      <alignment horizontal="center" vertical="center"/>
    </xf>
    <xf numFmtId="167" fontId="8" fillId="0" borderId="4" xfId="0" applyNumberFormat="1" applyFont="1" applyFill="1" applyBorder="1" applyAlignment="1">
      <alignment horizontal="center" vertical="center"/>
    </xf>
    <xf numFmtId="168" fontId="0" fillId="0" borderId="0" xfId="1" applyNumberFormat="1" applyFont="1"/>
    <xf numFmtId="168" fontId="0" fillId="0" borderId="4" xfId="1" applyNumberFormat="1" applyFont="1" applyBorder="1" applyAlignment="1">
      <alignment vertical="center"/>
    </xf>
    <xf numFmtId="166" fontId="5" fillId="4" borderId="4" xfId="0" applyNumberFormat="1" applyFont="1" applyFill="1" applyBorder="1" applyAlignment="1">
      <alignment horizontal="center" vertical="center" wrapText="1"/>
    </xf>
    <xf numFmtId="0" fontId="7" fillId="4" borderId="4"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10" xfId="0" applyFont="1" applyFill="1" applyBorder="1" applyAlignment="1">
      <alignment horizontal="center" vertical="center" wrapText="1"/>
    </xf>
    <xf numFmtId="168" fontId="0" fillId="0" borderId="10" xfId="1" applyNumberFormat="1" applyFont="1" applyBorder="1" applyAlignment="1">
      <alignment vertical="center"/>
    </xf>
    <xf numFmtId="168" fontId="0" fillId="0" borderId="14" xfId="1" applyNumberFormat="1" applyFont="1" applyBorder="1" applyAlignment="1">
      <alignment vertical="center"/>
    </xf>
    <xf numFmtId="168" fontId="0" fillId="0" borderId="15" xfId="1" applyNumberFormat="1" applyFont="1" applyBorder="1" applyAlignment="1">
      <alignment vertical="center"/>
    </xf>
    <xf numFmtId="0" fontId="0" fillId="0" borderId="0" xfId="0" applyAlignment="1">
      <alignment vertical="center"/>
    </xf>
    <xf numFmtId="168" fontId="2" fillId="0" borderId="4" xfId="1" applyNumberFormat="1" applyFont="1" applyBorder="1" applyAlignment="1">
      <alignment vertical="center"/>
    </xf>
    <xf numFmtId="0" fontId="12" fillId="0" borderId="4" xfId="0" applyFont="1" applyBorder="1" applyAlignment="1">
      <alignment horizontal="center" vertical="center"/>
    </xf>
    <xf numFmtId="1" fontId="12" fillId="0" borderId="4" xfId="0" applyNumberFormat="1" applyFont="1" applyBorder="1" applyAlignment="1">
      <alignment horizontal="center" vertical="center"/>
    </xf>
    <xf numFmtId="0" fontId="4" fillId="0" borderId="0" xfId="0" applyFont="1" applyFill="1" applyBorder="1" applyAlignment="1">
      <alignment vertical="center"/>
    </xf>
    <xf numFmtId="0" fontId="4" fillId="0" borderId="0" xfId="0" applyFont="1" applyFill="1" applyBorder="1" applyAlignment="1">
      <alignment horizontal="center" vertical="center"/>
    </xf>
    <xf numFmtId="169" fontId="4" fillId="0" borderId="0" xfId="2" applyNumberFormat="1" applyFont="1" applyFill="1" applyBorder="1" applyAlignment="1">
      <alignment horizontal="center" vertical="center" wrapText="1"/>
    </xf>
    <xf numFmtId="169" fontId="4" fillId="0" borderId="0" xfId="2" applyNumberFormat="1" applyFont="1" applyFill="1" applyBorder="1" applyAlignment="1">
      <alignment horizontal="center" vertical="center"/>
    </xf>
    <xf numFmtId="166" fontId="4" fillId="0" borderId="0" xfId="0" applyNumberFormat="1" applyFont="1" applyFill="1" applyBorder="1" applyAlignment="1">
      <alignment vertical="center"/>
    </xf>
    <xf numFmtId="166" fontId="9" fillId="0" borderId="0" xfId="0" applyNumberFormat="1"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vertical="center"/>
    </xf>
    <xf numFmtId="169" fontId="4" fillId="0" borderId="17" xfId="2" applyNumberFormat="1" applyFont="1" applyFill="1" applyBorder="1" applyAlignment="1">
      <alignment horizontal="center" vertical="center"/>
    </xf>
    <xf numFmtId="0" fontId="8" fillId="0" borderId="5" xfId="0" applyFont="1" applyBorder="1" applyAlignment="1">
      <alignment horizontal="center" vertical="center" wrapText="1"/>
    </xf>
    <xf numFmtId="0" fontId="8" fillId="0" borderId="9" xfId="0" applyFont="1" applyFill="1" applyBorder="1" applyAlignment="1">
      <alignment horizontal="center" vertical="center"/>
    </xf>
    <xf numFmtId="0" fontId="10" fillId="0" borderId="18" xfId="0" applyFont="1" applyFill="1" applyBorder="1" applyAlignment="1">
      <alignment vertical="center"/>
    </xf>
    <xf numFmtId="0" fontId="10" fillId="0" borderId="21" xfId="0" applyFont="1" applyFill="1" applyBorder="1" applyAlignment="1">
      <alignment vertical="center"/>
    </xf>
    <xf numFmtId="0" fontId="10" fillId="3" borderId="19" xfId="0" applyFont="1" applyFill="1" applyBorder="1" applyAlignment="1">
      <alignment vertical="center"/>
    </xf>
    <xf numFmtId="169" fontId="10" fillId="3" borderId="19" xfId="2" applyNumberFormat="1" applyFont="1" applyFill="1" applyBorder="1" applyAlignment="1">
      <alignment horizontal="center" vertical="center"/>
    </xf>
    <xf numFmtId="169" fontId="10" fillId="3" borderId="19" xfId="2" applyNumberFormat="1" applyFont="1" applyFill="1" applyBorder="1" applyAlignment="1">
      <alignment horizontal="center" vertical="center" wrapText="1"/>
    </xf>
    <xf numFmtId="166" fontId="10" fillId="3" borderId="19" xfId="0" applyNumberFormat="1" applyFont="1" applyFill="1" applyBorder="1" applyAlignment="1">
      <alignment vertical="center"/>
    </xf>
    <xf numFmtId="0" fontId="10" fillId="3" borderId="4" xfId="0" applyFont="1" applyFill="1" applyBorder="1" applyAlignment="1">
      <alignment horizontal="center" vertical="center" wrapText="1"/>
    </xf>
    <xf numFmtId="168" fontId="10" fillId="3" borderId="4" xfId="1" applyNumberFormat="1" applyFont="1" applyFill="1" applyBorder="1" applyAlignment="1">
      <alignment vertical="center"/>
    </xf>
    <xf numFmtId="165" fontId="10" fillId="3" borderId="4" xfId="0" applyNumberFormat="1" applyFont="1" applyFill="1" applyBorder="1" applyAlignment="1">
      <alignment vertical="center"/>
    </xf>
    <xf numFmtId="165" fontId="10" fillId="3" borderId="4" xfId="1" applyFont="1" applyFill="1" applyBorder="1" applyAlignment="1">
      <alignment vertical="center"/>
    </xf>
    <xf numFmtId="166" fontId="8" fillId="3" borderId="4" xfId="0" applyNumberFormat="1" applyFont="1" applyFill="1" applyBorder="1" applyAlignment="1">
      <alignment horizontal="center" vertical="center"/>
    </xf>
    <xf numFmtId="0" fontId="4" fillId="3" borderId="14" xfId="0" applyFont="1" applyFill="1" applyBorder="1" applyAlignment="1">
      <alignment vertical="center"/>
    </xf>
    <xf numFmtId="169" fontId="4" fillId="3" borderId="14" xfId="2" applyNumberFormat="1" applyFont="1" applyFill="1" applyBorder="1" applyAlignment="1">
      <alignment horizontal="center" vertical="center"/>
    </xf>
    <xf numFmtId="169" fontId="10" fillId="3" borderId="14" xfId="2" applyNumberFormat="1" applyFont="1" applyFill="1" applyBorder="1" applyAlignment="1">
      <alignment horizontal="center" vertical="center" wrapText="1"/>
    </xf>
    <xf numFmtId="169" fontId="10" fillId="3" borderId="14" xfId="2" applyNumberFormat="1" applyFont="1" applyFill="1" applyBorder="1" applyAlignment="1">
      <alignment horizontal="center" vertical="center"/>
    </xf>
    <xf numFmtId="166" fontId="10" fillId="3" borderId="14" xfId="0" applyNumberFormat="1" applyFont="1" applyFill="1" applyBorder="1" applyAlignment="1">
      <alignment vertical="center"/>
    </xf>
    <xf numFmtId="166" fontId="9" fillId="3" borderId="15" xfId="0" applyNumberFormat="1" applyFont="1" applyFill="1" applyBorder="1" applyAlignment="1">
      <alignment horizontal="center" vertical="center"/>
    </xf>
    <xf numFmtId="0" fontId="4" fillId="0" borderId="17" xfId="0" applyFont="1" applyBorder="1" applyAlignment="1">
      <alignment horizontal="center" vertical="center"/>
    </xf>
    <xf numFmtId="0" fontId="10" fillId="0" borderId="17"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1" fillId="0" borderId="9" xfId="0" applyFont="1" applyBorder="1" applyAlignment="1">
      <alignment horizontal="justify" vertical="center" wrapText="1"/>
    </xf>
    <xf numFmtId="0" fontId="12" fillId="0" borderId="9" xfId="0" applyFont="1" applyBorder="1" applyAlignment="1">
      <alignment horizontal="justify" vertical="center" wrapText="1"/>
    </xf>
    <xf numFmtId="0" fontId="0" fillId="0" borderId="14" xfId="0" applyBorder="1" applyAlignment="1">
      <alignment vertical="center"/>
    </xf>
    <xf numFmtId="165" fontId="0" fillId="0" borderId="15" xfId="1" applyFont="1" applyBorder="1" applyAlignment="1">
      <alignment vertical="center"/>
    </xf>
    <xf numFmtId="166" fontId="9" fillId="3" borderId="20" xfId="0" applyNumberFormat="1" applyFont="1" applyFill="1" applyBorder="1" applyAlignment="1">
      <alignment horizontal="center" vertical="center"/>
    </xf>
    <xf numFmtId="168" fontId="4" fillId="3" borderId="10" xfId="0" applyNumberFormat="1" applyFont="1" applyFill="1" applyBorder="1" applyAlignment="1">
      <alignment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10" fillId="3" borderId="19" xfId="0" applyFont="1" applyFill="1" applyBorder="1" applyAlignment="1">
      <alignment horizontal="center" vertical="center"/>
    </xf>
    <xf numFmtId="0" fontId="3" fillId="0" borderId="0" xfId="0" applyFont="1" applyAlignment="1">
      <alignment horizontal="center" vertical="center"/>
    </xf>
    <xf numFmtId="0" fontId="0" fillId="0" borderId="11" xfId="0" applyBorder="1" applyAlignment="1">
      <alignment vertical="center"/>
    </xf>
    <xf numFmtId="0" fontId="0" fillId="0" borderId="3" xfId="0" applyBorder="1" applyAlignment="1">
      <alignment vertical="center"/>
    </xf>
    <xf numFmtId="0" fontId="10" fillId="3" borderId="4" xfId="0" applyFont="1" applyFill="1" applyBorder="1" applyAlignment="1">
      <alignment horizontal="center" vertical="center" wrapText="1"/>
    </xf>
    <xf numFmtId="0" fontId="4" fillId="3" borderId="14" xfId="0" applyFont="1" applyFill="1" applyBorder="1" applyAlignment="1">
      <alignment horizontal="center" vertical="center"/>
    </xf>
    <xf numFmtId="0" fontId="0" fillId="0" borderId="12" xfId="0" applyBorder="1" applyAlignment="1">
      <alignment vertical="center"/>
    </xf>
    <xf numFmtId="0" fontId="0" fillId="0" borderId="13" xfId="0" applyBorder="1" applyAlignment="1">
      <alignment vertical="center"/>
    </xf>
    <xf numFmtId="0" fontId="9" fillId="0" borderId="4" xfId="0" applyFont="1" applyFill="1" applyBorder="1" applyAlignment="1">
      <alignment vertical="center" wrapText="1"/>
    </xf>
    <xf numFmtId="0" fontId="2" fillId="5" borderId="6" xfId="0" applyFont="1" applyFill="1" applyBorder="1" applyAlignment="1">
      <alignment horizontal="center" vertical="center"/>
    </xf>
    <xf numFmtId="0" fontId="2" fillId="5" borderId="7" xfId="0" applyFont="1" applyFill="1" applyBorder="1" applyAlignment="1">
      <alignment horizontal="center" vertical="center"/>
    </xf>
    <xf numFmtId="0" fontId="2" fillId="5" borderId="8" xfId="0" applyFont="1" applyFill="1" applyBorder="1" applyAlignment="1">
      <alignment horizontal="center" vertical="center"/>
    </xf>
    <xf numFmtId="0" fontId="2" fillId="4" borderId="11" xfId="0" applyFont="1" applyFill="1" applyBorder="1" applyAlignment="1">
      <alignment horizontal="center" vertical="center"/>
    </xf>
    <xf numFmtId="0" fontId="2" fillId="4" borderId="3" xfId="0" applyFont="1" applyFill="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3" fillId="0" borderId="9" xfId="0" applyFont="1" applyBorder="1" applyAlignment="1">
      <alignment horizontal="justify" vertical="center" wrapText="1"/>
    </xf>
    <xf numFmtId="0" fontId="13" fillId="0" borderId="4" xfId="0" applyFont="1" applyBorder="1" applyAlignment="1">
      <alignment horizontal="justify" vertical="center" wrapText="1"/>
    </xf>
    <xf numFmtId="0" fontId="13" fillId="0" borderId="21" xfId="0" applyFont="1" applyBorder="1" applyAlignment="1">
      <alignment horizontal="justify" vertical="center" wrapText="1"/>
    </xf>
    <xf numFmtId="0" fontId="13" fillId="0" borderId="14" xfId="0" applyFont="1" applyBorder="1" applyAlignment="1">
      <alignment horizontal="justify" vertical="center"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30"/>
  <sheetViews>
    <sheetView tabSelected="1" workbookViewId="0">
      <selection activeCell="N9" sqref="N9"/>
    </sheetView>
  </sheetViews>
  <sheetFormatPr baseColWidth="10" defaultRowHeight="15" x14ac:dyDescent="0.25"/>
  <cols>
    <col min="2" max="2" width="28.140625" customWidth="1"/>
    <col min="3" max="3" width="35.140625" customWidth="1"/>
    <col min="4" max="4" width="9.85546875" customWidth="1"/>
    <col min="5" max="5" width="13.85546875" customWidth="1"/>
    <col min="6" max="6" width="14.42578125" customWidth="1"/>
    <col min="7" max="7" width="14.140625" customWidth="1"/>
    <col min="8" max="8" width="13.28515625" customWidth="1"/>
    <col min="9" max="9" width="11.42578125" customWidth="1"/>
    <col min="10" max="10" width="16.28515625" customWidth="1"/>
  </cols>
  <sheetData>
    <row r="2" spans="1:10" ht="22.5" customHeight="1" x14ac:dyDescent="0.25">
      <c r="A2" s="75" t="s">
        <v>0</v>
      </c>
      <c r="B2" s="75"/>
      <c r="C2" s="75"/>
      <c r="D2" s="75"/>
      <c r="E2" s="75"/>
      <c r="F2" s="75"/>
      <c r="G2" s="75"/>
      <c r="H2" s="75"/>
      <c r="I2" s="75"/>
      <c r="J2" s="75"/>
    </row>
    <row r="4" spans="1:10" ht="23.25" customHeight="1" x14ac:dyDescent="0.25">
      <c r="A4" s="71" t="s">
        <v>27</v>
      </c>
      <c r="B4" s="72"/>
      <c r="C4" s="72"/>
      <c r="D4" s="72"/>
      <c r="E4" s="72"/>
      <c r="F4" s="72"/>
      <c r="G4" s="72"/>
      <c r="H4" s="72"/>
      <c r="I4" s="72"/>
      <c r="J4" s="73"/>
    </row>
    <row r="5" spans="1:10" ht="36" customHeight="1" x14ac:dyDescent="0.25">
      <c r="A5" s="1" t="s">
        <v>1</v>
      </c>
      <c r="B5" s="2" t="s">
        <v>2</v>
      </c>
      <c r="C5" s="2" t="s">
        <v>3</v>
      </c>
      <c r="D5" s="2" t="s">
        <v>4</v>
      </c>
      <c r="E5" s="2" t="s">
        <v>5</v>
      </c>
      <c r="F5" s="2" t="s">
        <v>6</v>
      </c>
      <c r="G5" s="3" t="s">
        <v>7</v>
      </c>
      <c r="H5" s="4" t="s">
        <v>8</v>
      </c>
      <c r="I5" s="2" t="s">
        <v>9</v>
      </c>
      <c r="J5" s="2" t="s">
        <v>10</v>
      </c>
    </row>
    <row r="6" spans="1:10" ht="54" customHeight="1" x14ac:dyDescent="0.25">
      <c r="A6" s="5">
        <v>1</v>
      </c>
      <c r="B6" s="6" t="s">
        <v>11</v>
      </c>
      <c r="C6" s="7" t="s">
        <v>12</v>
      </c>
      <c r="D6" s="5">
        <v>1</v>
      </c>
      <c r="E6" s="8">
        <f>1000000*8.8</f>
        <v>8800000</v>
      </c>
      <c r="F6" s="17">
        <f>E6*8%</f>
        <v>704000</v>
      </c>
      <c r="G6" s="8">
        <f t="shared" ref="G6:G7" si="0">(E6+F6)*D6</f>
        <v>9504000</v>
      </c>
      <c r="H6" s="8">
        <f t="shared" ref="H6" si="1">G6*10%</f>
        <v>950400</v>
      </c>
      <c r="I6" s="8">
        <f>H6*19%</f>
        <v>180576</v>
      </c>
      <c r="J6" s="9">
        <f>SUM(G6+I6)</f>
        <v>9684576</v>
      </c>
    </row>
    <row r="7" spans="1:10" ht="51" x14ac:dyDescent="0.25">
      <c r="A7" s="5">
        <v>2</v>
      </c>
      <c r="B7" s="6" t="s">
        <v>13</v>
      </c>
      <c r="C7" s="7" t="s">
        <v>14</v>
      </c>
      <c r="D7" s="5">
        <v>1</v>
      </c>
      <c r="E7" s="8">
        <f t="shared" ref="E7:E11" si="2">1000000*8.8</f>
        <v>8800000</v>
      </c>
      <c r="F7" s="17">
        <f>E7*10%</f>
        <v>880000</v>
      </c>
      <c r="G7" s="8">
        <f t="shared" si="0"/>
        <v>9680000</v>
      </c>
      <c r="H7" s="8">
        <f>G7*10%</f>
        <v>968000</v>
      </c>
      <c r="I7" s="8">
        <f t="shared" ref="I7:I11" si="3">H7*19%</f>
        <v>183920</v>
      </c>
      <c r="J7" s="9">
        <f t="shared" ref="J7:J11" si="4">SUM(G7+I7)</f>
        <v>9863920</v>
      </c>
    </row>
    <row r="8" spans="1:10" ht="51" x14ac:dyDescent="0.25">
      <c r="A8" s="5">
        <v>3</v>
      </c>
      <c r="B8" s="6" t="s">
        <v>15</v>
      </c>
      <c r="C8" s="7" t="s">
        <v>12</v>
      </c>
      <c r="D8" s="5">
        <v>1</v>
      </c>
      <c r="E8" s="8">
        <f t="shared" si="2"/>
        <v>8800000</v>
      </c>
      <c r="F8" s="17">
        <f>+E8*8%</f>
        <v>704000</v>
      </c>
      <c r="G8" s="8">
        <f>+E8+F8</f>
        <v>9504000</v>
      </c>
      <c r="H8" s="8">
        <f t="shared" ref="H8:H10" si="5">G8*10%</f>
        <v>950400</v>
      </c>
      <c r="I8" s="8">
        <f t="shared" si="3"/>
        <v>180576</v>
      </c>
      <c r="J8" s="9">
        <f t="shared" si="4"/>
        <v>9684576</v>
      </c>
    </row>
    <row r="9" spans="1:10" ht="51" x14ac:dyDescent="0.25">
      <c r="A9" s="5">
        <v>4</v>
      </c>
      <c r="B9" s="6" t="s">
        <v>16</v>
      </c>
      <c r="C9" s="7" t="s">
        <v>14</v>
      </c>
      <c r="D9" s="5">
        <f>+D8</f>
        <v>1</v>
      </c>
      <c r="E9" s="8">
        <f t="shared" si="2"/>
        <v>8800000</v>
      </c>
      <c r="F9" s="17">
        <f>+E9*10%</f>
        <v>880000</v>
      </c>
      <c r="G9" s="8">
        <f t="shared" ref="G9:G10" si="6">+E9+F9</f>
        <v>9680000</v>
      </c>
      <c r="H9" s="8">
        <f t="shared" si="5"/>
        <v>968000</v>
      </c>
      <c r="I9" s="8">
        <f t="shared" si="3"/>
        <v>183920</v>
      </c>
      <c r="J9" s="9">
        <f t="shared" si="4"/>
        <v>9863920</v>
      </c>
    </row>
    <row r="10" spans="1:10" ht="51" x14ac:dyDescent="0.25">
      <c r="A10" s="5">
        <v>5</v>
      </c>
      <c r="B10" s="6" t="s">
        <v>17</v>
      </c>
      <c r="C10" s="7" t="s">
        <v>12</v>
      </c>
      <c r="D10" s="5">
        <v>1</v>
      </c>
      <c r="E10" s="8">
        <f t="shared" si="2"/>
        <v>8800000</v>
      </c>
      <c r="F10" s="17">
        <f>+E10*8%</f>
        <v>704000</v>
      </c>
      <c r="G10" s="8">
        <f t="shared" si="6"/>
        <v>9504000</v>
      </c>
      <c r="H10" s="8">
        <f t="shared" si="5"/>
        <v>950400</v>
      </c>
      <c r="I10" s="8">
        <f t="shared" si="3"/>
        <v>180576</v>
      </c>
      <c r="J10" s="9">
        <f t="shared" si="4"/>
        <v>9684576</v>
      </c>
    </row>
    <row r="11" spans="1:10" ht="51" x14ac:dyDescent="0.25">
      <c r="A11" s="5">
        <v>6</v>
      </c>
      <c r="B11" s="6" t="s">
        <v>18</v>
      </c>
      <c r="C11" s="7" t="s">
        <v>19</v>
      </c>
      <c r="D11" s="5">
        <v>1</v>
      </c>
      <c r="E11" s="8">
        <f t="shared" si="2"/>
        <v>8800000</v>
      </c>
      <c r="F11" s="17">
        <f>+E11*10%</f>
        <v>880000</v>
      </c>
      <c r="G11" s="8">
        <f>+E11+F11</f>
        <v>9680000</v>
      </c>
      <c r="H11" s="8">
        <f>+G11*10%</f>
        <v>968000</v>
      </c>
      <c r="I11" s="8">
        <f t="shared" si="3"/>
        <v>183920</v>
      </c>
      <c r="J11" s="9">
        <f t="shared" si="4"/>
        <v>9863920</v>
      </c>
    </row>
    <row r="12" spans="1:10" ht="76.5" x14ac:dyDescent="0.25">
      <c r="A12" s="10">
        <v>7</v>
      </c>
      <c r="B12" s="6" t="s">
        <v>20</v>
      </c>
      <c r="C12" s="11" t="s">
        <v>21</v>
      </c>
      <c r="D12" s="10">
        <v>1</v>
      </c>
      <c r="E12" s="12">
        <f>+E10</f>
        <v>8800000</v>
      </c>
      <c r="F12" s="18">
        <f>+E12*10%</f>
        <v>880000</v>
      </c>
      <c r="G12" s="12">
        <f>+E12+F12</f>
        <v>9680000</v>
      </c>
      <c r="H12" s="12">
        <f>+G12*10%</f>
        <v>968000</v>
      </c>
      <c r="I12" s="12">
        <f>+H12*19%</f>
        <v>183920</v>
      </c>
      <c r="J12" s="13">
        <f>+I12+G12</f>
        <v>9863920</v>
      </c>
    </row>
    <row r="13" spans="1:10" ht="51" x14ac:dyDescent="0.25">
      <c r="A13" s="5">
        <v>8</v>
      </c>
      <c r="B13" s="6" t="s">
        <v>22</v>
      </c>
      <c r="C13" s="7" t="str">
        <f>+C10</f>
        <v>SERVICIO DE VIGILANCIA SIN ARMA 24 HORAS DE LUNES A DOMINGO CON MEDIO DE COMUNICACIÓN, DEBIDAMENTE UNIFORMADOS TODOS LOS DIAS DEL MES</v>
      </c>
      <c r="D13" s="5">
        <v>1</v>
      </c>
      <c r="E13" s="14">
        <f>+E12</f>
        <v>8800000</v>
      </c>
      <c r="F13" s="19">
        <f>+E13*8%</f>
        <v>704000</v>
      </c>
      <c r="G13" s="14">
        <f>+E13+F13</f>
        <v>9504000</v>
      </c>
      <c r="H13" s="14">
        <f>+G13*10%</f>
        <v>950400</v>
      </c>
      <c r="I13" s="14">
        <f>+H13*19%</f>
        <v>180576</v>
      </c>
      <c r="J13" s="16">
        <f>+I13+G13</f>
        <v>9684576</v>
      </c>
    </row>
    <row r="14" spans="1:10" ht="38.25" x14ac:dyDescent="0.25">
      <c r="A14" s="5">
        <v>9</v>
      </c>
      <c r="B14" s="6" t="s">
        <v>23</v>
      </c>
      <c r="C14" s="7" t="s">
        <v>24</v>
      </c>
      <c r="D14" s="5">
        <v>2</v>
      </c>
      <c r="E14" s="14">
        <v>3940288</v>
      </c>
      <c r="F14" s="19">
        <f>+E14*11%</f>
        <v>433431.68</v>
      </c>
      <c r="G14" s="14">
        <f>+E14+F14</f>
        <v>4373719.68</v>
      </c>
      <c r="H14" s="14">
        <f>+G14*0.1</f>
        <v>437371.96799999999</v>
      </c>
      <c r="I14" s="14">
        <f>+H14*19%</f>
        <v>83100.673920000001</v>
      </c>
      <c r="J14" s="16">
        <f>(+I14+G14)*2</f>
        <v>8913640.7078399993</v>
      </c>
    </row>
    <row r="15" spans="1:10" ht="51.75" thickBot="1" x14ac:dyDescent="0.3">
      <c r="A15" s="10">
        <v>10</v>
      </c>
      <c r="B15" s="42" t="s">
        <v>25</v>
      </c>
      <c r="C15" s="11" t="s">
        <v>12</v>
      </c>
      <c r="D15" s="10">
        <v>1</v>
      </c>
      <c r="E15" s="12">
        <f>+E13</f>
        <v>8800000</v>
      </c>
      <c r="F15" s="18">
        <f>+E15*10%</f>
        <v>880000</v>
      </c>
      <c r="G15" s="12">
        <f>E15+F15</f>
        <v>9680000</v>
      </c>
      <c r="H15" s="12">
        <f>+G15*10%</f>
        <v>968000</v>
      </c>
      <c r="I15" s="12">
        <f>+H15*19%</f>
        <v>183920</v>
      </c>
      <c r="J15" s="13">
        <f>+G15+I15</f>
        <v>9863920</v>
      </c>
    </row>
    <row r="16" spans="1:10" ht="25.5" customHeight="1" x14ac:dyDescent="0.25">
      <c r="A16" s="44"/>
      <c r="B16" s="74" t="s">
        <v>59</v>
      </c>
      <c r="C16" s="74"/>
      <c r="D16" s="46"/>
      <c r="E16" s="47">
        <f>SUM(E6:E15)</f>
        <v>83140288</v>
      </c>
      <c r="F16" s="48">
        <f>SUM(F6:F15)</f>
        <v>7649431.6799999997</v>
      </c>
      <c r="G16" s="47">
        <f>SUM(G6:G15)</f>
        <v>90789719.680000007</v>
      </c>
      <c r="H16" s="47">
        <f>SUM(H6:H15)</f>
        <v>9078971.9680000003</v>
      </c>
      <c r="I16" s="49">
        <f>SUM(I6:I15)</f>
        <v>1725004.67392</v>
      </c>
      <c r="J16" s="69">
        <f>+J6+J7+J8+J9+J10+J12+J14+J13+J11+J15</f>
        <v>96971544.707839996</v>
      </c>
    </row>
    <row r="17" spans="1:10" ht="41.25" customHeight="1" x14ac:dyDescent="0.25">
      <c r="A17" s="43"/>
      <c r="B17" s="78" t="s">
        <v>26</v>
      </c>
      <c r="C17" s="78"/>
      <c r="D17" s="50">
        <v>1</v>
      </c>
      <c r="E17" s="51"/>
      <c r="F17" s="15"/>
      <c r="G17" s="52">
        <v>9948721</v>
      </c>
      <c r="H17" s="53">
        <f>+G17*10/100</f>
        <v>994872.1</v>
      </c>
      <c r="I17" s="54">
        <f>+H17*19%</f>
        <v>189025.69899999999</v>
      </c>
      <c r="J17" s="70">
        <f>+I17+G17</f>
        <v>10137746.698999999</v>
      </c>
    </row>
    <row r="18" spans="1:10" ht="25.5" customHeight="1" thickBot="1" x14ac:dyDescent="0.3">
      <c r="A18" s="45"/>
      <c r="B18" s="79" t="s">
        <v>58</v>
      </c>
      <c r="C18" s="79"/>
      <c r="D18" s="55"/>
      <c r="E18" s="56"/>
      <c r="F18" s="57"/>
      <c r="G18" s="58"/>
      <c r="H18" s="58"/>
      <c r="I18" s="59"/>
      <c r="J18" s="60">
        <f>SUM(J16:J17)</f>
        <v>107109291.40684</v>
      </c>
    </row>
    <row r="19" spans="1:10" ht="25.5" customHeight="1" x14ac:dyDescent="0.25">
      <c r="A19" s="33"/>
      <c r="B19" s="34"/>
      <c r="C19" s="39"/>
      <c r="D19" s="40"/>
      <c r="E19" s="41"/>
      <c r="F19" s="35"/>
      <c r="G19" s="36"/>
      <c r="H19" s="36"/>
      <c r="I19" s="37"/>
      <c r="J19" s="38"/>
    </row>
    <row r="20" spans="1:10" s="29" customFormat="1" ht="21" customHeight="1" x14ac:dyDescent="0.25">
      <c r="C20" s="82" t="s">
        <v>33</v>
      </c>
      <c r="D20" s="82"/>
      <c r="E20" s="30">
        <v>107109291</v>
      </c>
    </row>
    <row r="21" spans="1:10" s="29" customFormat="1" ht="21" customHeight="1" x14ac:dyDescent="0.25">
      <c r="C21" s="82" t="s">
        <v>34</v>
      </c>
      <c r="D21" s="82"/>
      <c r="E21" s="30">
        <f>+E20*2</f>
        <v>214218582</v>
      </c>
    </row>
    <row r="22" spans="1:10" s="29" customFormat="1" ht="21" customHeight="1" x14ac:dyDescent="0.25">
      <c r="C22" s="82" t="s">
        <v>35</v>
      </c>
      <c r="D22" s="82"/>
      <c r="E22" s="30">
        <f>+E20/30*10</f>
        <v>35703097</v>
      </c>
    </row>
    <row r="23" spans="1:10" s="29" customFormat="1" ht="21" customHeight="1" x14ac:dyDescent="0.25">
      <c r="C23" s="82" t="s">
        <v>36</v>
      </c>
      <c r="D23" s="82"/>
      <c r="E23" s="30">
        <f>+E21+E22</f>
        <v>249921679</v>
      </c>
    </row>
    <row r="24" spans="1:10" ht="15.75" thickBot="1" x14ac:dyDescent="0.3"/>
    <row r="25" spans="1:10" ht="21.75" customHeight="1" x14ac:dyDescent="0.25">
      <c r="C25" s="83" t="s">
        <v>31</v>
      </c>
      <c r="D25" s="84"/>
      <c r="E25" s="84"/>
      <c r="F25" s="84"/>
      <c r="G25" s="84"/>
      <c r="H25" s="85"/>
    </row>
    <row r="26" spans="1:10" ht="24" x14ac:dyDescent="0.25">
      <c r="C26" s="86" t="s">
        <v>32</v>
      </c>
      <c r="D26" s="87"/>
      <c r="E26" s="22" t="s">
        <v>7</v>
      </c>
      <c r="F26" s="23" t="s">
        <v>8</v>
      </c>
      <c r="G26" s="24" t="s">
        <v>9</v>
      </c>
      <c r="H26" s="25" t="s">
        <v>10</v>
      </c>
    </row>
    <row r="27" spans="1:10" ht="18.75" customHeight="1" x14ac:dyDescent="0.25">
      <c r="C27" s="76" t="s">
        <v>28</v>
      </c>
      <c r="D27" s="77"/>
      <c r="E27" s="21">
        <v>9447979</v>
      </c>
      <c r="F27" s="21">
        <f>+E27*10/100</f>
        <v>944797.9</v>
      </c>
      <c r="G27" s="21">
        <f>+F27*19/100</f>
        <v>179511.60100000002</v>
      </c>
      <c r="H27" s="26">
        <f>+G27+E27</f>
        <v>9627490.6009999998</v>
      </c>
    </row>
    <row r="28" spans="1:10" ht="18.75" customHeight="1" x14ac:dyDescent="0.25">
      <c r="C28" s="76" t="s">
        <v>29</v>
      </c>
      <c r="D28" s="77"/>
      <c r="E28" s="21">
        <f>+E27*5.3/100</f>
        <v>500742.88699999993</v>
      </c>
      <c r="F28" s="21">
        <f t="shared" ref="F28:F29" si="7">+E28*10/100</f>
        <v>50074.28869999999</v>
      </c>
      <c r="G28" s="21">
        <f t="shared" ref="G28:G29" si="8">+F28*19/100</f>
        <v>9514.1148529999991</v>
      </c>
      <c r="H28" s="26">
        <f t="shared" ref="H28:H29" si="9">+G28+E28</f>
        <v>510257.00185299991</v>
      </c>
      <c r="I28" s="20"/>
    </row>
    <row r="29" spans="1:10" ht="18.75" customHeight="1" thickBot="1" x14ac:dyDescent="0.3">
      <c r="C29" s="80" t="s">
        <v>30</v>
      </c>
      <c r="D29" s="81"/>
      <c r="E29" s="27">
        <f>+E27+E28</f>
        <v>9948721.8870000001</v>
      </c>
      <c r="F29" s="27">
        <f t="shared" si="7"/>
        <v>994872.18870000006</v>
      </c>
      <c r="G29" s="27">
        <f t="shared" si="8"/>
        <v>189025.71585300003</v>
      </c>
      <c r="H29" s="28">
        <f t="shared" si="9"/>
        <v>10137747.602853</v>
      </c>
      <c r="I29" s="20"/>
    </row>
    <row r="30" spans="1:10" x14ac:dyDescent="0.25">
      <c r="I30" s="20"/>
    </row>
  </sheetData>
  <mergeCells count="14">
    <mergeCell ref="C28:D28"/>
    <mergeCell ref="C29:D29"/>
    <mergeCell ref="C20:D20"/>
    <mergeCell ref="C21:D21"/>
    <mergeCell ref="C22:D22"/>
    <mergeCell ref="C23:D23"/>
    <mergeCell ref="C25:H25"/>
    <mergeCell ref="C26:D26"/>
    <mergeCell ref="A4:J4"/>
    <mergeCell ref="B16:C16"/>
    <mergeCell ref="A2:J2"/>
    <mergeCell ref="C27:D27"/>
    <mergeCell ref="B17:C17"/>
    <mergeCell ref="B18:C1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topLeftCell="A13" workbookViewId="0">
      <selection activeCell="A2" sqref="A2:E23"/>
    </sheetView>
  </sheetViews>
  <sheetFormatPr baseColWidth="10" defaultRowHeight="15" x14ac:dyDescent="0.25"/>
  <cols>
    <col min="1" max="1" width="35.42578125" customWidth="1"/>
    <col min="5" max="5" width="20.140625" customWidth="1"/>
  </cols>
  <sheetData>
    <row r="1" spans="1:5" ht="15.75" thickBot="1" x14ac:dyDescent="0.3">
      <c r="A1" s="29"/>
      <c r="B1" s="29"/>
      <c r="C1" s="29"/>
      <c r="D1" s="29"/>
      <c r="E1" s="29"/>
    </row>
    <row r="2" spans="1:5" ht="21.75" customHeight="1" thickBot="1" x14ac:dyDescent="0.3">
      <c r="A2" s="88" t="s">
        <v>37</v>
      </c>
      <c r="B2" s="89"/>
      <c r="C2" s="89"/>
      <c r="D2" s="89"/>
      <c r="E2" s="90"/>
    </row>
    <row r="3" spans="1:5" x14ac:dyDescent="0.25">
      <c r="A3" s="63" t="s">
        <v>32</v>
      </c>
      <c r="B3" s="61" t="s">
        <v>4</v>
      </c>
      <c r="C3" s="61"/>
      <c r="D3" s="62"/>
      <c r="E3" s="64" t="s">
        <v>38</v>
      </c>
    </row>
    <row r="4" spans="1:5" x14ac:dyDescent="0.25">
      <c r="A4" s="65" t="s">
        <v>39</v>
      </c>
      <c r="B4" s="31">
        <v>1</v>
      </c>
      <c r="C4" s="21">
        <v>1017031.489614</v>
      </c>
      <c r="D4" s="21">
        <f>+C4*5.3/100</f>
        <v>53902.668949542</v>
      </c>
      <c r="E4" s="26">
        <f>+D4+C4</f>
        <v>1070934.1585635419</v>
      </c>
    </row>
    <row r="5" spans="1:5" x14ac:dyDescent="0.25">
      <c r="A5" s="66" t="s">
        <v>40</v>
      </c>
      <c r="B5" s="31">
        <v>4</v>
      </c>
      <c r="C5" s="21">
        <v>642798.91166400001</v>
      </c>
      <c r="D5" s="21">
        <f t="shared" ref="D5:D22" si="0">+C5*5.3/100</f>
        <v>34068.342318192001</v>
      </c>
      <c r="E5" s="26">
        <f t="shared" ref="E5:E22" si="1">+D5+C5</f>
        <v>676867.25398219202</v>
      </c>
    </row>
    <row r="6" spans="1:5" x14ac:dyDescent="0.25">
      <c r="A6" s="65" t="s">
        <v>41</v>
      </c>
      <c r="B6" s="31">
        <v>4</v>
      </c>
      <c r="C6" s="21">
        <v>505039.89085199998</v>
      </c>
      <c r="D6" s="21">
        <f t="shared" si="0"/>
        <v>26767.114215155998</v>
      </c>
      <c r="E6" s="26">
        <f t="shared" si="1"/>
        <v>531807.00506715593</v>
      </c>
    </row>
    <row r="7" spans="1:5" x14ac:dyDescent="0.25">
      <c r="A7" s="65" t="s">
        <v>42</v>
      </c>
      <c r="B7" s="31">
        <v>4</v>
      </c>
      <c r="C7" s="21">
        <v>1187150.6970540001</v>
      </c>
      <c r="D7" s="21">
        <f t="shared" si="0"/>
        <v>62918.986943862001</v>
      </c>
      <c r="E7" s="26">
        <f t="shared" si="1"/>
        <v>1250069.683997862</v>
      </c>
    </row>
    <row r="8" spans="1:5" ht="56.25" x14ac:dyDescent="0.25">
      <c r="A8" s="65" t="s">
        <v>43</v>
      </c>
      <c r="B8" s="31">
        <v>4</v>
      </c>
      <c r="C8" s="21">
        <v>410753.80861200002</v>
      </c>
      <c r="D8" s="21">
        <f t="shared" si="0"/>
        <v>21769.951856435997</v>
      </c>
      <c r="E8" s="26">
        <f t="shared" si="1"/>
        <v>432523.760468436</v>
      </c>
    </row>
    <row r="9" spans="1:5" ht="45" x14ac:dyDescent="0.25">
      <c r="A9" s="65" t="s">
        <v>44</v>
      </c>
      <c r="B9" s="31">
        <v>4</v>
      </c>
      <c r="C9" s="21">
        <v>379648.91966399999</v>
      </c>
      <c r="D9" s="21">
        <f t="shared" si="0"/>
        <v>20121.392742191998</v>
      </c>
      <c r="E9" s="26">
        <f t="shared" si="1"/>
        <v>399770.31240619201</v>
      </c>
    </row>
    <row r="10" spans="1:5" ht="22.5" x14ac:dyDescent="0.25">
      <c r="A10" s="66" t="s">
        <v>45</v>
      </c>
      <c r="B10" s="32">
        <v>14</v>
      </c>
      <c r="C10" s="21">
        <v>951836.84996399994</v>
      </c>
      <c r="D10" s="21">
        <f t="shared" si="0"/>
        <v>50447.353048091994</v>
      </c>
      <c r="E10" s="26">
        <f t="shared" si="1"/>
        <v>1002284.2030120919</v>
      </c>
    </row>
    <row r="11" spans="1:5" ht="67.5" x14ac:dyDescent="0.25">
      <c r="A11" s="66" t="s">
        <v>46</v>
      </c>
      <c r="B11" s="31">
        <v>7</v>
      </c>
      <c r="C11" s="21">
        <v>954437.55573600007</v>
      </c>
      <c r="D11" s="21">
        <f t="shared" si="0"/>
        <v>50585.190454008</v>
      </c>
      <c r="E11" s="26">
        <f t="shared" si="1"/>
        <v>1005022.746190008</v>
      </c>
    </row>
    <row r="12" spans="1:5" ht="67.5" x14ac:dyDescent="0.25">
      <c r="A12" s="66" t="s">
        <v>47</v>
      </c>
      <c r="B12" s="31">
        <v>7</v>
      </c>
      <c r="C12" s="21">
        <v>938072.79896399996</v>
      </c>
      <c r="D12" s="21">
        <f t="shared" si="0"/>
        <v>49717.858345091998</v>
      </c>
      <c r="E12" s="26">
        <f t="shared" si="1"/>
        <v>987790.657309092</v>
      </c>
    </row>
    <row r="13" spans="1:5" ht="56.25" x14ac:dyDescent="0.25">
      <c r="A13" s="66" t="s">
        <v>48</v>
      </c>
      <c r="B13" s="31">
        <v>2</v>
      </c>
      <c r="C13" s="21">
        <v>1101300.446484</v>
      </c>
      <c r="D13" s="21">
        <f t="shared" si="0"/>
        <v>58368.923663652</v>
      </c>
      <c r="E13" s="26">
        <f t="shared" si="1"/>
        <v>1159669.370147652</v>
      </c>
    </row>
    <row r="14" spans="1:5" ht="45" x14ac:dyDescent="0.25">
      <c r="A14" s="66" t="s">
        <v>49</v>
      </c>
      <c r="B14" s="31">
        <v>1</v>
      </c>
      <c r="C14" s="21">
        <v>339443.558685</v>
      </c>
      <c r="D14" s="21">
        <f t="shared" si="0"/>
        <v>17990.508610304998</v>
      </c>
      <c r="E14" s="26">
        <f t="shared" si="1"/>
        <v>357434.06729530497</v>
      </c>
    </row>
    <row r="15" spans="1:5" x14ac:dyDescent="0.25">
      <c r="A15" s="66" t="s">
        <v>50</v>
      </c>
      <c r="B15" s="31">
        <v>2</v>
      </c>
      <c r="C15" s="21">
        <v>178124.54990399998</v>
      </c>
      <c r="D15" s="21">
        <f t="shared" si="0"/>
        <v>9440.6011449119978</v>
      </c>
      <c r="E15" s="26">
        <f t="shared" si="1"/>
        <v>187565.15104891197</v>
      </c>
    </row>
    <row r="16" spans="1:5" x14ac:dyDescent="0.25">
      <c r="A16" s="66" t="s">
        <v>51</v>
      </c>
      <c r="B16" s="31">
        <v>2</v>
      </c>
      <c r="C16" s="21">
        <v>184828.34260799998</v>
      </c>
      <c r="D16" s="21">
        <f t="shared" si="0"/>
        <v>9795.9021582239984</v>
      </c>
      <c r="E16" s="26">
        <f t="shared" si="1"/>
        <v>194624.24476622397</v>
      </c>
    </row>
    <row r="17" spans="1:5" x14ac:dyDescent="0.25">
      <c r="A17" s="66" t="s">
        <v>52</v>
      </c>
      <c r="B17" s="31">
        <v>1</v>
      </c>
      <c r="C17" s="21">
        <v>51151.098284999993</v>
      </c>
      <c r="D17" s="21">
        <f t="shared" si="0"/>
        <v>2711.0082091049994</v>
      </c>
      <c r="E17" s="26">
        <f t="shared" si="1"/>
        <v>53862.106494104992</v>
      </c>
    </row>
    <row r="18" spans="1:5" x14ac:dyDescent="0.25">
      <c r="A18" s="66" t="s">
        <v>53</v>
      </c>
      <c r="B18" s="31">
        <v>2</v>
      </c>
      <c r="C18" s="21">
        <v>395337.13833600003</v>
      </c>
      <c r="D18" s="21">
        <f t="shared" si="0"/>
        <v>20952.868331808</v>
      </c>
      <c r="E18" s="26">
        <f t="shared" si="1"/>
        <v>416290.00666780805</v>
      </c>
    </row>
    <row r="19" spans="1:5" x14ac:dyDescent="0.25">
      <c r="A19" s="66" t="s">
        <v>54</v>
      </c>
      <c r="B19" s="31">
        <v>10</v>
      </c>
      <c r="C19" s="21">
        <v>39537.81972</v>
      </c>
      <c r="D19" s="21">
        <f t="shared" si="0"/>
        <v>2095.5044451599997</v>
      </c>
      <c r="E19" s="26">
        <f t="shared" si="1"/>
        <v>41633.324165159996</v>
      </c>
    </row>
    <row r="20" spans="1:5" ht="33.75" x14ac:dyDescent="0.25">
      <c r="A20" s="66" t="s">
        <v>55</v>
      </c>
      <c r="B20" s="31">
        <v>10</v>
      </c>
      <c r="C20" s="21">
        <v>256748.54183999999</v>
      </c>
      <c r="D20" s="21">
        <f t="shared" si="0"/>
        <v>13607.672717519999</v>
      </c>
      <c r="E20" s="26">
        <f t="shared" si="1"/>
        <v>270356.21455752</v>
      </c>
    </row>
    <row r="21" spans="1:5" x14ac:dyDescent="0.25">
      <c r="A21" s="66" t="s">
        <v>56</v>
      </c>
      <c r="B21" s="31">
        <v>10</v>
      </c>
      <c r="C21" s="21">
        <v>94248.755999999994</v>
      </c>
      <c r="D21" s="21">
        <f t="shared" si="0"/>
        <v>4995.1840679999996</v>
      </c>
      <c r="E21" s="26">
        <f t="shared" si="1"/>
        <v>99243.940067999996</v>
      </c>
    </row>
    <row r="22" spans="1:5" ht="42.75" customHeight="1" x14ac:dyDescent="0.25">
      <c r="A22" s="91" t="s">
        <v>26</v>
      </c>
      <c r="B22" s="92"/>
      <c r="C22" s="21">
        <f>SUM(C4:C21)</f>
        <v>9627491.1739859991</v>
      </c>
      <c r="D22" s="21">
        <f t="shared" si="0"/>
        <v>510257.03222125792</v>
      </c>
      <c r="E22" s="26">
        <f t="shared" si="1"/>
        <v>10137748.206207257</v>
      </c>
    </row>
    <row r="23" spans="1:5" ht="21" customHeight="1" thickBot="1" x14ac:dyDescent="0.3">
      <c r="A23" s="93" t="s">
        <v>57</v>
      </c>
      <c r="B23" s="94"/>
      <c r="C23" s="27">
        <v>43323710.282936998</v>
      </c>
      <c r="D23" s="67"/>
      <c r="E23" s="68">
        <f>+E22/30*70</f>
        <v>23654745.814483598</v>
      </c>
    </row>
    <row r="24" spans="1:5" x14ac:dyDescent="0.25">
      <c r="A24" s="29"/>
      <c r="B24" s="29"/>
      <c r="C24" s="29"/>
      <c r="D24" s="29"/>
      <c r="E24" s="29"/>
    </row>
  </sheetData>
  <mergeCells count="3">
    <mergeCell ref="A2:E2"/>
    <mergeCell ref="A22:B22"/>
    <mergeCell ref="A23:B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VIGILANCIA FISICA</vt:lpstr>
      <vt:lpstr>MEDIOS TECNOLOGICOS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COMERCIAL</dc:creator>
  <cp:lastModifiedBy>Contratacion</cp:lastModifiedBy>
  <dcterms:created xsi:type="dcterms:W3CDTF">2022-01-06T16:26:34Z</dcterms:created>
  <dcterms:modified xsi:type="dcterms:W3CDTF">2022-01-07T17:47:14Z</dcterms:modified>
</cp:coreProperties>
</file>