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ontratación CAAR\aGob.Caldas\z.Contratación - LP-SV-010-2021 - Obra Alc. Urb. Aranzazu\"/>
    </mc:Choice>
  </mc:AlternateContent>
  <bookViews>
    <workbookView xWindow="0" yWindow="0" windowWidth="20490" windowHeight="9045" activeTab="2"/>
  </bookViews>
  <sheets>
    <sheet name="Propuestas AB" sheetId="9" r:id="rId1"/>
    <sheet name="MAB" sheetId="7" r:id="rId2"/>
    <sheet name="AP" sheetId="1" r:id="rId3"/>
  </sheets>
  <definedNames>
    <definedName name="_xlnm._FilterDatabase" localSheetId="1" hidden="1">MAB!$A$9:$C$11</definedName>
    <definedName name="_xlnm._FilterDatabase" localSheetId="0" hidden="1">'Propuestas AB'!$A$3:$D$45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1" i="7" l="1"/>
  <c r="F4" i="9"/>
  <c r="I13" i="9" s="1"/>
  <c r="E11" i="9" s="1"/>
  <c r="I4" i="9"/>
  <c r="E5" i="9"/>
  <c r="F5" i="9"/>
  <c r="F6" i="9"/>
  <c r="F7" i="9"/>
  <c r="I7" i="9"/>
  <c r="F8" i="9"/>
  <c r="I8" i="9"/>
  <c r="I9" i="9" s="1"/>
  <c r="E7" i="9" s="1"/>
  <c r="F9" i="9"/>
  <c r="E10" i="9"/>
  <c r="F10" i="9"/>
  <c r="I10" i="9"/>
  <c r="I6" i="9" s="1"/>
  <c r="F11" i="9"/>
  <c r="I11" i="9"/>
  <c r="E9" i="9" s="1"/>
  <c r="E12" i="9"/>
  <c r="F12" i="9"/>
  <c r="F13" i="9"/>
  <c r="E14" i="9"/>
  <c r="F14" i="9"/>
  <c r="E15" i="9"/>
  <c r="F15" i="9"/>
  <c r="E16" i="9"/>
  <c r="F16" i="9"/>
  <c r="E17" i="9"/>
  <c r="F17" i="9"/>
  <c r="E18" i="9"/>
  <c r="F18" i="9"/>
  <c r="E19" i="9"/>
  <c r="F19" i="9"/>
  <c r="E20" i="9"/>
  <c r="F20" i="9"/>
  <c r="E21" i="9"/>
  <c r="F21" i="9"/>
  <c r="E22" i="9"/>
  <c r="F22" i="9"/>
  <c r="E23" i="9"/>
  <c r="F23" i="9"/>
  <c r="E24" i="9"/>
  <c r="F24" i="9"/>
  <c r="E25" i="9"/>
  <c r="F25" i="9"/>
  <c r="E26" i="9"/>
  <c r="F26" i="9"/>
  <c r="E27" i="9"/>
  <c r="F27" i="9"/>
  <c r="E28" i="9"/>
  <c r="F28" i="9"/>
  <c r="E29" i="9"/>
  <c r="F29" i="9"/>
  <c r="E30" i="9"/>
  <c r="F30" i="9"/>
  <c r="E31" i="9"/>
  <c r="F31" i="9"/>
  <c r="E32" i="9"/>
  <c r="F32" i="9"/>
  <c r="E33" i="9"/>
  <c r="F33" i="9"/>
  <c r="E34" i="9"/>
  <c r="F34" i="9"/>
  <c r="E35" i="9"/>
  <c r="F35" i="9"/>
  <c r="E36" i="9"/>
  <c r="F36" i="9"/>
  <c r="E37" i="9"/>
  <c r="F37" i="9"/>
  <c r="E38" i="9"/>
  <c r="F38" i="9"/>
  <c r="E39" i="9"/>
  <c r="F39" i="9"/>
  <c r="E40" i="9"/>
  <c r="F40" i="9"/>
  <c r="E41" i="9"/>
  <c r="F41" i="9"/>
  <c r="E42" i="9"/>
  <c r="F42" i="9"/>
  <c r="E43" i="9"/>
  <c r="F43" i="9"/>
  <c r="E44" i="9"/>
  <c r="F44" i="9"/>
  <c r="E45" i="9"/>
  <c r="F45" i="9"/>
  <c r="G4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8" i="1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11" i="7"/>
  <c r="C52" i="7"/>
  <c r="E4" i="9" l="1"/>
  <c r="I15" i="9"/>
  <c r="E13" i="9" s="1"/>
  <c r="E6" i="9"/>
  <c r="E8" i="9"/>
  <c r="C54" i="7"/>
  <c r="D12" i="7" l="1"/>
  <c r="D16" i="7"/>
  <c r="D20" i="7"/>
  <c r="D24" i="7"/>
  <c r="D28" i="7"/>
  <c r="D32" i="7"/>
  <c r="D36" i="7"/>
  <c r="D40" i="7"/>
  <c r="D44" i="7"/>
  <c r="D48" i="7"/>
  <c r="D13" i="7"/>
  <c r="D17" i="7"/>
  <c r="D21" i="7"/>
  <c r="D25" i="7"/>
  <c r="D29" i="7"/>
  <c r="D33" i="7"/>
  <c r="D37" i="7"/>
  <c r="D41" i="7"/>
  <c r="D45" i="7"/>
  <c r="D49" i="7"/>
  <c r="D14" i="7"/>
  <c r="D18" i="7"/>
  <c r="D22" i="7"/>
  <c r="D26" i="7"/>
  <c r="D30" i="7"/>
  <c r="D34" i="7"/>
  <c r="D38" i="7"/>
  <c r="D42" i="7"/>
  <c r="D46" i="7"/>
  <c r="D10" i="7"/>
  <c r="E10" i="7" s="1"/>
  <c r="D15" i="7"/>
  <c r="D19" i="7"/>
  <c r="D23" i="7"/>
  <c r="D27" i="7"/>
  <c r="D31" i="7"/>
  <c r="D35" i="7"/>
  <c r="D39" i="7"/>
  <c r="D43" i="7"/>
  <c r="D47" i="7"/>
  <c r="D11" i="7"/>
</calcChain>
</file>

<file path=xl/sharedStrings.xml><?xml version="1.0" encoding="utf-8"?>
<sst xmlns="http://schemas.openxmlformats.org/spreadsheetml/2006/main" count="160" uniqueCount="76">
  <si>
    <t>REF.</t>
  </si>
  <si>
    <t>ASIGNACIÓN DE PUNTAJE</t>
  </si>
  <si>
    <t>CONCEPTO</t>
  </si>
  <si>
    <t>TOTAL</t>
  </si>
  <si>
    <t>HUGO ALBERTO ARIAS DUQUE</t>
  </si>
  <si>
    <t>Fecha:</t>
  </si>
  <si>
    <t>VALOR PROPUESTA
ECONÓMICA</t>
  </si>
  <si>
    <t>EVALUACIÓN PROPUESTAS ECONÓMICAS</t>
  </si>
  <si>
    <t>Nota:</t>
  </si>
  <si>
    <t>PUNTAJE</t>
  </si>
  <si>
    <t>MÉTODO "MEDIA ARITMÉTICA BAJA"</t>
  </si>
  <si>
    <t>PROMEDIO SIMPLE</t>
  </si>
  <si>
    <t>PROPUESTA VÁLIDA MÁS BAJA</t>
  </si>
  <si>
    <t>CRITERIO 
DE FORMULA</t>
  </si>
  <si>
    <r>
      <t>MEDIA ARITMÉTICA BAJA (X</t>
    </r>
    <r>
      <rPr>
        <b/>
        <sz val="8"/>
        <color theme="1"/>
        <rFont val="Calibri"/>
        <family val="2"/>
        <scheme val="minor"/>
      </rPr>
      <t>B)</t>
    </r>
  </si>
  <si>
    <t>La Entidad procederá a ponderar las propuestas de acuerdo con formula</t>
  </si>
  <si>
    <t>UNION TEMPORAL ALCANTARILLADO ARANZAZU 2021</t>
  </si>
  <si>
    <t>LR AMBIENTAL S.A.S</t>
  </si>
  <si>
    <t>S Y C SAS</t>
  </si>
  <si>
    <t>CONSORCIO IDAMAC</t>
  </si>
  <si>
    <t>CARLOS AUGUSTO RAMÍREZ BASTIDAS</t>
  </si>
  <si>
    <t>CONSORCIO ACEROS UNO</t>
  </si>
  <si>
    <t>CONSORCIO ARANZAZU PM 2021</t>
  </si>
  <si>
    <t>CONSORCIO AZNE CALDAS</t>
  </si>
  <si>
    <t>CONSORCIO AGUAS DE CALDAS</t>
  </si>
  <si>
    <t>ALVARO ANTONIO HURTADO OSORIO</t>
  </si>
  <si>
    <t>JAIRO FAYAD</t>
  </si>
  <si>
    <t>CARLOS EDUARDO HERNANDEZ VALENCIA</t>
  </si>
  <si>
    <t>S&amp;S INGENIERIA CIVIL SAS</t>
  </si>
  <si>
    <t>HECTOR FABIO VALENCIA QUINTERO</t>
  </si>
  <si>
    <t>CARLOS ALBERTO MATEUS ZULUAGA</t>
  </si>
  <si>
    <t>MONICA LOPEZ</t>
  </si>
  <si>
    <t>CONSORCIO INGENIEROS ALCA 2021</t>
  </si>
  <si>
    <t>CONSTRUCTORA SH SAS</t>
  </si>
  <si>
    <t>CONSORCIO REDES OZ - MH</t>
  </si>
  <si>
    <t>NELSON MORENO ALVAREZ</t>
  </si>
  <si>
    <t>ALIC CONSTRUCCION SAS</t>
  </si>
  <si>
    <t>CONSORCIO SILEX CALDAS</t>
  </si>
  <si>
    <t>EDGAR ADOLFO HOYOS GARCIA</t>
  </si>
  <si>
    <t>CAMILO MORALES</t>
  </si>
  <si>
    <t>FARO INGENIRIA SAS</t>
  </si>
  <si>
    <t>UT HMC ARANZAZU 2021</t>
  </si>
  <si>
    <t>CONSORCIO SAN JOSÉ ARANZAZU</t>
  </si>
  <si>
    <t>CONSORCIO ST</t>
  </si>
  <si>
    <t>CONSORCIO GAAL - CO</t>
  </si>
  <si>
    <t>CONSORCIO L.A.M. ARANZAZU</t>
  </si>
  <si>
    <t>CONSORCIO EQUISERVIC</t>
  </si>
  <si>
    <t>CONSORCIO ALCANTARILLADO ARANZAZU 2022</t>
  </si>
  <si>
    <t>CONSORCIO AGUA</t>
  </si>
  <si>
    <t>JORGE JULIO CARMONA GIRALDO</t>
  </si>
  <si>
    <t>CONSORCIO M&amp;S</t>
  </si>
  <si>
    <t>CARLOS ALBERTO ROJAS PINEDA</t>
  </si>
  <si>
    <t>CARLOS ARTURO VERGARA NEGRETE</t>
  </si>
  <si>
    <t>CONSTRUCTORA VMJ SAS</t>
  </si>
  <si>
    <t>CONSORCIO COLECTOR API</t>
  </si>
  <si>
    <t>NELSON IDARRAGA SANCHEZ</t>
  </si>
  <si>
    <t>CONSORCIO ARUNA</t>
  </si>
  <si>
    <t>1.Oferta económica</t>
  </si>
  <si>
    <t>2.Factor de calidad</t>
  </si>
  <si>
    <t>3.Apoyo a la industria nacional</t>
  </si>
  <si>
    <t>4.Vinculación de personas con discapacidad</t>
  </si>
  <si>
    <t>LP-SV-010-2021 "OPTIMIZACIÓN SISTEMA DE ALCANTARILLADO CASCO URBANO MUNICIPIO DE ARÁNZAZU"</t>
  </si>
  <si>
    <t>Puntaje
Total</t>
  </si>
  <si>
    <t>Valor Mínimo Aceptable:</t>
  </si>
  <si>
    <t>Desviación estándar Valor Ofertas:</t>
  </si>
  <si>
    <t>Valor Menor para Mediana:</t>
  </si>
  <si>
    <t>Valor Mayor para Mediana:</t>
  </si>
  <si>
    <t>Proponete Valor Menor para Mediana:</t>
  </si>
  <si>
    <t>Proponete Valor Mayor para Mediana:</t>
  </si>
  <si>
    <t>N° Proponentes Habilitados:</t>
  </si>
  <si>
    <t>Mediana Valor Ofertas:</t>
  </si>
  <si>
    <t>Promedio Valor Ofertas:</t>
  </si>
  <si>
    <t>Cálculos σ</t>
  </si>
  <si>
    <t>∆</t>
  </si>
  <si>
    <t>OFERTA ECONÓMICA</t>
  </si>
  <si>
    <t>EVALUACIÓN DE OFERTAS ARTIFICIALMENTE BAJAS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</si>
</sst>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8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sz val="9"/>
      <color theme="1"/>
      <name val="Calibri"/>
      <family val="2"/>
    </font>
    <font>
      <b/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AD9D6"/>
        <bgColor indexed="64"/>
      </patternFill>
    </fill>
    <fill>
      <patternFill patternType="solid">
        <fgColor rgb="FFFFC499"/>
        <bgColor indexed="64"/>
      </patternFill>
    </fill>
    <fill>
      <patternFill patternType="solid">
        <fgColor rgb="FFD9E6FC"/>
        <bgColor indexed="64"/>
      </patternFill>
    </fill>
    <fill>
      <patternFill patternType="solid">
        <fgColor rgb="FFA6E3B6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EF1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applyAlignment="1">
      <alignment vertical="center" wrapText="1"/>
    </xf>
    <xf numFmtId="15" fontId="0" fillId="0" borderId="0" xfId="0" applyNumberFormat="1"/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44" fontId="0" fillId="0" borderId="0" xfId="0" applyNumberFormat="1"/>
    <xf numFmtId="2" fontId="0" fillId="0" borderId="1" xfId="0" applyNumberFormat="1" applyBorder="1" applyAlignment="1">
      <alignment horizontal="center" vertical="center"/>
    </xf>
    <xf numFmtId="44" fontId="2" fillId="0" borderId="0" xfId="0" applyNumberFormat="1" applyFont="1"/>
    <xf numFmtId="0" fontId="0" fillId="0" borderId="0" xfId="0" applyFont="1" applyAlignment="1">
      <alignment horizontal="right"/>
    </xf>
    <xf numFmtId="44" fontId="0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44" fontId="0" fillId="0" borderId="0" xfId="1" applyFont="1" applyBorder="1" applyAlignment="1"/>
    <xf numFmtId="44" fontId="0" fillId="0" borderId="0" xfId="1" applyFont="1" applyBorder="1" applyAlignment="1">
      <alignment horizontal="center"/>
    </xf>
    <xf numFmtId="2" fontId="0" fillId="0" borderId="0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44" fontId="0" fillId="0" borderId="1" xfId="1" applyFont="1" applyBorder="1" applyAlignment="1">
      <alignment vertical="center"/>
    </xf>
    <xf numFmtId="2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0" fillId="9" borderId="1" xfId="0" applyNumberForma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0" fillId="0" borderId="0" xfId="0" applyAlignment="1">
      <alignment vertical="center"/>
    </xf>
    <xf numFmtId="168" fontId="5" fillId="0" borderId="1" xfId="1" applyNumberFormat="1" applyFont="1" applyBorder="1" applyAlignment="1">
      <alignment vertical="center" wrapText="1"/>
    </xf>
    <xf numFmtId="44" fontId="5" fillId="0" borderId="1" xfId="1" applyNumberFormat="1" applyFont="1" applyBorder="1" applyAlignment="1">
      <alignment vertical="center" wrapText="1"/>
    </xf>
    <xf numFmtId="0" fontId="4" fillId="9" borderId="1" xfId="0" applyFont="1" applyFill="1" applyBorder="1" applyAlignment="1">
      <alignment horizontal="center" vertical="center" wrapText="1"/>
    </xf>
    <xf numFmtId="44" fontId="5" fillId="10" borderId="1" xfId="1" applyNumberFormat="1" applyFont="1" applyFill="1" applyBorder="1" applyAlignment="1">
      <alignment vertical="center" wrapText="1"/>
    </xf>
    <xf numFmtId="168" fontId="0" fillId="0" borderId="0" xfId="0" applyNumberForma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9" fontId="0" fillId="0" borderId="0" xfId="2" applyFont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168" fontId="5" fillId="0" borderId="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</cellXfs>
  <cellStyles count="3"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28576</xdr:colOff>
      <xdr:row>9</xdr:row>
      <xdr:rowOff>66676</xdr:rowOff>
    </xdr:from>
    <xdr:to>
      <xdr:col>8</xdr:col>
      <xdr:colOff>54937</xdr:colOff>
      <xdr:row>13</xdr:row>
      <xdr:rowOff>142875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158" t="46881" r="18877" b="26163"/>
        <a:stretch/>
      </xdr:blipFill>
      <xdr:spPr>
        <a:xfrm>
          <a:off x="8401051" y="1971676"/>
          <a:ext cx="4036386" cy="971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25" zoomScale="70" zoomScaleNormal="70" workbookViewId="0">
      <selection activeCell="H29" sqref="H29"/>
    </sheetView>
  </sheetViews>
  <sheetFormatPr baseColWidth="10" defaultRowHeight="15" x14ac:dyDescent="0.25"/>
  <cols>
    <col min="1" max="1" width="4.7109375" bestFit="1" customWidth="1"/>
    <col min="2" max="2" width="4.7109375" customWidth="1"/>
    <col min="3" max="3" width="59" customWidth="1"/>
    <col min="4" max="4" width="20.7109375" customWidth="1"/>
    <col min="5" max="5" width="15.7109375" customWidth="1"/>
    <col min="6" max="6" width="22.85546875" bestFit="1" customWidth="1"/>
    <col min="8" max="8" width="35.140625" bestFit="1" customWidth="1"/>
    <col min="9" max="9" width="23.42578125" bestFit="1" customWidth="1"/>
  </cols>
  <sheetData>
    <row r="1" spans="1:10" x14ac:dyDescent="0.25">
      <c r="A1" s="20" t="s">
        <v>75</v>
      </c>
      <c r="B1" s="20"/>
      <c r="C1" s="20"/>
      <c r="D1" s="20"/>
      <c r="E1" s="3"/>
      <c r="F1" s="3"/>
    </row>
    <row r="3" spans="1:10" x14ac:dyDescent="0.25">
      <c r="A3" s="64" t="s">
        <v>0</v>
      </c>
      <c r="B3" s="64"/>
      <c r="C3" s="64" t="s">
        <v>2</v>
      </c>
      <c r="D3" s="63" t="s">
        <v>74</v>
      </c>
      <c r="E3" s="62" t="s">
        <v>73</v>
      </c>
      <c r="F3" s="62" t="s">
        <v>72</v>
      </c>
    </row>
    <row r="4" spans="1:10" s="50" customFormat="1" x14ac:dyDescent="0.25">
      <c r="A4" s="29">
        <v>25</v>
      </c>
      <c r="B4" s="61">
        <v>1</v>
      </c>
      <c r="C4" s="35" t="s">
        <v>39</v>
      </c>
      <c r="D4" s="52">
        <v>614910782.98000002</v>
      </c>
      <c r="E4" s="51">
        <f>ABS(I6-D4)</f>
        <v>41190714.75999999</v>
      </c>
      <c r="F4" s="51">
        <f>(D4-$I$4)^2</f>
        <v>1633125871474276.7</v>
      </c>
      <c r="H4" s="50" t="s">
        <v>71</v>
      </c>
      <c r="I4" s="59">
        <f>+AVERAGE(D4:D45)</f>
        <v>655322735.06690466</v>
      </c>
    </row>
    <row r="5" spans="1:10" s="50" customFormat="1" x14ac:dyDescent="0.25">
      <c r="A5" s="27">
        <v>5</v>
      </c>
      <c r="B5" s="53">
        <v>2</v>
      </c>
      <c r="C5" s="33" t="s">
        <v>20</v>
      </c>
      <c r="D5" s="54">
        <v>646647370.16999996</v>
      </c>
      <c r="E5" s="51">
        <f>ABS(I7-D5)</f>
        <v>646647328.16999996</v>
      </c>
      <c r="F5" s="51">
        <f>(D5-$I$4)^2</f>
        <v>75261956094446.422</v>
      </c>
    </row>
    <row r="6" spans="1:10" s="50" customFormat="1" x14ac:dyDescent="0.25">
      <c r="A6" s="27">
        <v>1</v>
      </c>
      <c r="B6" s="61">
        <v>3</v>
      </c>
      <c r="C6" s="33" t="s">
        <v>16</v>
      </c>
      <c r="D6" s="54">
        <v>647847087.16999996</v>
      </c>
      <c r="E6" s="51">
        <f>ABS(I8-D6)</f>
        <v>647847066.16999996</v>
      </c>
      <c r="F6" s="51">
        <f>(D6-$I$4)^2</f>
        <v>55885311478495.766</v>
      </c>
      <c r="H6" s="50" t="s">
        <v>70</v>
      </c>
      <c r="I6" s="59">
        <f>+AVERAGE(I10:I11)</f>
        <v>656101497.74000001</v>
      </c>
    </row>
    <row r="7" spans="1:10" s="50" customFormat="1" x14ac:dyDescent="0.25">
      <c r="A7" s="28">
        <v>16</v>
      </c>
      <c r="B7" s="53">
        <v>4</v>
      </c>
      <c r="C7" s="34" t="s">
        <v>31</v>
      </c>
      <c r="D7" s="52">
        <v>650577400.83000004</v>
      </c>
      <c r="E7" s="51">
        <f>ABS(I9-D7)</f>
        <v>650577378.83000004</v>
      </c>
      <c r="F7" s="51">
        <f>(D7-$I$4)^2</f>
        <v>22518197019939.164</v>
      </c>
      <c r="H7" s="50" t="s">
        <v>69</v>
      </c>
      <c r="I7" s="60">
        <f>+B45</f>
        <v>42</v>
      </c>
    </row>
    <row r="8" spans="1:10" s="50" customFormat="1" x14ac:dyDescent="0.25">
      <c r="A8" s="28">
        <v>17</v>
      </c>
      <c r="B8" s="53">
        <v>5</v>
      </c>
      <c r="C8" s="34" t="s">
        <v>32</v>
      </c>
      <c r="D8" s="52">
        <v>650915631.74000001</v>
      </c>
      <c r="E8" s="51">
        <f>ABS(I10-D8)</f>
        <v>4995669.8799999952</v>
      </c>
      <c r="F8" s="51">
        <f>(D8-$I$4)^2</f>
        <v>19422559734014.074</v>
      </c>
      <c r="H8" s="50" t="s">
        <v>68</v>
      </c>
      <c r="I8" s="60">
        <f>+I7/2</f>
        <v>21</v>
      </c>
    </row>
    <row r="9" spans="1:10" s="50" customFormat="1" x14ac:dyDescent="0.25">
      <c r="A9" s="31">
        <v>45</v>
      </c>
      <c r="B9" s="53">
        <v>6</v>
      </c>
      <c r="C9" s="37" t="s">
        <v>53</v>
      </c>
      <c r="D9" s="52">
        <v>651632600.02999997</v>
      </c>
      <c r="E9" s="51">
        <f>ABS(I11-D9)</f>
        <v>4659093.8300000429</v>
      </c>
      <c r="F9" s="51">
        <f>(D9-$I$4)^2</f>
        <v>13617096590591.598</v>
      </c>
      <c r="H9" s="50" t="s">
        <v>67</v>
      </c>
      <c r="I9" s="60">
        <f>+I8+1</f>
        <v>22</v>
      </c>
    </row>
    <row r="10" spans="1:10" s="50" customFormat="1" x14ac:dyDescent="0.25">
      <c r="A10" s="31">
        <v>41</v>
      </c>
      <c r="B10" s="53">
        <v>7</v>
      </c>
      <c r="C10" s="37" t="s">
        <v>51</v>
      </c>
      <c r="D10" s="52">
        <v>652093080.79999995</v>
      </c>
      <c r="E10" s="51">
        <f>ABS(I12-D10)</f>
        <v>652093080.79999995</v>
      </c>
      <c r="F10" s="51">
        <f>(D10-$I$4)^2</f>
        <v>10430666683735.811</v>
      </c>
      <c r="H10" s="50" t="s">
        <v>66</v>
      </c>
      <c r="I10" s="59">
        <f>+D24</f>
        <v>655911301.62</v>
      </c>
    </row>
    <row r="11" spans="1:10" s="50" customFormat="1" x14ac:dyDescent="0.25">
      <c r="A11" s="32">
        <v>52</v>
      </c>
      <c r="B11" s="53">
        <v>8</v>
      </c>
      <c r="C11" s="38" t="s">
        <v>55</v>
      </c>
      <c r="D11" s="52">
        <v>652566343.59000003</v>
      </c>
      <c r="E11" s="51">
        <f>ABS(I13-D11)</f>
        <v>644980419.15385044</v>
      </c>
      <c r="F11" s="51">
        <f>(D11-$I$4)^2</f>
        <v>7597693973952.4912</v>
      </c>
      <c r="H11" s="50" t="s">
        <v>65</v>
      </c>
      <c r="I11" s="59">
        <f>+D25</f>
        <v>656291693.86000001</v>
      </c>
    </row>
    <row r="12" spans="1:10" s="50" customFormat="1" x14ac:dyDescent="0.25">
      <c r="A12" s="28">
        <v>15</v>
      </c>
      <c r="B12" s="53">
        <v>9</v>
      </c>
      <c r="C12" s="34" t="s">
        <v>30</v>
      </c>
      <c r="D12" s="52">
        <v>652963675.97000003</v>
      </c>
      <c r="E12" s="51">
        <f>ABS(I14-D12)</f>
        <v>652963675.97000003</v>
      </c>
      <c r="F12" s="51">
        <f>(D12-$I$4)^2</f>
        <v>5565159822688.5137</v>
      </c>
    </row>
    <row r="13" spans="1:10" s="50" customFormat="1" x14ac:dyDescent="0.25">
      <c r="A13" s="27">
        <v>2</v>
      </c>
      <c r="B13" s="53">
        <v>10</v>
      </c>
      <c r="C13" s="33" t="s">
        <v>17</v>
      </c>
      <c r="D13" s="54">
        <v>653506284.64999998</v>
      </c>
      <c r="E13" s="51">
        <f>ABS(I15-D13)</f>
        <v>4990711.3461495638</v>
      </c>
      <c r="F13" s="51">
        <f>(D13-$I$4)^2</f>
        <v>3299492117073.2144</v>
      </c>
      <c r="H13" s="50" t="s">
        <v>64</v>
      </c>
      <c r="I13" s="50">
        <f>+((SUM(F4:F45)/B45)^(1/2))</f>
        <v>7585924.4361495664</v>
      </c>
      <c r="J13" s="58"/>
    </row>
    <row r="14" spans="1:10" s="50" customFormat="1" x14ac:dyDescent="0.25">
      <c r="A14" s="29">
        <v>21</v>
      </c>
      <c r="B14" s="53">
        <v>11</v>
      </c>
      <c r="C14" s="35" t="s">
        <v>36</v>
      </c>
      <c r="D14" s="52">
        <v>653647652.89999998</v>
      </c>
      <c r="E14" s="51">
        <f>ABS(I16-D14)</f>
        <v>653647652.89999998</v>
      </c>
      <c r="F14" s="51">
        <f>(D14-$I$4)^2</f>
        <v>2805900265882.1045</v>
      </c>
    </row>
    <row r="15" spans="1:10" s="50" customFormat="1" x14ac:dyDescent="0.25">
      <c r="A15" s="27">
        <v>7</v>
      </c>
      <c r="B15" s="53">
        <v>12</v>
      </c>
      <c r="C15" s="33" t="s">
        <v>22</v>
      </c>
      <c r="D15" s="54">
        <v>653647653.32000005</v>
      </c>
      <c r="E15" s="51">
        <f>ABS(I17-D15)</f>
        <v>653647653.32000005</v>
      </c>
      <c r="F15" s="51">
        <f>(D15-$I$4)^2</f>
        <v>2805898858813.0054</v>
      </c>
      <c r="H15" s="57" t="s">
        <v>63</v>
      </c>
      <c r="I15" s="56">
        <f>+I6-I13</f>
        <v>648515573.30385041</v>
      </c>
    </row>
    <row r="16" spans="1:10" s="50" customFormat="1" x14ac:dyDescent="0.25">
      <c r="A16" s="28">
        <v>13</v>
      </c>
      <c r="B16" s="53">
        <v>13</v>
      </c>
      <c r="C16" s="34" t="s">
        <v>28</v>
      </c>
      <c r="D16" s="52">
        <v>654258404.54999995</v>
      </c>
      <c r="E16" s="51">
        <f>ABS(I18-D16)</f>
        <v>654258404.54999995</v>
      </c>
      <c r="F16" s="51">
        <f>(D16-$I$4)^2</f>
        <v>1132799449214.6509</v>
      </c>
    </row>
    <row r="17" spans="1:9" s="50" customFormat="1" x14ac:dyDescent="0.25">
      <c r="A17" s="28">
        <v>14</v>
      </c>
      <c r="B17" s="53">
        <v>14</v>
      </c>
      <c r="C17" s="34" t="s">
        <v>29</v>
      </c>
      <c r="D17" s="52">
        <v>654327780.61000001</v>
      </c>
      <c r="E17" s="51">
        <f>ABS(I19-D17)</f>
        <v>654327780.61000001</v>
      </c>
      <c r="F17" s="51">
        <f>(D17-$I$4)^2</f>
        <v>989934371314.42651</v>
      </c>
      <c r="I17" s="55"/>
    </row>
    <row r="18" spans="1:9" s="50" customFormat="1" x14ac:dyDescent="0.25">
      <c r="A18" s="29">
        <v>23</v>
      </c>
      <c r="B18" s="53">
        <v>15</v>
      </c>
      <c r="C18" s="35" t="s">
        <v>37</v>
      </c>
      <c r="D18" s="52">
        <v>654588631.34000003</v>
      </c>
      <c r="E18" s="51">
        <f>ABS(I20-D18)</f>
        <v>654588631.34000003</v>
      </c>
      <c r="F18" s="51">
        <f>(D18-$I$4)^2</f>
        <v>538908281855.26855</v>
      </c>
    </row>
    <row r="19" spans="1:9" s="50" customFormat="1" x14ac:dyDescent="0.25">
      <c r="A19" s="29">
        <v>24</v>
      </c>
      <c r="B19" s="53">
        <v>16</v>
      </c>
      <c r="C19" s="35" t="s">
        <v>38</v>
      </c>
      <c r="D19" s="52">
        <v>654786692.76999998</v>
      </c>
      <c r="E19" s="51">
        <f>ABS(I21-D19)</f>
        <v>654786692.76999998</v>
      </c>
      <c r="F19" s="51">
        <f>(D19-$I$4)^2</f>
        <v>287341344070.84845</v>
      </c>
    </row>
    <row r="20" spans="1:9" s="50" customFormat="1" x14ac:dyDescent="0.25">
      <c r="A20" s="29">
        <v>20</v>
      </c>
      <c r="B20" s="53">
        <v>17</v>
      </c>
      <c r="C20" s="35" t="s">
        <v>35</v>
      </c>
      <c r="D20" s="52">
        <v>655115110.91999996</v>
      </c>
      <c r="E20" s="51">
        <f>ABS(I22-D20)</f>
        <v>655115110.91999996</v>
      </c>
      <c r="F20" s="51">
        <f>(D20-$I$4)^2</f>
        <v>43107786377.907333</v>
      </c>
    </row>
    <row r="21" spans="1:9" s="50" customFormat="1" x14ac:dyDescent="0.25">
      <c r="A21" s="31">
        <v>38</v>
      </c>
      <c r="B21" s="53">
        <v>18</v>
      </c>
      <c r="C21" s="37" t="s">
        <v>48</v>
      </c>
      <c r="D21" s="52">
        <v>655524443.29999995</v>
      </c>
      <c r="E21" s="51">
        <f>ABS(I23-D21)</f>
        <v>655524443.29999995</v>
      </c>
      <c r="F21" s="51">
        <f>(D21-$I$4)^2</f>
        <v>40686211298.423149</v>
      </c>
    </row>
    <row r="22" spans="1:9" s="50" customFormat="1" x14ac:dyDescent="0.25">
      <c r="A22" s="32">
        <v>54</v>
      </c>
      <c r="B22" s="53">
        <v>19</v>
      </c>
      <c r="C22" s="38" t="s">
        <v>56</v>
      </c>
      <c r="D22" s="52">
        <v>655552746.35000002</v>
      </c>
      <c r="E22" s="51">
        <f>ABS(I24-D22)</f>
        <v>655552746.35000002</v>
      </c>
      <c r="F22" s="51">
        <f>(D22-$I$4)^2</f>
        <v>52905190351.173752</v>
      </c>
    </row>
    <row r="23" spans="1:9" s="50" customFormat="1" x14ac:dyDescent="0.25">
      <c r="A23" s="27">
        <v>8</v>
      </c>
      <c r="B23" s="53">
        <v>20</v>
      </c>
      <c r="C23" s="33" t="s">
        <v>23</v>
      </c>
      <c r="D23" s="54">
        <v>655724640.25</v>
      </c>
      <c r="E23" s="51">
        <f>ABS(I25-D23)</f>
        <v>655724640.25</v>
      </c>
      <c r="F23" s="51">
        <f>(D23-$I$4)^2</f>
        <v>161527776198.89551</v>
      </c>
    </row>
    <row r="24" spans="1:9" s="50" customFormat="1" x14ac:dyDescent="0.25">
      <c r="A24" s="27">
        <v>4</v>
      </c>
      <c r="B24" s="53">
        <v>21</v>
      </c>
      <c r="C24" s="33" t="s">
        <v>19</v>
      </c>
      <c r="D24" s="54">
        <v>655911301.62</v>
      </c>
      <c r="E24" s="51">
        <f>ABS(I26-D24)</f>
        <v>655911301.62</v>
      </c>
      <c r="F24" s="51">
        <f>(D24-$I$4)^2</f>
        <v>346410587422.53052</v>
      </c>
    </row>
    <row r="25" spans="1:9" s="50" customFormat="1" x14ac:dyDescent="0.25">
      <c r="A25" s="27">
        <v>3</v>
      </c>
      <c r="B25" s="53">
        <v>22</v>
      </c>
      <c r="C25" s="33" t="s">
        <v>18</v>
      </c>
      <c r="D25" s="54">
        <v>656291693.86000001</v>
      </c>
      <c r="E25" s="51">
        <f>ABS(I27-D25)</f>
        <v>656291693.86000001</v>
      </c>
      <c r="F25" s="51">
        <f>(D25-$I$4)^2</f>
        <v>938881142716.79785</v>
      </c>
    </row>
    <row r="26" spans="1:9" s="50" customFormat="1" x14ac:dyDescent="0.25">
      <c r="A26" s="28">
        <v>18</v>
      </c>
      <c r="B26" s="53">
        <v>23</v>
      </c>
      <c r="C26" s="34" t="s">
        <v>33</v>
      </c>
      <c r="D26" s="52">
        <v>656441153.00999999</v>
      </c>
      <c r="E26" s="51">
        <f>ABS(I28-D26)</f>
        <v>656441153.00999999</v>
      </c>
      <c r="F26" s="51">
        <f>(D26-$I$4)^2</f>
        <v>1250858695437.5808</v>
      </c>
    </row>
    <row r="27" spans="1:9" s="50" customFormat="1" x14ac:dyDescent="0.25">
      <c r="A27" s="29">
        <v>19</v>
      </c>
      <c r="B27" s="53">
        <v>24</v>
      </c>
      <c r="C27" s="35" t="s">
        <v>34</v>
      </c>
      <c r="D27" s="52">
        <v>656556076.48000002</v>
      </c>
      <c r="E27" s="51">
        <f>ABS(I29-D27)</f>
        <v>656556076.48000002</v>
      </c>
      <c r="F27" s="51">
        <f>(D27-$I$4)^2</f>
        <v>1521131041256.0471</v>
      </c>
    </row>
    <row r="28" spans="1:9" s="50" customFormat="1" x14ac:dyDescent="0.25">
      <c r="A28" s="30">
        <v>35</v>
      </c>
      <c r="B28" s="53">
        <v>25</v>
      </c>
      <c r="C28" s="36" t="s">
        <v>45</v>
      </c>
      <c r="D28" s="52">
        <v>656609770.5</v>
      </c>
      <c r="E28" s="51">
        <f>ABS(I30-D28)</f>
        <v>656609770.5</v>
      </c>
      <c r="F28" s="51">
        <f>(D28-$I$4)^2</f>
        <v>1656460206042.8989</v>
      </c>
    </row>
    <row r="29" spans="1:9" s="50" customFormat="1" x14ac:dyDescent="0.25">
      <c r="A29" s="27">
        <v>6</v>
      </c>
      <c r="B29" s="53">
        <v>26</v>
      </c>
      <c r="C29" s="33" t="s">
        <v>21</v>
      </c>
      <c r="D29" s="54">
        <v>656714464.63</v>
      </c>
      <c r="E29" s="51">
        <f>ABS(I31-D29)</f>
        <v>656714464.63</v>
      </c>
      <c r="F29" s="51">
        <f>(D29-$I$4)^2</f>
        <v>1936911176793.5215</v>
      </c>
    </row>
    <row r="30" spans="1:9" s="50" customFormat="1" x14ac:dyDescent="0.25">
      <c r="A30" s="27">
        <v>9</v>
      </c>
      <c r="B30" s="53">
        <v>27</v>
      </c>
      <c r="C30" s="33" t="s">
        <v>24</v>
      </c>
      <c r="D30" s="54">
        <v>656798709.29999995</v>
      </c>
      <c r="E30" s="51">
        <f>ABS(I32-D30)</f>
        <v>656798709.29999995</v>
      </c>
      <c r="F30" s="51">
        <f>(D30-$I$4)^2</f>
        <v>2178499936761.2244</v>
      </c>
    </row>
    <row r="31" spans="1:9" s="50" customFormat="1" x14ac:dyDescent="0.25">
      <c r="A31" s="30">
        <v>29</v>
      </c>
      <c r="B31" s="53">
        <v>28</v>
      </c>
      <c r="C31" s="36" t="s">
        <v>42</v>
      </c>
      <c r="D31" s="52">
        <v>656988395.13999999</v>
      </c>
      <c r="E31" s="51">
        <f>ABS(I33-D31)</f>
        <v>656988395.13999999</v>
      </c>
      <c r="F31" s="51">
        <f>(D31-$I$4)^2</f>
        <v>2774423479103.9121</v>
      </c>
    </row>
    <row r="32" spans="1:9" s="50" customFormat="1" x14ac:dyDescent="0.25">
      <c r="A32" s="30">
        <v>33</v>
      </c>
      <c r="B32" s="53">
        <v>29</v>
      </c>
      <c r="C32" s="36" t="s">
        <v>43</v>
      </c>
      <c r="D32" s="52">
        <v>657530643</v>
      </c>
      <c r="E32" s="51">
        <f>ABS(I34-D32)</f>
        <v>657530643</v>
      </c>
      <c r="F32" s="51">
        <f>(D32-$I$4)^2</f>
        <v>4874857441025.3184</v>
      </c>
    </row>
    <row r="33" spans="1:6" s="50" customFormat="1" x14ac:dyDescent="0.25">
      <c r="A33" s="28">
        <v>11</v>
      </c>
      <c r="B33" s="53">
        <v>30</v>
      </c>
      <c r="C33" s="34" t="s">
        <v>26</v>
      </c>
      <c r="D33" s="52">
        <v>657679482</v>
      </c>
      <c r="E33" s="51">
        <f>ABS(I35-D33)</f>
        <v>657679482</v>
      </c>
      <c r="F33" s="51">
        <f>(D33-$I$4)^2</f>
        <v>5554256106654.2715</v>
      </c>
    </row>
    <row r="34" spans="1:6" s="50" customFormat="1" x14ac:dyDescent="0.25">
      <c r="A34" s="31">
        <v>42</v>
      </c>
      <c r="B34" s="53">
        <v>31</v>
      </c>
      <c r="C34" s="37" t="s">
        <v>4</v>
      </c>
      <c r="D34" s="52">
        <v>658078373.78999996</v>
      </c>
      <c r="E34" s="51">
        <f>ABS(I36-D34)</f>
        <v>658078373.78999996</v>
      </c>
      <c r="F34" s="51">
        <f>(D34-$I$4)^2</f>
        <v>7593544772222.2832</v>
      </c>
    </row>
    <row r="35" spans="1:6" s="50" customFormat="1" x14ac:dyDescent="0.25">
      <c r="A35" s="31">
        <v>39</v>
      </c>
      <c r="B35" s="53">
        <v>32</v>
      </c>
      <c r="C35" s="37" t="s">
        <v>49</v>
      </c>
      <c r="D35" s="52">
        <v>658406711.67999995</v>
      </c>
      <c r="E35" s="51">
        <f>ABS(I37-D35)</f>
        <v>658406711.67999995</v>
      </c>
      <c r="F35" s="51">
        <f>(D35-$I$4)^2</f>
        <v>9510911750118.6562</v>
      </c>
    </row>
    <row r="36" spans="1:6" s="50" customFormat="1" x14ac:dyDescent="0.25">
      <c r="A36" s="29">
        <v>27</v>
      </c>
      <c r="B36" s="53">
        <v>33</v>
      </c>
      <c r="C36" s="35" t="s">
        <v>40</v>
      </c>
      <c r="D36" s="52">
        <v>658600501.75</v>
      </c>
      <c r="E36" s="51">
        <f>ABS(I38-D36)</f>
        <v>658600501.75</v>
      </c>
      <c r="F36" s="51">
        <f>(D36-$I$4)^2</f>
        <v>10743754428809.801</v>
      </c>
    </row>
    <row r="37" spans="1:6" s="50" customFormat="1" x14ac:dyDescent="0.25">
      <c r="A37" s="28">
        <v>12</v>
      </c>
      <c r="B37" s="53">
        <v>34</v>
      </c>
      <c r="C37" s="34" t="s">
        <v>27</v>
      </c>
      <c r="D37" s="52">
        <v>658693318.51999998</v>
      </c>
      <c r="E37" s="51">
        <f>ABS(I39-D37)</f>
        <v>658693318.51999998</v>
      </c>
      <c r="F37" s="51">
        <f>(D37-$I$4)^2</f>
        <v>11360832814279.951</v>
      </c>
    </row>
    <row r="38" spans="1:6" s="50" customFormat="1" x14ac:dyDescent="0.25">
      <c r="A38" s="32">
        <v>51</v>
      </c>
      <c r="B38" s="53">
        <v>35</v>
      </c>
      <c r="C38" s="38" t="s">
        <v>54</v>
      </c>
      <c r="D38" s="52">
        <v>658938648</v>
      </c>
      <c r="E38" s="51">
        <f>ABS(I40-D38)</f>
        <v>658938648</v>
      </c>
      <c r="F38" s="51">
        <f>(D38-$I$4)^2</f>
        <v>13074826339726.115</v>
      </c>
    </row>
    <row r="39" spans="1:6" s="50" customFormat="1" x14ac:dyDescent="0.25">
      <c r="A39" s="31">
        <v>37</v>
      </c>
      <c r="B39" s="53">
        <v>36</v>
      </c>
      <c r="C39" s="37" t="s">
        <v>47</v>
      </c>
      <c r="D39" s="52">
        <v>659376543.67999995</v>
      </c>
      <c r="E39" s="51">
        <f>ABS(I41-D39)</f>
        <v>659376543.67999995</v>
      </c>
      <c r="F39" s="51">
        <f>(D39-$I$4)^2</f>
        <v>16433364271605.506</v>
      </c>
    </row>
    <row r="40" spans="1:6" s="50" customFormat="1" x14ac:dyDescent="0.25">
      <c r="A40" s="31">
        <v>40</v>
      </c>
      <c r="B40" s="53">
        <v>37</v>
      </c>
      <c r="C40" s="37" t="s">
        <v>50</v>
      </c>
      <c r="D40" s="52">
        <v>661634000.70000005</v>
      </c>
      <c r="E40" s="51">
        <f>ABS(I42-D40)</f>
        <v>661634000.70000005</v>
      </c>
      <c r="F40" s="51">
        <f>(D40-$I$4)^2</f>
        <v>39832073891490.875</v>
      </c>
    </row>
    <row r="41" spans="1:6" s="50" customFormat="1" x14ac:dyDescent="0.25">
      <c r="A41" s="30">
        <v>28</v>
      </c>
      <c r="B41" s="53">
        <v>38</v>
      </c>
      <c r="C41" s="36" t="s">
        <v>41</v>
      </c>
      <c r="D41" s="52">
        <v>662219899.78999996</v>
      </c>
      <c r="E41" s="51">
        <f>ABS(I43-D41)</f>
        <v>662219899.78999996</v>
      </c>
      <c r="F41" s="51">
        <f>(D41-$I$4)^2</f>
        <v>47570881217510.234</v>
      </c>
    </row>
    <row r="42" spans="1:6" s="50" customFormat="1" x14ac:dyDescent="0.25">
      <c r="A42" s="30">
        <v>34</v>
      </c>
      <c r="B42" s="53">
        <v>39</v>
      </c>
      <c r="C42" s="36" t="s">
        <v>44</v>
      </c>
      <c r="D42" s="52">
        <v>662496972.44000006</v>
      </c>
      <c r="E42" s="51">
        <f>ABS(I44-D42)</f>
        <v>662496972.44000006</v>
      </c>
      <c r="F42" s="51">
        <f>(D42-$I$4)^2</f>
        <v>51469681885518.687</v>
      </c>
    </row>
    <row r="43" spans="1:6" s="50" customFormat="1" x14ac:dyDescent="0.25">
      <c r="A43" s="31">
        <v>44</v>
      </c>
      <c r="B43" s="53">
        <v>40</v>
      </c>
      <c r="C43" s="37" t="s">
        <v>52</v>
      </c>
      <c r="D43" s="52">
        <v>662854476.32000005</v>
      </c>
      <c r="E43" s="51">
        <f>ABS(I45-D43)</f>
        <v>662854476.32000005</v>
      </c>
      <c r="F43" s="51">
        <f>(D43-$I$4)^2</f>
        <v>56727126303578.891</v>
      </c>
    </row>
    <row r="44" spans="1:6" s="50" customFormat="1" x14ac:dyDescent="0.25">
      <c r="A44" s="30">
        <v>36</v>
      </c>
      <c r="B44" s="53">
        <v>41</v>
      </c>
      <c r="C44" s="36" t="s">
        <v>46</v>
      </c>
      <c r="D44" s="52">
        <v>665602705.69000006</v>
      </c>
      <c r="E44" s="51">
        <f>ABS(I46-D44)</f>
        <v>665602705.69000006</v>
      </c>
      <c r="F44" s="51">
        <f>(D44-$I$4)^2</f>
        <v>105677796011704.28</v>
      </c>
    </row>
    <row r="45" spans="1:6" s="50" customFormat="1" x14ac:dyDescent="0.25">
      <c r="A45" s="28">
        <v>10</v>
      </c>
      <c r="B45" s="53">
        <v>42</v>
      </c>
      <c r="C45" s="34" t="s">
        <v>25</v>
      </c>
      <c r="D45" s="52">
        <v>668297016.66999996</v>
      </c>
      <c r="E45" s="51">
        <f>ABS(I47-D45)</f>
        <v>668297016.66999996</v>
      </c>
      <c r="F45" s="51">
        <f>(D45-$I$4)^2</f>
        <v>168331983116416.97</v>
      </c>
    </row>
  </sheetData>
  <autoFilter ref="A3:D45">
    <sortState ref="A4:D45">
      <sortCondition ref="B3:B45"/>
    </sortState>
  </autoFilter>
  <mergeCells count="1">
    <mergeCell ref="A1:D1"/>
  </mergeCells>
  <conditionalFormatting sqref="D4">
    <cfRule type="cellIs" dxfId="1" priority="2" operator="lessThan">
      <formula>$I$15</formula>
    </cfRule>
  </conditionalFormatting>
  <conditionalFormatting sqref="D5:D45">
    <cfRule type="cellIs" dxfId="0" priority="1" operator="lessThan">
      <formula>$I$15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H20" sqref="H20"/>
    </sheetView>
  </sheetViews>
  <sheetFormatPr baseColWidth="10" defaultRowHeight="15" x14ac:dyDescent="0.25"/>
  <cols>
    <col min="1" max="1" width="5.42578125" customWidth="1"/>
    <col min="2" max="2" width="35.140625" customWidth="1"/>
    <col min="3" max="5" width="20.7109375" customWidth="1"/>
    <col min="8" max="8" width="60.140625" customWidth="1"/>
  </cols>
  <sheetData>
    <row r="1" spans="1:8" x14ac:dyDescent="0.25">
      <c r="A1" s="20" t="s">
        <v>7</v>
      </c>
      <c r="B1" s="20"/>
      <c r="C1" s="20"/>
      <c r="D1" s="20"/>
      <c r="E1" s="20"/>
      <c r="F1" s="8"/>
    </row>
    <row r="2" spans="1:8" x14ac:dyDescent="0.25">
      <c r="A2" s="3"/>
      <c r="B2" s="3"/>
      <c r="C2" s="3"/>
      <c r="D2" s="3"/>
      <c r="E2" s="3"/>
      <c r="F2" s="8"/>
    </row>
    <row r="3" spans="1:8" x14ac:dyDescent="0.25">
      <c r="A3" s="21" t="s">
        <v>61</v>
      </c>
      <c r="B3" s="21"/>
      <c r="C3" s="21"/>
      <c r="D3" s="21"/>
      <c r="E3" s="21"/>
      <c r="F3" s="9"/>
    </row>
    <row r="5" spans="1:8" x14ac:dyDescent="0.25">
      <c r="D5" s="12" t="s">
        <v>5</v>
      </c>
      <c r="E5" s="11">
        <v>44593</v>
      </c>
    </row>
    <row r="6" spans="1:8" x14ac:dyDescent="0.25">
      <c r="C6" s="2"/>
      <c r="D6" s="2"/>
    </row>
    <row r="7" spans="1:8" x14ac:dyDescent="0.25">
      <c r="A7" s="20" t="s">
        <v>10</v>
      </c>
      <c r="B7" s="20"/>
      <c r="C7" s="20"/>
      <c r="D7" s="20"/>
      <c r="E7" s="20"/>
    </row>
    <row r="9" spans="1:8" ht="30" customHeight="1" x14ac:dyDescent="0.25">
      <c r="A9" s="7" t="s">
        <v>0</v>
      </c>
      <c r="B9" s="7" t="s">
        <v>2</v>
      </c>
      <c r="C9" s="14" t="s">
        <v>6</v>
      </c>
      <c r="D9" s="4" t="s">
        <v>13</v>
      </c>
      <c r="E9" s="7" t="s">
        <v>9</v>
      </c>
      <c r="G9" s="2" t="s">
        <v>8</v>
      </c>
      <c r="H9" s="10" t="s">
        <v>15</v>
      </c>
    </row>
    <row r="10" spans="1:8" x14ac:dyDescent="0.25">
      <c r="A10" s="27">
        <v>2</v>
      </c>
      <c r="B10" s="33" t="s">
        <v>17</v>
      </c>
      <c r="C10" s="39">
        <v>653506284.64999998</v>
      </c>
      <c r="D10" s="41" t="str">
        <f>+IF((C10-$C$54)&lt;=0,"FORMULA 1","FORMULA2")</f>
        <v>FORMULA2</v>
      </c>
      <c r="E10" s="16">
        <f>IF(D10="FORMULA 1",60*(1-((($C$54-C10))/$C$54)),60*(1-((ABS($C$54-C10))/$C$54)))</f>
        <v>59.822957156265851</v>
      </c>
      <c r="H10" s="10"/>
    </row>
    <row r="11" spans="1:8" x14ac:dyDescent="0.25">
      <c r="A11" s="27">
        <v>3</v>
      </c>
      <c r="B11" s="33" t="s">
        <v>18</v>
      </c>
      <c r="C11" s="39">
        <v>656291693.86000001</v>
      </c>
      <c r="D11" s="41" t="str">
        <f>+IF((C11-$C$54)&lt;=0,"FORMULA 1","FORMULA2")</f>
        <v>FORMULA2</v>
      </c>
      <c r="E11" s="16">
        <f>IF(D11="FORMULA 1",60*(1-((($C$54-C11))/$C$54)),60*(1-((ABS($C$54-C11))/$C$54)))</f>
        <v>59.566467366795386</v>
      </c>
      <c r="H11" s="10"/>
    </row>
    <row r="12" spans="1:8" x14ac:dyDescent="0.25">
      <c r="A12" s="27">
        <v>4</v>
      </c>
      <c r="B12" s="33" t="s">
        <v>19</v>
      </c>
      <c r="C12" s="39">
        <v>655911301.62</v>
      </c>
      <c r="D12" s="41" t="str">
        <f>+IF((C12-$C$54)&lt;=0,"FORMULA 1","FORMULA2")</f>
        <v>FORMULA2</v>
      </c>
      <c r="E12" s="16">
        <f t="shared" ref="E12:E49" si="0">IF(D12="FORMULA 1",60*(1-((($C$54-C12))/$C$54)),60*(1-((ABS($C$54-C12))/$C$54)))</f>
        <v>59.60149515560412</v>
      </c>
      <c r="H12" s="10"/>
    </row>
    <row r="13" spans="1:8" ht="25.5" x14ac:dyDescent="0.25">
      <c r="A13" s="27">
        <v>5</v>
      </c>
      <c r="B13" s="33" t="s">
        <v>20</v>
      </c>
      <c r="C13" s="39">
        <v>646647370.16999996</v>
      </c>
      <c r="D13" s="41" t="str">
        <f>+IF((C13-$C$54)&lt;=0,"FORMULA 1","FORMULA2")</f>
        <v>FORMULA 1</v>
      </c>
      <c r="E13" s="16">
        <f t="shared" si="0"/>
        <v>59.545451074504982</v>
      </c>
      <c r="H13" s="1"/>
    </row>
    <row r="14" spans="1:8" x14ac:dyDescent="0.25">
      <c r="A14" s="27">
        <v>6</v>
      </c>
      <c r="B14" s="33" t="s">
        <v>21</v>
      </c>
      <c r="C14" s="39">
        <v>656714464.63</v>
      </c>
      <c r="D14" s="41" t="str">
        <f>+IF((C14-$C$54)&lt;=0,"FORMULA 1","FORMULA2")</f>
        <v>FORMULA2</v>
      </c>
      <c r="E14" s="16">
        <f t="shared" si="0"/>
        <v>59.527537221306439</v>
      </c>
      <c r="H14" s="1"/>
    </row>
    <row r="15" spans="1:8" x14ac:dyDescent="0.25">
      <c r="A15" s="27">
        <v>7</v>
      </c>
      <c r="B15" s="33" t="s">
        <v>22</v>
      </c>
      <c r="C15" s="39">
        <v>653647653.32000005</v>
      </c>
      <c r="D15" s="41" t="str">
        <f>+IF((C15-$C$54)&lt;=0,"FORMULA 1","FORMULA2")</f>
        <v>FORMULA2</v>
      </c>
      <c r="E15" s="16">
        <f t="shared" si="0"/>
        <v>59.809939456648905</v>
      </c>
    </row>
    <row r="16" spans="1:8" x14ac:dyDescent="0.25">
      <c r="A16" s="27">
        <v>8</v>
      </c>
      <c r="B16" s="33" t="s">
        <v>23</v>
      </c>
      <c r="C16" s="39">
        <v>655724640.25</v>
      </c>
      <c r="D16" s="41" t="str">
        <f>+IF((C16-$C$54)&lt;=0,"FORMULA 1","FORMULA2")</f>
        <v>FORMULA2</v>
      </c>
      <c r="E16" s="16">
        <f t="shared" si="0"/>
        <v>59.618683558414631</v>
      </c>
    </row>
    <row r="17" spans="1:5" x14ac:dyDescent="0.25">
      <c r="A17" s="27">
        <v>9</v>
      </c>
      <c r="B17" s="33" t="s">
        <v>24</v>
      </c>
      <c r="C17" s="39">
        <v>656798709.29999995</v>
      </c>
      <c r="D17" s="41" t="str">
        <f>+IF((C17-$C$54)&lt;=0,"FORMULA 1","FORMULA2")</f>
        <v>FORMULA2</v>
      </c>
      <c r="E17" s="16">
        <f t="shared" si="0"/>
        <v>59.519779690529731</v>
      </c>
    </row>
    <row r="18" spans="1:5" x14ac:dyDescent="0.25">
      <c r="A18" s="28">
        <v>10</v>
      </c>
      <c r="B18" s="34" t="s">
        <v>25</v>
      </c>
      <c r="C18" s="39">
        <v>668297016.66999996</v>
      </c>
      <c r="D18" s="41" t="str">
        <f>+IF((C18-$C$54)&lt;=0,"FORMULA 1","FORMULA2")</f>
        <v>FORMULA2</v>
      </c>
      <c r="E18" s="16">
        <f t="shared" si="0"/>
        <v>58.460977118178803</v>
      </c>
    </row>
    <row r="19" spans="1:5" x14ac:dyDescent="0.25">
      <c r="A19" s="28">
        <v>11</v>
      </c>
      <c r="B19" s="34" t="s">
        <v>26</v>
      </c>
      <c r="C19" s="39">
        <v>657679482</v>
      </c>
      <c r="D19" s="41" t="str">
        <f>+IF((C19-$C$54)&lt;=0,"FORMULA 1","FORMULA2")</f>
        <v>FORMULA2</v>
      </c>
      <c r="E19" s="16">
        <f t="shared" si="0"/>
        <v>59.438675196589202</v>
      </c>
    </row>
    <row r="20" spans="1:5" ht="25.5" x14ac:dyDescent="0.25">
      <c r="A20" s="28">
        <v>12</v>
      </c>
      <c r="B20" s="34" t="s">
        <v>27</v>
      </c>
      <c r="C20" s="39">
        <v>658693318.51999998</v>
      </c>
      <c r="D20" s="41" t="str">
        <f>+IF((C20-$C$54)&lt;=0,"FORMULA 1","FORMULA2")</f>
        <v>FORMULA2</v>
      </c>
      <c r="E20" s="16">
        <f t="shared" si="0"/>
        <v>59.34531774137627</v>
      </c>
    </row>
    <row r="21" spans="1:5" x14ac:dyDescent="0.25">
      <c r="A21" s="28">
        <v>13</v>
      </c>
      <c r="B21" s="34" t="s">
        <v>28</v>
      </c>
      <c r="C21" s="39">
        <v>654258404.54999995</v>
      </c>
      <c r="D21" s="41" t="str">
        <f>+IF((C21-$C$54)&lt;=0,"FORMULA 1","FORMULA2")</f>
        <v>FORMULA2</v>
      </c>
      <c r="E21" s="16">
        <f t="shared" si="0"/>
        <v>59.753699442133595</v>
      </c>
    </row>
    <row r="22" spans="1:5" x14ac:dyDescent="0.25">
      <c r="A22" s="28">
        <v>14</v>
      </c>
      <c r="B22" s="34" t="s">
        <v>29</v>
      </c>
      <c r="C22" s="39">
        <v>654327780.61000001</v>
      </c>
      <c r="D22" s="41" t="str">
        <f>+IF((C22-$C$54)&lt;=0,"FORMULA 1","FORMULA2")</f>
        <v>FORMULA2</v>
      </c>
      <c r="E22" s="16">
        <f t="shared" si="0"/>
        <v>59.747311062659648</v>
      </c>
    </row>
    <row r="23" spans="1:5" ht="25.5" x14ac:dyDescent="0.25">
      <c r="A23" s="28">
        <v>15</v>
      </c>
      <c r="B23" s="34" t="s">
        <v>30</v>
      </c>
      <c r="C23" s="39">
        <v>652963675.97000003</v>
      </c>
      <c r="D23" s="41" t="str">
        <f>+IF((C23-$C$54)&lt;=0,"FORMULA 1","FORMULA2")</f>
        <v>FORMULA2</v>
      </c>
      <c r="E23" s="16">
        <f t="shared" si="0"/>
        <v>59.872922377030676</v>
      </c>
    </row>
    <row r="24" spans="1:5" x14ac:dyDescent="0.25">
      <c r="A24" s="28">
        <v>16</v>
      </c>
      <c r="B24" s="34" t="s">
        <v>31</v>
      </c>
      <c r="C24" s="39">
        <v>650577400.83000004</v>
      </c>
      <c r="D24" s="41" t="str">
        <f>+IF((C24-$C$54)&lt;=0,"FORMULA 1","FORMULA2")</f>
        <v>FORMULA 1</v>
      </c>
      <c r="E24" s="16">
        <f t="shared" si="0"/>
        <v>59.907341432653077</v>
      </c>
    </row>
    <row r="25" spans="1:5" x14ac:dyDescent="0.25">
      <c r="A25" s="28">
        <v>17</v>
      </c>
      <c r="B25" s="34" t="s">
        <v>32</v>
      </c>
      <c r="C25" s="39">
        <v>650915631.74000001</v>
      </c>
      <c r="D25" s="41" t="str">
        <f>+IF((C25-$C$54)&lt;=0,"FORMULA 1","FORMULA2")</f>
        <v>FORMULA 1</v>
      </c>
      <c r="E25" s="16">
        <f t="shared" si="0"/>
        <v>59.938486865283529</v>
      </c>
    </row>
    <row r="26" spans="1:5" x14ac:dyDescent="0.25">
      <c r="A26" s="28">
        <v>18</v>
      </c>
      <c r="B26" s="34" t="s">
        <v>33</v>
      </c>
      <c r="C26" s="39">
        <v>656441153.00999999</v>
      </c>
      <c r="D26" s="41" t="str">
        <f>+IF((C26-$C$54)&lt;=0,"FORMULA 1","FORMULA2")</f>
        <v>FORMULA2</v>
      </c>
      <c r="E26" s="16">
        <f t="shared" si="0"/>
        <v>59.552704668739992</v>
      </c>
    </row>
    <row r="27" spans="1:5" x14ac:dyDescent="0.25">
      <c r="A27" s="29">
        <v>19</v>
      </c>
      <c r="B27" s="35" t="s">
        <v>34</v>
      </c>
      <c r="C27" s="39">
        <v>656556076.48000002</v>
      </c>
      <c r="D27" s="41" t="str">
        <f>+IF((C27-$C$54)&lt;=0,"FORMULA 1","FORMULA2")</f>
        <v>FORMULA2</v>
      </c>
      <c r="E27" s="16">
        <f t="shared" si="0"/>
        <v>59.542122131524394</v>
      </c>
    </row>
    <row r="28" spans="1:5" x14ac:dyDescent="0.25">
      <c r="A28" s="29">
        <v>20</v>
      </c>
      <c r="B28" s="35" t="s">
        <v>35</v>
      </c>
      <c r="C28" s="39">
        <v>655115110.91999996</v>
      </c>
      <c r="D28" s="41" t="str">
        <f>+IF((C28-$C$54)&lt;=0,"FORMULA 1","FORMULA2")</f>
        <v>FORMULA2</v>
      </c>
      <c r="E28" s="16">
        <f t="shared" si="0"/>
        <v>59.674811056294118</v>
      </c>
    </row>
    <row r="29" spans="1:5" x14ac:dyDescent="0.25">
      <c r="A29" s="29">
        <v>21</v>
      </c>
      <c r="B29" s="35" t="s">
        <v>36</v>
      </c>
      <c r="C29" s="39">
        <v>653647652.89999998</v>
      </c>
      <c r="D29" s="41" t="str">
        <f>+IF((C29-$C$54)&lt;=0,"FORMULA 1","FORMULA2")</f>
        <v>FORMULA2</v>
      </c>
      <c r="E29" s="16">
        <f t="shared" si="0"/>
        <v>59.809939495323917</v>
      </c>
    </row>
    <row r="30" spans="1:5" x14ac:dyDescent="0.25">
      <c r="A30" s="29">
        <v>23</v>
      </c>
      <c r="B30" s="35" t="s">
        <v>37</v>
      </c>
      <c r="C30" s="39">
        <v>654588631.34000003</v>
      </c>
      <c r="D30" s="41" t="str">
        <f>+IF((C30-$C$54)&lt;=0,"FORMULA 1","FORMULA2")</f>
        <v>FORMULA2</v>
      </c>
      <c r="E30" s="16">
        <f t="shared" si="0"/>
        <v>59.723291055624152</v>
      </c>
    </row>
    <row r="31" spans="1:5" x14ac:dyDescent="0.25">
      <c r="A31" s="29">
        <v>24</v>
      </c>
      <c r="B31" s="35" t="s">
        <v>38</v>
      </c>
      <c r="C31" s="39">
        <v>654786692.76999998</v>
      </c>
      <c r="D31" s="41" t="str">
        <f>+IF((C31-$C$54)&lt;=0,"FORMULA 1","FORMULA2")</f>
        <v>FORMULA2</v>
      </c>
      <c r="E31" s="16">
        <f t="shared" si="0"/>
        <v>59.7050528971875</v>
      </c>
    </row>
    <row r="32" spans="1:5" x14ac:dyDescent="0.25">
      <c r="A32" s="29">
        <v>27</v>
      </c>
      <c r="B32" s="35" t="s">
        <v>40</v>
      </c>
      <c r="C32" s="39">
        <v>658600501.75</v>
      </c>
      <c r="D32" s="41" t="str">
        <f>+IF((C32-$C$54)&lt;=0,"FORMULA 1","FORMULA2")</f>
        <v>FORMULA2</v>
      </c>
      <c r="E32" s="16">
        <f t="shared" si="0"/>
        <v>59.353864619770711</v>
      </c>
    </row>
    <row r="33" spans="1:5" x14ac:dyDescent="0.25">
      <c r="A33" s="30">
        <v>28</v>
      </c>
      <c r="B33" s="36" t="s">
        <v>41</v>
      </c>
      <c r="C33" s="39">
        <v>662219899.78999996</v>
      </c>
      <c r="D33" s="41" t="str">
        <f>+IF((C33-$C$54)&lt;=0,"FORMULA 1","FORMULA2")</f>
        <v>FORMULA2</v>
      </c>
      <c r="E33" s="16">
        <f t="shared" si="0"/>
        <v>59.020578351470697</v>
      </c>
    </row>
    <row r="34" spans="1:5" x14ac:dyDescent="0.25">
      <c r="A34" s="30">
        <v>29</v>
      </c>
      <c r="B34" s="36" t="s">
        <v>42</v>
      </c>
      <c r="C34" s="39">
        <v>656988395.13999999</v>
      </c>
      <c r="D34" s="41" t="str">
        <f>+IF((C34-$C$54)&lt;=0,"FORMULA 1","FORMULA2")</f>
        <v>FORMULA2</v>
      </c>
      <c r="E34" s="16">
        <f t="shared" si="0"/>
        <v>59.50231278441322</v>
      </c>
    </row>
    <row r="35" spans="1:5" x14ac:dyDescent="0.25">
      <c r="A35" s="30">
        <v>33</v>
      </c>
      <c r="B35" s="36" t="s">
        <v>43</v>
      </c>
      <c r="C35" s="39">
        <v>657530643</v>
      </c>
      <c r="D35" s="41" t="str">
        <f>+IF((C35-$C$54)&lt;=0,"FORMULA 1","FORMULA2")</f>
        <v>FORMULA2</v>
      </c>
      <c r="E35" s="16">
        <f t="shared" si="0"/>
        <v>59.452380789159918</v>
      </c>
    </row>
    <row r="36" spans="1:5" x14ac:dyDescent="0.25">
      <c r="A36" s="30">
        <v>34</v>
      </c>
      <c r="B36" s="36" t="s">
        <v>44</v>
      </c>
      <c r="C36" s="39">
        <v>662496972.44000006</v>
      </c>
      <c r="D36" s="41" t="str">
        <f>+IF((C36-$C$54)&lt;=0,"FORMULA 1","FORMULA2")</f>
        <v>FORMULA2</v>
      </c>
      <c r="E36" s="16">
        <f t="shared" si="0"/>
        <v>58.995064575824586</v>
      </c>
    </row>
    <row r="37" spans="1:5" x14ac:dyDescent="0.25">
      <c r="A37" s="30">
        <v>35</v>
      </c>
      <c r="B37" s="36" t="s">
        <v>45</v>
      </c>
      <c r="C37" s="39">
        <v>656609770.5</v>
      </c>
      <c r="D37" s="41" t="str">
        <f>+IF((C37-$C$54)&lt;=0,"FORMULA 1","FORMULA2")</f>
        <v>FORMULA2</v>
      </c>
      <c r="E37" s="16">
        <f t="shared" si="0"/>
        <v>59.537177806706268</v>
      </c>
    </row>
    <row r="38" spans="1:5" x14ac:dyDescent="0.25">
      <c r="A38" s="30">
        <v>36</v>
      </c>
      <c r="B38" s="36" t="s">
        <v>46</v>
      </c>
      <c r="C38" s="39">
        <v>665602705.69000006</v>
      </c>
      <c r="D38" s="41" t="str">
        <f>+IF((C38-$C$54)&lt;=0,"FORMULA 1","FORMULA2")</f>
        <v>FORMULA2</v>
      </c>
      <c r="E38" s="16">
        <f t="shared" si="0"/>
        <v>58.709078278161734</v>
      </c>
    </row>
    <row r="39" spans="1:5" ht="25.5" x14ac:dyDescent="0.25">
      <c r="A39" s="31">
        <v>37</v>
      </c>
      <c r="B39" s="37" t="s">
        <v>47</v>
      </c>
      <c r="C39" s="39">
        <v>659376543.67999995</v>
      </c>
      <c r="D39" s="41" t="str">
        <f>+IF((C39-$C$54)&lt;=0,"FORMULA 1","FORMULA2")</f>
        <v>FORMULA2</v>
      </c>
      <c r="E39" s="16">
        <f t="shared" si="0"/>
        <v>59.282404085163684</v>
      </c>
    </row>
    <row r="40" spans="1:5" x14ac:dyDescent="0.25">
      <c r="A40" s="31">
        <v>38</v>
      </c>
      <c r="B40" s="37" t="s">
        <v>48</v>
      </c>
      <c r="C40" s="39">
        <v>655524443.29999995</v>
      </c>
      <c r="D40" s="41" t="str">
        <f>+IF((C40-$C$54)&lt;=0,"FORMULA 1","FORMULA2")</f>
        <v>FORMULA2</v>
      </c>
      <c r="E40" s="16">
        <f t="shared" si="0"/>
        <v>59.637118362670243</v>
      </c>
    </row>
    <row r="41" spans="1:5" x14ac:dyDescent="0.25">
      <c r="A41" s="31">
        <v>39</v>
      </c>
      <c r="B41" s="37" t="s">
        <v>49</v>
      </c>
      <c r="C41" s="39">
        <v>658406711.67999995</v>
      </c>
      <c r="D41" s="41" t="str">
        <f>+IF((C41-$C$54)&lt;=0,"FORMULA 1","FORMULA2")</f>
        <v>FORMULA2</v>
      </c>
      <c r="E41" s="16">
        <f t="shared" si="0"/>
        <v>59.37170945710281</v>
      </c>
    </row>
    <row r="42" spans="1:5" x14ac:dyDescent="0.25">
      <c r="A42" s="31">
        <v>40</v>
      </c>
      <c r="B42" s="37" t="s">
        <v>50</v>
      </c>
      <c r="C42" s="39">
        <v>661634000.70000005</v>
      </c>
      <c r="D42" s="41" t="str">
        <f>+IF((C42-$C$54)&lt;=0,"FORMULA 1","FORMULA2")</f>
        <v>FORMULA2</v>
      </c>
      <c r="E42" s="16">
        <f t="shared" si="0"/>
        <v>59.074529897873823</v>
      </c>
    </row>
    <row r="43" spans="1:5" x14ac:dyDescent="0.25">
      <c r="A43" s="31">
        <v>41</v>
      </c>
      <c r="B43" s="37" t="s">
        <v>51</v>
      </c>
      <c r="C43" s="39">
        <v>652093080.79999995</v>
      </c>
      <c r="D43" s="41" t="str">
        <f>+IF((C43-$C$54)&lt;=0,"FORMULA 1","FORMULA2")</f>
        <v>FORMULA2</v>
      </c>
      <c r="E43" s="16">
        <f t="shared" si="0"/>
        <v>59.953089689993398</v>
      </c>
    </row>
    <row r="44" spans="1:5" x14ac:dyDescent="0.25">
      <c r="A44" s="31">
        <v>42</v>
      </c>
      <c r="B44" s="37" t="s">
        <v>4</v>
      </c>
      <c r="C44" s="39">
        <v>658078373.78999996</v>
      </c>
      <c r="D44" s="41" t="str">
        <f>+IF((C44-$C$54)&lt;=0,"FORMULA 1","FORMULA2")</f>
        <v>FORMULA2</v>
      </c>
      <c r="E44" s="16">
        <f t="shared" si="0"/>
        <v>59.401943907387142</v>
      </c>
    </row>
    <row r="45" spans="1:5" ht="25.5" x14ac:dyDescent="0.25">
      <c r="A45" s="31">
        <v>44</v>
      </c>
      <c r="B45" s="37" t="s">
        <v>52</v>
      </c>
      <c r="C45" s="39">
        <v>662854476.32000005</v>
      </c>
      <c r="D45" s="41" t="str">
        <f>+IF((C45-$C$54)&lt;=0,"FORMULA 1","FORMULA2")</f>
        <v>FORMULA2</v>
      </c>
      <c r="E45" s="16">
        <f t="shared" si="0"/>
        <v>58.962144423702277</v>
      </c>
    </row>
    <row r="46" spans="1:5" x14ac:dyDescent="0.25">
      <c r="A46" s="31">
        <v>45</v>
      </c>
      <c r="B46" s="37" t="s">
        <v>53</v>
      </c>
      <c r="C46" s="39">
        <v>651632600.02999997</v>
      </c>
      <c r="D46" s="41" t="str">
        <f>+IF((C46-$C$54)&lt;=0,"FORMULA 1","FORMULA2")</f>
        <v>FORMULA2</v>
      </c>
      <c r="E46" s="16">
        <f t="shared" si="0"/>
        <v>59.995492298316968</v>
      </c>
    </row>
    <row r="47" spans="1:5" x14ac:dyDescent="0.25">
      <c r="A47" s="32">
        <v>51</v>
      </c>
      <c r="B47" s="38" t="s">
        <v>54</v>
      </c>
      <c r="C47" s="39">
        <v>658938648</v>
      </c>
      <c r="D47" s="41" t="str">
        <f>+IF((C47-$C$54)&lt;=0,"FORMULA 1","FORMULA2")</f>
        <v>FORMULA2</v>
      </c>
      <c r="E47" s="16">
        <f t="shared" si="0"/>
        <v>59.322726982916009</v>
      </c>
    </row>
    <row r="48" spans="1:5" x14ac:dyDescent="0.25">
      <c r="A48" s="32">
        <v>52</v>
      </c>
      <c r="B48" s="38" t="s">
        <v>55</v>
      </c>
      <c r="C48" s="39">
        <v>652566343.59000003</v>
      </c>
      <c r="D48" s="41" t="str">
        <f>+IF((C48-$C$54)&lt;=0,"FORMULA 1","FORMULA2")</f>
        <v>FORMULA2</v>
      </c>
      <c r="E48" s="16">
        <f t="shared" si="0"/>
        <v>59.909510070548066</v>
      </c>
    </row>
    <row r="49" spans="1:5" x14ac:dyDescent="0.25">
      <c r="A49" s="32">
        <v>54</v>
      </c>
      <c r="B49" s="38" t="s">
        <v>56</v>
      </c>
      <c r="C49" s="39">
        <v>655552746.35000002</v>
      </c>
      <c r="D49" s="41" t="str">
        <f>+IF((C49-$C$54)&lt;=0,"FORMULA 1","FORMULA2")</f>
        <v>FORMULA2</v>
      </c>
      <c r="E49" s="16">
        <f t="shared" si="0"/>
        <v>59.634512123231595</v>
      </c>
    </row>
    <row r="50" spans="1:5" x14ac:dyDescent="0.25">
      <c r="A50" s="22"/>
      <c r="B50" s="23"/>
      <c r="C50" s="24"/>
      <c r="D50" s="25"/>
      <c r="E50" s="26"/>
    </row>
    <row r="51" spans="1:5" x14ac:dyDescent="0.25">
      <c r="B51" s="18" t="s">
        <v>12</v>
      </c>
      <c r="C51" s="19">
        <f>+MIN(C10:C49)</f>
        <v>646647370.16999996</v>
      </c>
      <c r="D51" s="17"/>
    </row>
    <row r="52" spans="1:5" x14ac:dyDescent="0.25">
      <c r="A52" s="13"/>
      <c r="B52" s="18" t="s">
        <v>11</v>
      </c>
      <c r="C52" s="19">
        <f>+AVERAGE(C10:C49)</f>
        <v>656519925.06649983</v>
      </c>
      <c r="D52" s="15"/>
    </row>
    <row r="54" spans="1:5" x14ac:dyDescent="0.25">
      <c r="B54" s="12" t="s">
        <v>14</v>
      </c>
      <c r="C54" s="17">
        <f>+(C51+C52)/2</f>
        <v>651583647.61824989</v>
      </c>
    </row>
  </sheetData>
  <autoFilter ref="A9:C11">
    <sortState ref="A9:C11">
      <sortCondition ref="C8:C11"/>
    </sortState>
  </autoFilter>
  <mergeCells count="3">
    <mergeCell ref="A1:E1"/>
    <mergeCell ref="A3:E3"/>
    <mergeCell ref="A7:E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topLeftCell="A34" zoomScale="115" zoomScaleNormal="115" workbookViewId="0">
      <selection activeCell="G5" sqref="G5"/>
    </sheetView>
  </sheetViews>
  <sheetFormatPr baseColWidth="10" defaultRowHeight="15" x14ac:dyDescent="0.25"/>
  <cols>
    <col min="1" max="1" width="5.7109375" customWidth="1"/>
    <col min="2" max="2" width="38.42578125" bestFit="1" customWidth="1"/>
    <col min="3" max="6" width="20.7109375" customWidth="1"/>
  </cols>
  <sheetData>
    <row r="1" spans="1:7" x14ac:dyDescent="0.25">
      <c r="A1" s="20" t="s">
        <v>1</v>
      </c>
      <c r="B1" s="20"/>
      <c r="C1" s="20"/>
      <c r="D1" s="20"/>
      <c r="E1" s="20"/>
      <c r="F1" s="20"/>
      <c r="G1" s="20"/>
    </row>
    <row r="2" spans="1:7" x14ac:dyDescent="0.25">
      <c r="A2" s="3"/>
      <c r="B2" s="3"/>
      <c r="C2" s="3"/>
      <c r="D2" s="3"/>
      <c r="E2" s="3"/>
      <c r="F2" s="3"/>
    </row>
    <row r="3" spans="1:7" x14ac:dyDescent="0.25">
      <c r="A3" s="21" t="s">
        <v>61</v>
      </c>
      <c r="B3" s="21"/>
      <c r="C3" s="21"/>
      <c r="D3" s="21"/>
      <c r="E3" s="21"/>
      <c r="F3" s="21"/>
      <c r="G3" s="21"/>
    </row>
    <row r="5" spans="1:7" x14ac:dyDescent="0.25">
      <c r="F5" s="12" t="s">
        <v>5</v>
      </c>
      <c r="G5" s="11">
        <v>44593</v>
      </c>
    </row>
    <row r="7" spans="1:7" ht="45" x14ac:dyDescent="0.25">
      <c r="A7" s="7"/>
      <c r="B7" s="7"/>
      <c r="C7" s="4" t="s">
        <v>57</v>
      </c>
      <c r="D7" s="4" t="s">
        <v>58</v>
      </c>
      <c r="E7" s="4" t="s">
        <v>59</v>
      </c>
      <c r="F7" s="43" t="s">
        <v>60</v>
      </c>
      <c r="G7" s="4" t="s">
        <v>62</v>
      </c>
    </row>
    <row r="8" spans="1:7" x14ac:dyDescent="0.25">
      <c r="A8" s="27">
        <v>2</v>
      </c>
      <c r="B8" s="33" t="s">
        <v>17</v>
      </c>
      <c r="C8" s="40">
        <f>+MAB!E10</f>
        <v>59.822957156265851</v>
      </c>
      <c r="D8" s="42">
        <v>19</v>
      </c>
      <c r="E8" s="42">
        <v>20</v>
      </c>
      <c r="F8" s="44">
        <v>1</v>
      </c>
      <c r="G8" s="40">
        <f>+SUM(C8:F8)</f>
        <v>99.822957156265858</v>
      </c>
    </row>
    <row r="9" spans="1:7" x14ac:dyDescent="0.25">
      <c r="A9" s="27">
        <v>3</v>
      </c>
      <c r="B9" s="33" t="s">
        <v>18</v>
      </c>
      <c r="C9" s="40">
        <f>+MAB!E11</f>
        <v>59.566467366795386</v>
      </c>
      <c r="D9" s="42">
        <v>19</v>
      </c>
      <c r="E9" s="42">
        <v>20</v>
      </c>
      <c r="F9" s="44">
        <v>1</v>
      </c>
      <c r="G9" s="40">
        <f t="shared" ref="G9:G47" si="0">+SUM(C9:F9)</f>
        <v>99.566467366795393</v>
      </c>
    </row>
    <row r="10" spans="1:7" x14ac:dyDescent="0.25">
      <c r="A10" s="27">
        <v>4</v>
      </c>
      <c r="B10" s="33" t="s">
        <v>19</v>
      </c>
      <c r="C10" s="40">
        <f>+MAB!E12</f>
        <v>59.60149515560412</v>
      </c>
      <c r="D10" s="42">
        <v>19</v>
      </c>
      <c r="E10" s="42">
        <v>0</v>
      </c>
      <c r="F10" s="44">
        <v>1</v>
      </c>
      <c r="G10" s="40">
        <f t="shared" si="0"/>
        <v>79.601495155604113</v>
      </c>
    </row>
    <row r="11" spans="1:7" x14ac:dyDescent="0.25">
      <c r="A11" s="27">
        <v>5</v>
      </c>
      <c r="B11" s="33" t="s">
        <v>20</v>
      </c>
      <c r="C11" s="40">
        <f>+MAB!E13</f>
        <v>59.545451074504982</v>
      </c>
      <c r="D11" s="42">
        <v>19</v>
      </c>
      <c r="E11" s="42">
        <v>20</v>
      </c>
      <c r="F11" s="44">
        <v>1</v>
      </c>
      <c r="G11" s="40">
        <f t="shared" si="0"/>
        <v>99.545451074504982</v>
      </c>
    </row>
    <row r="12" spans="1:7" x14ac:dyDescent="0.25">
      <c r="A12" s="27">
        <v>6</v>
      </c>
      <c r="B12" s="33" t="s">
        <v>21</v>
      </c>
      <c r="C12" s="40">
        <f>+MAB!E14</f>
        <v>59.527537221306439</v>
      </c>
      <c r="D12" s="42">
        <v>0</v>
      </c>
      <c r="E12" s="42">
        <v>0</v>
      </c>
      <c r="F12" s="44">
        <v>1</v>
      </c>
      <c r="G12" s="40">
        <f t="shared" si="0"/>
        <v>60.527537221306439</v>
      </c>
    </row>
    <row r="13" spans="1:7" x14ac:dyDescent="0.25">
      <c r="A13" s="27">
        <v>7</v>
      </c>
      <c r="B13" s="33" t="s">
        <v>22</v>
      </c>
      <c r="C13" s="40">
        <f>+MAB!E15</f>
        <v>59.809939456648905</v>
      </c>
      <c r="D13" s="42">
        <v>19</v>
      </c>
      <c r="E13" s="42">
        <v>20</v>
      </c>
      <c r="F13" s="44">
        <v>1</v>
      </c>
      <c r="G13" s="40">
        <f t="shared" si="0"/>
        <v>99.809939456648905</v>
      </c>
    </row>
    <row r="14" spans="1:7" x14ac:dyDescent="0.25">
      <c r="A14" s="27">
        <v>8</v>
      </c>
      <c r="B14" s="33" t="s">
        <v>23</v>
      </c>
      <c r="C14" s="40">
        <f>+MAB!E16</f>
        <v>59.618683558414631</v>
      </c>
      <c r="D14" s="42">
        <v>19</v>
      </c>
      <c r="E14" s="42">
        <v>20</v>
      </c>
      <c r="F14" s="44">
        <v>1</v>
      </c>
      <c r="G14" s="40">
        <f t="shared" si="0"/>
        <v>99.618683558414631</v>
      </c>
    </row>
    <row r="15" spans="1:7" x14ac:dyDescent="0.25">
      <c r="A15" s="27">
        <v>9</v>
      </c>
      <c r="B15" s="33" t="s">
        <v>24</v>
      </c>
      <c r="C15" s="40">
        <f>+MAB!E17</f>
        <v>59.519779690529731</v>
      </c>
      <c r="D15" s="42">
        <v>19</v>
      </c>
      <c r="E15" s="42">
        <v>0</v>
      </c>
      <c r="F15" s="44">
        <v>1</v>
      </c>
      <c r="G15" s="40">
        <f t="shared" si="0"/>
        <v>79.519779690529731</v>
      </c>
    </row>
    <row r="16" spans="1:7" x14ac:dyDescent="0.25">
      <c r="A16" s="28">
        <v>10</v>
      </c>
      <c r="B16" s="34" t="s">
        <v>25</v>
      </c>
      <c r="C16" s="40">
        <f>+MAB!E18</f>
        <v>58.460977118178803</v>
      </c>
      <c r="D16" s="42">
        <v>19</v>
      </c>
      <c r="E16" s="42">
        <v>20</v>
      </c>
      <c r="F16" s="44">
        <v>1</v>
      </c>
      <c r="G16" s="40">
        <f t="shared" si="0"/>
        <v>98.460977118178803</v>
      </c>
    </row>
    <row r="17" spans="1:7" x14ac:dyDescent="0.25">
      <c r="A17" s="28">
        <v>11</v>
      </c>
      <c r="B17" s="34" t="s">
        <v>26</v>
      </c>
      <c r="C17" s="40">
        <f>+MAB!E19</f>
        <v>59.438675196589202</v>
      </c>
      <c r="D17" s="42">
        <v>0</v>
      </c>
      <c r="E17" s="42">
        <v>20</v>
      </c>
      <c r="F17" s="44">
        <v>1</v>
      </c>
      <c r="G17" s="40">
        <f t="shared" si="0"/>
        <v>80.438675196589202</v>
      </c>
    </row>
    <row r="18" spans="1:7" ht="25.5" x14ac:dyDescent="0.25">
      <c r="A18" s="28">
        <v>12</v>
      </c>
      <c r="B18" s="34" t="s">
        <v>27</v>
      </c>
      <c r="C18" s="40">
        <f>+MAB!E20</f>
        <v>59.34531774137627</v>
      </c>
      <c r="D18" s="42">
        <v>0</v>
      </c>
      <c r="E18" s="42">
        <v>0</v>
      </c>
      <c r="F18" s="44">
        <v>1</v>
      </c>
      <c r="G18" s="40">
        <f t="shared" si="0"/>
        <v>60.34531774137627</v>
      </c>
    </row>
    <row r="19" spans="1:7" x14ac:dyDescent="0.25">
      <c r="A19" s="28">
        <v>13</v>
      </c>
      <c r="B19" s="34" t="s">
        <v>28</v>
      </c>
      <c r="C19" s="40">
        <f>+MAB!E21</f>
        <v>59.753699442133595</v>
      </c>
      <c r="D19" s="42">
        <v>0</v>
      </c>
      <c r="E19" s="42">
        <v>20</v>
      </c>
      <c r="F19" s="44">
        <v>1</v>
      </c>
      <c r="G19" s="40">
        <f t="shared" si="0"/>
        <v>80.753699442133595</v>
      </c>
    </row>
    <row r="20" spans="1:7" x14ac:dyDescent="0.25">
      <c r="A20" s="28">
        <v>14</v>
      </c>
      <c r="B20" s="34" t="s">
        <v>29</v>
      </c>
      <c r="C20" s="40">
        <f>+MAB!E22</f>
        <v>59.747311062659648</v>
      </c>
      <c r="D20" s="42">
        <v>19</v>
      </c>
      <c r="E20" s="42">
        <v>20</v>
      </c>
      <c r="F20" s="44">
        <v>1</v>
      </c>
      <c r="G20" s="40">
        <f t="shared" si="0"/>
        <v>99.747311062659648</v>
      </c>
    </row>
    <row r="21" spans="1:7" x14ac:dyDescent="0.25">
      <c r="A21" s="28">
        <v>15</v>
      </c>
      <c r="B21" s="34" t="s">
        <v>30</v>
      </c>
      <c r="C21" s="40">
        <f>+MAB!E23</f>
        <v>59.872922377030676</v>
      </c>
      <c r="D21" s="42">
        <v>19</v>
      </c>
      <c r="E21" s="42">
        <v>20</v>
      </c>
      <c r="F21" s="44">
        <v>1</v>
      </c>
      <c r="G21" s="40">
        <f t="shared" si="0"/>
        <v>99.872922377030676</v>
      </c>
    </row>
    <row r="22" spans="1:7" x14ac:dyDescent="0.25">
      <c r="A22" s="28">
        <v>16</v>
      </c>
      <c r="B22" s="34" t="s">
        <v>31</v>
      </c>
      <c r="C22" s="40">
        <f>+MAB!E24</f>
        <v>59.907341432653077</v>
      </c>
      <c r="D22" s="42">
        <v>18</v>
      </c>
      <c r="E22" s="42">
        <v>20</v>
      </c>
      <c r="F22" s="44">
        <v>1</v>
      </c>
      <c r="G22" s="40">
        <f t="shared" si="0"/>
        <v>98.907341432653084</v>
      </c>
    </row>
    <row r="23" spans="1:7" x14ac:dyDescent="0.25">
      <c r="A23" s="28">
        <v>17</v>
      </c>
      <c r="B23" s="34" t="s">
        <v>32</v>
      </c>
      <c r="C23" s="40">
        <f>+MAB!E25</f>
        <v>59.938486865283529</v>
      </c>
      <c r="D23" s="42">
        <v>19</v>
      </c>
      <c r="E23" s="42">
        <v>20</v>
      </c>
      <c r="F23" s="44">
        <v>1</v>
      </c>
      <c r="G23" s="40">
        <f t="shared" si="0"/>
        <v>99.938486865283522</v>
      </c>
    </row>
    <row r="24" spans="1:7" x14ac:dyDescent="0.25">
      <c r="A24" s="28">
        <v>18</v>
      </c>
      <c r="B24" s="34" t="s">
        <v>33</v>
      </c>
      <c r="C24" s="40">
        <f>+MAB!E26</f>
        <v>59.552704668739992</v>
      </c>
      <c r="D24" s="42">
        <v>19</v>
      </c>
      <c r="E24" s="42">
        <v>20</v>
      </c>
      <c r="F24" s="44">
        <v>1</v>
      </c>
      <c r="G24" s="40">
        <f t="shared" si="0"/>
        <v>99.552704668739992</v>
      </c>
    </row>
    <row r="25" spans="1:7" x14ac:dyDescent="0.25">
      <c r="A25" s="29">
        <v>19</v>
      </c>
      <c r="B25" s="35" t="s">
        <v>34</v>
      </c>
      <c r="C25" s="40">
        <f>+MAB!E27</f>
        <v>59.542122131524394</v>
      </c>
      <c r="D25" s="42">
        <v>19</v>
      </c>
      <c r="E25" s="42">
        <v>20</v>
      </c>
      <c r="F25" s="44">
        <v>1</v>
      </c>
      <c r="G25" s="40">
        <f t="shared" si="0"/>
        <v>99.542122131524394</v>
      </c>
    </row>
    <row r="26" spans="1:7" x14ac:dyDescent="0.25">
      <c r="A26" s="29">
        <v>20</v>
      </c>
      <c r="B26" s="35" t="s">
        <v>35</v>
      </c>
      <c r="C26" s="40">
        <f>+MAB!E28</f>
        <v>59.674811056294118</v>
      </c>
      <c r="D26" s="42">
        <v>0</v>
      </c>
      <c r="E26" s="42">
        <v>20</v>
      </c>
      <c r="F26" s="44">
        <v>1</v>
      </c>
      <c r="G26" s="40">
        <f t="shared" si="0"/>
        <v>80.674811056294118</v>
      </c>
    </row>
    <row r="27" spans="1:7" x14ac:dyDescent="0.25">
      <c r="A27" s="29">
        <v>21</v>
      </c>
      <c r="B27" s="35" t="s">
        <v>36</v>
      </c>
      <c r="C27" s="40">
        <f>+MAB!E29</f>
        <v>59.809939495323917</v>
      </c>
      <c r="D27" s="42">
        <v>19</v>
      </c>
      <c r="E27" s="42">
        <v>0</v>
      </c>
      <c r="F27" s="44">
        <v>1</v>
      </c>
      <c r="G27" s="40">
        <f t="shared" si="0"/>
        <v>79.809939495323917</v>
      </c>
    </row>
    <row r="28" spans="1:7" x14ac:dyDescent="0.25">
      <c r="A28" s="29">
        <v>23</v>
      </c>
      <c r="B28" s="35" t="s">
        <v>37</v>
      </c>
      <c r="C28" s="40">
        <f>+MAB!E30</f>
        <v>59.723291055624152</v>
      </c>
      <c r="D28" s="42">
        <v>19</v>
      </c>
      <c r="E28" s="42">
        <v>20</v>
      </c>
      <c r="F28" s="44">
        <v>1</v>
      </c>
      <c r="G28" s="40">
        <f t="shared" si="0"/>
        <v>99.723291055624145</v>
      </c>
    </row>
    <row r="29" spans="1:7" x14ac:dyDescent="0.25">
      <c r="A29" s="29">
        <v>24</v>
      </c>
      <c r="B29" s="35" t="s">
        <v>38</v>
      </c>
      <c r="C29" s="40">
        <f>+MAB!E31</f>
        <v>59.7050528971875</v>
      </c>
      <c r="D29" s="42">
        <v>19</v>
      </c>
      <c r="E29" s="42">
        <v>20</v>
      </c>
      <c r="F29" s="44">
        <v>1</v>
      </c>
      <c r="G29" s="40">
        <f t="shared" si="0"/>
        <v>99.7050528971875</v>
      </c>
    </row>
    <row r="30" spans="1:7" x14ac:dyDescent="0.25">
      <c r="A30" s="29">
        <v>27</v>
      </c>
      <c r="B30" s="35" t="s">
        <v>40</v>
      </c>
      <c r="C30" s="40">
        <f>+MAB!E32</f>
        <v>59.353864619770711</v>
      </c>
      <c r="D30" s="42">
        <v>0</v>
      </c>
      <c r="E30" s="42">
        <v>20</v>
      </c>
      <c r="F30" s="44">
        <v>1</v>
      </c>
      <c r="G30" s="40">
        <f t="shared" si="0"/>
        <v>80.353864619770718</v>
      </c>
    </row>
    <row r="31" spans="1:7" x14ac:dyDescent="0.25">
      <c r="A31" s="30">
        <v>28</v>
      </c>
      <c r="B31" s="36" t="s">
        <v>41</v>
      </c>
      <c r="C31" s="40">
        <f>+MAB!E33</f>
        <v>59.020578351470697</v>
      </c>
      <c r="D31" s="42">
        <v>19</v>
      </c>
      <c r="E31" s="42">
        <v>20</v>
      </c>
      <c r="F31" s="44">
        <v>1</v>
      </c>
      <c r="G31" s="40">
        <f t="shared" si="0"/>
        <v>99.020578351470704</v>
      </c>
    </row>
    <row r="32" spans="1:7" x14ac:dyDescent="0.25">
      <c r="A32" s="30">
        <v>29</v>
      </c>
      <c r="B32" s="36" t="s">
        <v>42</v>
      </c>
      <c r="C32" s="40">
        <f>+MAB!E34</f>
        <v>59.50231278441322</v>
      </c>
      <c r="D32" s="42">
        <v>19</v>
      </c>
      <c r="E32" s="42">
        <v>20</v>
      </c>
      <c r="F32" s="44">
        <v>1</v>
      </c>
      <c r="G32" s="40">
        <f t="shared" si="0"/>
        <v>99.50231278441322</v>
      </c>
    </row>
    <row r="33" spans="1:7" x14ac:dyDescent="0.25">
      <c r="A33" s="30">
        <v>33</v>
      </c>
      <c r="B33" s="36" t="s">
        <v>43</v>
      </c>
      <c r="C33" s="40">
        <f>+MAB!E35</f>
        <v>59.452380789159918</v>
      </c>
      <c r="D33" s="42">
        <v>19</v>
      </c>
      <c r="E33" s="42">
        <v>0</v>
      </c>
      <c r="F33" s="44">
        <v>1</v>
      </c>
      <c r="G33" s="40">
        <f t="shared" si="0"/>
        <v>79.452380789159918</v>
      </c>
    </row>
    <row r="34" spans="1:7" x14ac:dyDescent="0.25">
      <c r="A34" s="30">
        <v>34</v>
      </c>
      <c r="B34" s="36" t="s">
        <v>44</v>
      </c>
      <c r="C34" s="40">
        <f>+MAB!E36</f>
        <v>58.995064575824586</v>
      </c>
      <c r="D34" s="42">
        <v>0</v>
      </c>
      <c r="E34" s="42">
        <v>20</v>
      </c>
      <c r="F34" s="44">
        <v>1</v>
      </c>
      <c r="G34" s="40">
        <f t="shared" si="0"/>
        <v>79.995064575824586</v>
      </c>
    </row>
    <row r="35" spans="1:7" x14ac:dyDescent="0.25">
      <c r="A35" s="30">
        <v>35</v>
      </c>
      <c r="B35" s="36" t="s">
        <v>45</v>
      </c>
      <c r="C35" s="40">
        <f>+MAB!E37</f>
        <v>59.537177806706268</v>
      </c>
      <c r="D35" s="42">
        <v>19</v>
      </c>
      <c r="E35" s="42">
        <v>0</v>
      </c>
      <c r="F35" s="44">
        <v>1</v>
      </c>
      <c r="G35" s="40">
        <f t="shared" si="0"/>
        <v>79.537177806706268</v>
      </c>
    </row>
    <row r="36" spans="1:7" x14ac:dyDescent="0.25">
      <c r="A36" s="30">
        <v>36</v>
      </c>
      <c r="B36" s="36" t="s">
        <v>46</v>
      </c>
      <c r="C36" s="40">
        <f>+MAB!E38</f>
        <v>58.709078278161734</v>
      </c>
      <c r="D36" s="42">
        <v>0</v>
      </c>
      <c r="E36" s="42">
        <v>0</v>
      </c>
      <c r="F36" s="44">
        <v>0</v>
      </c>
      <c r="G36" s="40">
        <f t="shared" si="0"/>
        <v>58.709078278161734</v>
      </c>
    </row>
    <row r="37" spans="1:7" ht="25.5" x14ac:dyDescent="0.25">
      <c r="A37" s="31">
        <v>37</v>
      </c>
      <c r="B37" s="37" t="s">
        <v>47</v>
      </c>
      <c r="C37" s="40">
        <f>+MAB!E39</f>
        <v>59.282404085163684</v>
      </c>
      <c r="D37" s="42">
        <v>0</v>
      </c>
      <c r="E37" s="42">
        <v>0</v>
      </c>
      <c r="F37" s="44">
        <v>1</v>
      </c>
      <c r="G37" s="40">
        <f t="shared" si="0"/>
        <v>60.282404085163684</v>
      </c>
    </row>
    <row r="38" spans="1:7" x14ac:dyDescent="0.25">
      <c r="A38" s="31">
        <v>38</v>
      </c>
      <c r="B38" s="37" t="s">
        <v>48</v>
      </c>
      <c r="C38" s="40">
        <f>+MAB!E40</f>
        <v>59.637118362670243</v>
      </c>
      <c r="D38" s="42">
        <v>0</v>
      </c>
      <c r="E38" s="42">
        <v>0</v>
      </c>
      <c r="F38" s="44">
        <v>1</v>
      </c>
      <c r="G38" s="40">
        <f t="shared" si="0"/>
        <v>60.637118362670243</v>
      </c>
    </row>
    <row r="39" spans="1:7" x14ac:dyDescent="0.25">
      <c r="A39" s="31">
        <v>39</v>
      </c>
      <c r="B39" s="37" t="s">
        <v>49</v>
      </c>
      <c r="C39" s="40">
        <f>+MAB!E41</f>
        <v>59.37170945710281</v>
      </c>
      <c r="D39" s="42">
        <v>0</v>
      </c>
      <c r="E39" s="42">
        <v>20</v>
      </c>
      <c r="F39" s="44">
        <v>1</v>
      </c>
      <c r="G39" s="40">
        <f t="shared" si="0"/>
        <v>80.37170945710281</v>
      </c>
    </row>
    <row r="40" spans="1:7" x14ac:dyDescent="0.25">
      <c r="A40" s="31">
        <v>40</v>
      </c>
      <c r="B40" s="37" t="s">
        <v>50</v>
      </c>
      <c r="C40" s="40">
        <f>+MAB!E42</f>
        <v>59.074529897873823</v>
      </c>
      <c r="D40" s="42">
        <v>19</v>
      </c>
      <c r="E40" s="42">
        <v>0</v>
      </c>
      <c r="F40" s="44">
        <v>1</v>
      </c>
      <c r="G40" s="40">
        <f t="shared" si="0"/>
        <v>79.074529897873816</v>
      </c>
    </row>
    <row r="41" spans="1:7" x14ac:dyDescent="0.25">
      <c r="A41" s="31">
        <v>41</v>
      </c>
      <c r="B41" s="37" t="s">
        <v>51</v>
      </c>
      <c r="C41" s="40">
        <f>+MAB!E43</f>
        <v>59.953089689993398</v>
      </c>
      <c r="D41" s="42">
        <v>19</v>
      </c>
      <c r="E41" s="42">
        <v>20</v>
      </c>
      <c r="F41" s="44">
        <v>1</v>
      </c>
      <c r="G41" s="40">
        <f t="shared" si="0"/>
        <v>99.953089689993391</v>
      </c>
    </row>
    <row r="42" spans="1:7" x14ac:dyDescent="0.25">
      <c r="A42" s="31">
        <v>42</v>
      </c>
      <c r="B42" s="37" t="s">
        <v>4</v>
      </c>
      <c r="C42" s="40">
        <f>+MAB!E44</f>
        <v>59.401943907387142</v>
      </c>
      <c r="D42" s="42">
        <v>19</v>
      </c>
      <c r="E42" s="42">
        <v>0</v>
      </c>
      <c r="F42" s="44">
        <v>1</v>
      </c>
      <c r="G42" s="40">
        <f t="shared" si="0"/>
        <v>79.401943907387135</v>
      </c>
    </row>
    <row r="43" spans="1:7" x14ac:dyDescent="0.25">
      <c r="A43" s="31">
        <v>44</v>
      </c>
      <c r="B43" s="37" t="s">
        <v>52</v>
      </c>
      <c r="C43" s="40">
        <f>+MAB!E45</f>
        <v>58.962144423702277</v>
      </c>
      <c r="D43" s="42">
        <v>19</v>
      </c>
      <c r="E43" s="42">
        <v>0</v>
      </c>
      <c r="F43" s="44">
        <v>1</v>
      </c>
      <c r="G43" s="40">
        <f t="shared" si="0"/>
        <v>78.962144423702284</v>
      </c>
    </row>
    <row r="44" spans="1:7" x14ac:dyDescent="0.25">
      <c r="A44" s="31">
        <v>45</v>
      </c>
      <c r="B44" s="37" t="s">
        <v>53</v>
      </c>
      <c r="C44" s="47">
        <f>+MAB!E46</f>
        <v>59.995492298316968</v>
      </c>
      <c r="D44" s="48">
        <v>19</v>
      </c>
      <c r="E44" s="48">
        <v>20</v>
      </c>
      <c r="F44" s="49">
        <v>1</v>
      </c>
      <c r="G44" s="47">
        <f t="shared" si="0"/>
        <v>99.995492298316975</v>
      </c>
    </row>
    <row r="45" spans="1:7" x14ac:dyDescent="0.25">
      <c r="A45" s="32">
        <v>51</v>
      </c>
      <c r="B45" s="38" t="s">
        <v>54</v>
      </c>
      <c r="C45" s="40">
        <f>+MAB!E47</f>
        <v>59.322726982916009</v>
      </c>
      <c r="D45" s="42">
        <v>0</v>
      </c>
      <c r="E45" s="42">
        <v>0</v>
      </c>
      <c r="F45" s="44">
        <v>1</v>
      </c>
      <c r="G45" s="40">
        <f t="shared" si="0"/>
        <v>60.322726982916009</v>
      </c>
    </row>
    <row r="46" spans="1:7" x14ac:dyDescent="0.25">
      <c r="A46" s="32">
        <v>52</v>
      </c>
      <c r="B46" s="38" t="s">
        <v>55</v>
      </c>
      <c r="C46" s="40">
        <f>+MAB!E48</f>
        <v>59.909510070548066</v>
      </c>
      <c r="D46" s="42">
        <v>19</v>
      </c>
      <c r="E46" s="42">
        <v>0</v>
      </c>
      <c r="F46" s="44">
        <v>1</v>
      </c>
      <c r="G46" s="40">
        <f t="shared" si="0"/>
        <v>79.909510070548066</v>
      </c>
    </row>
    <row r="47" spans="1:7" x14ac:dyDescent="0.25">
      <c r="A47" s="32">
        <v>54</v>
      </c>
      <c r="B47" s="38" t="s">
        <v>56</v>
      </c>
      <c r="C47" s="40">
        <f>+MAB!E49</f>
        <v>59.634512123231595</v>
      </c>
      <c r="D47" s="42">
        <v>19</v>
      </c>
      <c r="E47" s="42">
        <v>20</v>
      </c>
      <c r="F47" s="44">
        <v>1</v>
      </c>
      <c r="G47" s="40">
        <f t="shared" si="0"/>
        <v>99.634512123231588</v>
      </c>
    </row>
    <row r="48" spans="1:7" x14ac:dyDescent="0.25">
      <c r="A48" s="5"/>
      <c r="B48" s="6" t="s">
        <v>3</v>
      </c>
      <c r="C48" s="6"/>
      <c r="D48" s="6"/>
      <c r="E48" s="6"/>
      <c r="F48" s="45"/>
      <c r="G48" s="46">
        <f>+MAX(G8:G47)</f>
        <v>99.995492298316975</v>
      </c>
    </row>
  </sheetData>
  <mergeCells count="2">
    <mergeCell ref="A3:G3"/>
    <mergeCell ref="A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Propuestas AB</vt:lpstr>
      <vt:lpstr>MAB</vt:lpstr>
      <vt:lpstr>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cristian</cp:lastModifiedBy>
  <dcterms:created xsi:type="dcterms:W3CDTF">2021-10-12T16:05:36Z</dcterms:created>
  <dcterms:modified xsi:type="dcterms:W3CDTF">2022-02-01T23:24:05Z</dcterms:modified>
</cp:coreProperties>
</file>