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02 Procesos Contratación\CM-SI-002-2022 Interventoría Aerocafe\Pliego Definitivo\"/>
    </mc:Choice>
  </mc:AlternateContent>
  <bookViews>
    <workbookView xWindow="-105" yWindow="-105" windowWidth="23250" windowHeight="12570"/>
  </bookViews>
  <sheets>
    <sheet name="Interventoría" sheetId="1" r:id="rId1"/>
    <sheet name="FACTOR MULTIPLICADOR" sheetId="2" state="hidden" r:id="rId2"/>
    <sheet name="Ensayos de Laboratorio" sheetId="3" state="hidden" r:id="rId3"/>
  </sheets>
  <externalReferences>
    <externalReference r:id="rId4"/>
    <externalReference r:id="rId5"/>
    <externalReference r:id="rId6"/>
  </externalReferences>
  <definedNames>
    <definedName name="\b" localSheetId="2">[1]INSUMOS!#REF!</definedName>
    <definedName name="\b">[1]INSUMOS!#REF!</definedName>
    <definedName name="\i" localSheetId="2">[1]INSUMOS!#REF!</definedName>
    <definedName name="\i">[1]INSUMOS!#REF!</definedName>
    <definedName name="\m" localSheetId="2">[1]INSUMOS!#REF!</definedName>
    <definedName name="\m">[1]INSUMOS!#REF!</definedName>
    <definedName name="\r" localSheetId="2">[1]INSUMOS!#REF!</definedName>
    <definedName name="\r">[1]INSUMOS!#REF!</definedName>
    <definedName name="\t" localSheetId="2">[1]INSUMOS!#REF!</definedName>
    <definedName name="\t">[1]INSUMOS!#REF!</definedName>
    <definedName name="\x" localSheetId="2">[1]INSUMOS!#REF!</definedName>
    <definedName name="\x">[1]INSUMOS!#REF!</definedName>
    <definedName name="_ANA1">[2]EXTLUB!#REF!</definedName>
    <definedName name="_ANA2">[2]EXTLUB!#REF!</definedName>
    <definedName name="_Key1" localSheetId="2" hidden="1">[1]INSUMOS!#REF!</definedName>
    <definedName name="_Key1" hidden="1">[1]INSUMOS!#REF!</definedName>
    <definedName name="_Order1" hidden="1">255</definedName>
    <definedName name="_Sort" localSheetId="2" hidden="1">[1]INSUMOS!#REF!</definedName>
    <definedName name="_Sort" hidden="1">[1]INSUMOS!#REF!</definedName>
    <definedName name="a">[3]Planilla!$C$58</definedName>
    <definedName name="A_impresión_IM">#REF!</definedName>
    <definedName name="AAAAAAA">[2]EXTLUB!#REF!</definedName>
    <definedName name="ANA">[2]EXTLUB!#REF!</definedName>
    <definedName name="ap">[3]Planilla!$D$58</definedName>
    <definedName name="_xlnm.Print_Area" localSheetId="1">'FACTOR MULTIPLICADOR'!$A$1:$D$41</definedName>
    <definedName name="_xlnm.Print_Area" localSheetId="0">Interventoría!$A$1:$G$68</definedName>
    <definedName name="B">#REF!</definedName>
    <definedName name="BORDE1">#N/A</definedName>
    <definedName name="CALDAS">#REF!</definedName>
    <definedName name="CALDAS1232">#REF!</definedName>
    <definedName name="_xlnm.Criteria" localSheetId="2">[1]INSUMOS!#REF!</definedName>
    <definedName name="_xlnm.Criteria">[1]INSUMOS!#REF!</definedName>
    <definedName name="Criterios_IM" localSheetId="2">[1]INSUMOS!#REF!</definedName>
    <definedName name="Criterios_IM">[1]INSUMOS!#REF!</definedName>
    <definedName name="CUMWART_Zeit_1.000Bh">#REF!</definedName>
    <definedName name="CUMWART_Zeit_10.000Bh">#REF!</definedName>
    <definedName name="CUMWART_Zeit_100Bh">#REF!</definedName>
    <definedName name="CUMWART_Zeit_10Bh">#REF!</definedName>
    <definedName name="CUMWART_Zeit_15.000Bh">#REF!</definedName>
    <definedName name="CUMWART_Zeit_20.000Bh">#REF!</definedName>
    <definedName name="CUMWART_Zeit_250Bh">#REF!</definedName>
    <definedName name="CUMWART_Zeit_3.000Bh">#REF!</definedName>
    <definedName name="CUMWART_Zeit_30.000Bh">#REF!</definedName>
    <definedName name="CUMWART_Zeit_5.000Bh">#REF!</definedName>
    <definedName name="CUMWART_Zeit_500Bh">#REF!</definedName>
    <definedName name="CUMWART_Zeit_7.500Bh">#REF!</definedName>
    <definedName name="D">#REF!</definedName>
    <definedName name="E">#REF!</definedName>
    <definedName name="ELEKTR_Zeit_1.000Bh">#REF!</definedName>
    <definedName name="ELEKTR_Zeit_10.000Bh">#REF!</definedName>
    <definedName name="ELEKTR_Zeit_100Bh">#REF!</definedName>
    <definedName name="ELEKTR_Zeit_10Bh">#REF!</definedName>
    <definedName name="ELEKTR_Zeit_15.000Bh">#REF!</definedName>
    <definedName name="ELEKTR_Zeit_20.000Bh">#REF!</definedName>
    <definedName name="ELEKTR_Zeit_250Bh">#REF!</definedName>
    <definedName name="ELEKTR_Zeit_3.000Bh">#REF!</definedName>
    <definedName name="ELEKTR_Zeit_30.000Bh">#REF!</definedName>
    <definedName name="ELEKTR_Zeit_5.000Bh">#REF!</definedName>
    <definedName name="ELEKTR_Zeit_500Bh">#REF!</definedName>
    <definedName name="ELEKTR_Zeit_7.500Bh">#REF!</definedName>
    <definedName name="Ensayos">[1]INSUMOS!#REF!</definedName>
    <definedName name="FETTE_1.000Bh">#REF!</definedName>
    <definedName name="FETTE_10.000Bh">#REF!</definedName>
    <definedName name="FETTE_100Bh">#REF!</definedName>
    <definedName name="FETTE_10Bh">#REF!</definedName>
    <definedName name="FETTE_15.000Bh">#REF!</definedName>
    <definedName name="FETTE_20.000Bh">#REF!</definedName>
    <definedName name="FETTE_250Bh">#REF!</definedName>
    <definedName name="FETTE_3.000Bh">#REF!</definedName>
    <definedName name="FETTE_30.000Bh">#REF!</definedName>
    <definedName name="FETTE_5.000Bh">#REF!</definedName>
    <definedName name="FETTE_500Bh">#REF!</definedName>
    <definedName name="FETTE_7.500Bh">#REF!</definedName>
    <definedName name="FREMDL_Zeit_1.000Bh">#REF!</definedName>
    <definedName name="FREMDL_Zeit_10.000Bh">#REF!</definedName>
    <definedName name="FREMDL_Zeit_100Bh">#REF!</definedName>
    <definedName name="FREMDL_Zeit_10Bh">#REF!</definedName>
    <definedName name="FREMDL_Zeit_15.000Bh">#REF!</definedName>
    <definedName name="FREMDL_Zeit_20.000Bh">#REF!</definedName>
    <definedName name="FREMDL_Zeit_250Bh">#REF!</definedName>
    <definedName name="FREMDL_Zeit_3.000Bh">#REF!</definedName>
    <definedName name="FREMDL_Zeit_30.000Bh">#REF!</definedName>
    <definedName name="FREMDL_Zeit_5.000Bh">#REF!</definedName>
    <definedName name="FREMDL_Zeit_500Bh">#REF!</definedName>
    <definedName name="FREMDL_Zeit_7.500Bh">#REF!</definedName>
    <definedName name="G">#REF!</definedName>
    <definedName name="GETROEL_1.000Bh">#REF!</definedName>
    <definedName name="GETROEL_10.000Bh">#REF!</definedName>
    <definedName name="GETROEL_100Bh">#REF!</definedName>
    <definedName name="GETROEL_10Bh">#REF!</definedName>
    <definedName name="GETROEL_15.000Bh">#REF!</definedName>
    <definedName name="GETROEL_20.000Bh">#REF!</definedName>
    <definedName name="GETROEL_250Bh">#REF!</definedName>
    <definedName name="GETROEL_3.000Bh">#REF!</definedName>
    <definedName name="GETROEL_30.000Bh">#REF!</definedName>
    <definedName name="GETROEL_5.000Bh">#REF!</definedName>
    <definedName name="GETROEL_500Bh">#REF!</definedName>
    <definedName name="GETROEL_7.500Bh">#REF!</definedName>
    <definedName name="GRAB_Zeit_1.000Bh">#REF!</definedName>
    <definedName name="GRAB_Zeit_10.000Bh">#REF!</definedName>
    <definedName name="GRAB_Zeit_100Bh">#REF!</definedName>
    <definedName name="GRAB_Zeit_10Bh">#REF!</definedName>
    <definedName name="GRAB_Zeit_15.000Bh">#REF!</definedName>
    <definedName name="GRAB_Zeit_20.000Bh">#REF!</definedName>
    <definedName name="GRAB_Zeit_250Bh">#REF!</definedName>
    <definedName name="GRAB_Zeit_3.000Bh">#REF!</definedName>
    <definedName name="GRAB_Zeit_30.000Bh">#REF!</definedName>
    <definedName name="GRAB_Zeit_5.000Bh">#REF!</definedName>
    <definedName name="GRAB_Zeit_500Bh">#REF!</definedName>
    <definedName name="GRAB_Zeit_7.500Bh">#REF!</definedName>
    <definedName name="H">#REF!</definedName>
    <definedName name="HYDROEL_1.000Bh">#REF!</definedName>
    <definedName name="HYDROEL_10.000Bh">#REF!</definedName>
    <definedName name="HYDROEL_100Bh">#REF!</definedName>
    <definedName name="HYDROEL_10Bh">#REF!</definedName>
    <definedName name="HYDROEL_15.000Bh">#REF!</definedName>
    <definedName name="HYDROEL_20.000Bh">#REF!</definedName>
    <definedName name="HYDROEL_250Bh">#REF!</definedName>
    <definedName name="HYDROEL_3.000Bh">#REF!</definedName>
    <definedName name="HYDROEL_30.000Bh">#REF!</definedName>
    <definedName name="HYDROEL_5.000Bh">#REF!</definedName>
    <definedName name="HYDROEL_500Bh">#REF!</definedName>
    <definedName name="HYDROEL_7.500Bh">#REF!</definedName>
    <definedName name="I">#REF!</definedName>
    <definedName name="inf" localSheetId="2">#REF!</definedName>
    <definedName name="inf">#REF!</definedName>
    <definedName name="INSUMOS">#N/A</definedName>
    <definedName name="IR">#REF!</definedName>
    <definedName name="IR_CUMMIN_1.000Bh">#REF!</definedName>
    <definedName name="IR_CUMMIN_10.000Bh">#REF!</definedName>
    <definedName name="IR_CUMMIN_100Bh">#REF!</definedName>
    <definedName name="IR_CUMMIN_10Bh">#REF!</definedName>
    <definedName name="IR_CUMMIN_15.000Bh">#REF!</definedName>
    <definedName name="IR_CUMMIN_20.000Bh">#REF!</definedName>
    <definedName name="IR_CUMMIN_250Bh">#REF!</definedName>
    <definedName name="IR_CUMMIN_3.000Bh">#REF!</definedName>
    <definedName name="IR_CUMMIN_30.000Bh">#REF!</definedName>
    <definedName name="IR_CUMMIN_5.000Bh">#REF!</definedName>
    <definedName name="IR_CUMMIN_500Bh">#REF!</definedName>
    <definedName name="IR_CUMMIN_7.500Bh">#REF!</definedName>
    <definedName name="IR_ELEKTR_1.000Bh">#REF!</definedName>
    <definedName name="IR_ELEKTR_10.000Bh">#REF!</definedName>
    <definedName name="IR_ELEKTR_100Bh">#REF!</definedName>
    <definedName name="IR_ELEKTR_10Bh">#REF!</definedName>
    <definedName name="IR_ELEKTR_15.000Bh">#REF!</definedName>
    <definedName name="IR_ELEKTR_20.000Bh">#REF!</definedName>
    <definedName name="IR_ELEKTR_250Bh">#REF!</definedName>
    <definedName name="IR_ELEKTR_3.000Bh">#REF!</definedName>
    <definedName name="IR_ELEKTR_30.000Bh">#REF!</definedName>
    <definedName name="IR_ELEKTR_5.000Bh">#REF!</definedName>
    <definedName name="IR_ELEKTR_500Bh">#REF!</definedName>
    <definedName name="IR_ELEKTR_7.500Bh">#REF!</definedName>
    <definedName name="IR_FILTER_OuK_10.000Bh">#REF!</definedName>
    <definedName name="IR_FILTER_OuK_1000Bh">#REF!</definedName>
    <definedName name="IR_FILTER_OuK_100Bh">#REF!</definedName>
    <definedName name="IR_FILTER_OuK_10Bh">#REF!</definedName>
    <definedName name="IR_FILTER_OuK_15.000Bh">#REF!</definedName>
    <definedName name="IR_FILTER_OuK_20.000Bh">#REF!</definedName>
    <definedName name="IR_FILTER_OuK_250Bh">#REF!</definedName>
    <definedName name="IR_FILTER_OuK_30.000Bh">#REF!</definedName>
    <definedName name="IR_FILTER_OuK_3000Bh">#REF!</definedName>
    <definedName name="IR_FILTER_OuK_5000Bh">#REF!</definedName>
    <definedName name="IR_FILTER_OuK_500Bh">#REF!</definedName>
    <definedName name="IR_FILTER_OuK_7500Bh">#REF!</definedName>
    <definedName name="IR_FREMDL_1.000Bh">#REF!</definedName>
    <definedName name="IR_FREMDL_10.000Bh">#REF!</definedName>
    <definedName name="IR_FREMDL_100Bh">#REF!</definedName>
    <definedName name="IR_FREMDL_10Bh">#REF!</definedName>
    <definedName name="IR_FREMDL_15.000Bh">#REF!</definedName>
    <definedName name="IR_FREMDL_20.000Bh">#REF!</definedName>
    <definedName name="IR_FREMDL_250Bh">#REF!</definedName>
    <definedName name="IR_FREMDL_3.000Bh">#REF!</definedName>
    <definedName name="IR_FREMDL_5.000Bh">#REF!</definedName>
    <definedName name="IR_FREMDL_500Bh">#REF!</definedName>
    <definedName name="IR_FREMDL_7.500Bh">#REF!</definedName>
    <definedName name="IR_LAUFW_1.000Bh">#REF!</definedName>
    <definedName name="IR_LAUFW_10.000Bh">#REF!</definedName>
    <definedName name="IR_LAUFW_100Bh">#REF!</definedName>
    <definedName name="IR_LAUFW_10Bh">#REF!</definedName>
    <definedName name="IR_LAUFW_15.000Bh">#REF!</definedName>
    <definedName name="IR_LAUFW_20.000Bh">#REF!</definedName>
    <definedName name="IR_LAUFW_250Bh">#REF!</definedName>
    <definedName name="IR_LAUFW_3.000Bh">#REF!</definedName>
    <definedName name="IR_LAUFW_30.000Bh">#REF!</definedName>
    <definedName name="IR_LAUFW_5.000Bh">#REF!</definedName>
    <definedName name="IR_LAUFW_500Bh">#REF!</definedName>
    <definedName name="IR_LAUFW_7.500Bh">#REF!</definedName>
    <definedName name="IR_OK_CUM_10">#REF!</definedName>
    <definedName name="IR_OK_CUM_100">#REF!</definedName>
    <definedName name="IR_OK_CUM_1000">#REF!</definedName>
    <definedName name="IR_OK_CUM_10000">#REF!</definedName>
    <definedName name="IR_OK_CUM_101">#REF!</definedName>
    <definedName name="IR_OK_CUM_10Bh">#REF!</definedName>
    <definedName name="IR_OK_CUM_11">#REF!</definedName>
    <definedName name="IR_OK_CUM_15000">#REF!</definedName>
    <definedName name="IR_OK_CUM_20000">#REF!</definedName>
    <definedName name="IR_OK_CUM_250">#REF!</definedName>
    <definedName name="IR_OK_CUM_3000">#REF!</definedName>
    <definedName name="IR_OK_CUM_30000">#REF!</definedName>
    <definedName name="IR_OK_CUM_500">#REF!</definedName>
    <definedName name="IR_OK_CUM_5000">#REF!</definedName>
    <definedName name="IR_OK_CUM_7500">#REF!</definedName>
    <definedName name="IRCUM_Zeit_1.000Bh">#REF!</definedName>
    <definedName name="IRCUM_Zeit_10.000Bh">#REF!</definedName>
    <definedName name="IRCUM_Zeit_100Bh">#REF!</definedName>
    <definedName name="IRCUM_Zeit_10Bh">#REF!</definedName>
    <definedName name="IRCUM_Zeit_15.000Bh">#REF!</definedName>
    <definedName name="IRCUM_Zeit_20.000Bh">#REF!</definedName>
    <definedName name="IRCUM_Zeit_250Bh">#REF!</definedName>
    <definedName name="IRCUM_Zeit_3.000Bh">#REF!</definedName>
    <definedName name="IRCUM_Zeit_30.000Bh">#REF!</definedName>
    <definedName name="IRCUM_Zeit_5.000Bh">#REF!</definedName>
    <definedName name="IRCUM_Zeit_500Bh">#REF!</definedName>
    <definedName name="IRCUM_Zeit_7.500Bh">#REF!</definedName>
    <definedName name="IRFILT_OK_Zeit_1.000Bh">#REF!</definedName>
    <definedName name="IRFILT_OK_Zeit_10.000Bh">#REF!</definedName>
    <definedName name="IRFILT_OK_Zeit_100Bh">#REF!</definedName>
    <definedName name="IRFILT_OK_Zeit_10Bh">#REF!</definedName>
    <definedName name="IRFILT_OK_Zeit_15.000Bh">#REF!</definedName>
    <definedName name="IRFILT_OK_Zeit_20.000Bh">#REF!</definedName>
    <definedName name="IRFILT_OK_Zeit_250Bh">#REF!</definedName>
    <definedName name="IRFILT_OK_Zeit_3.000Bh">#REF!</definedName>
    <definedName name="IRFILT_OK_Zeit_30.000Bh">#REF!</definedName>
    <definedName name="IRFILT_OK_Zeit_5.000Bh">#REF!</definedName>
    <definedName name="IRFILT_OK_Zeit_500Bh">#REF!</definedName>
    <definedName name="IRFILT_OK_Zeit_7.500Bh">#REF!</definedName>
    <definedName name="IRFILTCU_1.000Bh">#REF!</definedName>
    <definedName name="IRFILTCU_10.000Bh">#REF!</definedName>
    <definedName name="IRFILTCU_100Bh">#REF!</definedName>
    <definedName name="IRFILTCU_10Bh">#REF!</definedName>
    <definedName name="IRFILTCU_15.000Bh">#REF!</definedName>
    <definedName name="IRFILTCU_20.000Bh">#REF!</definedName>
    <definedName name="IRFILTCU_250Bh">#REF!</definedName>
    <definedName name="IRFILTCU_3.000Bh">#REF!</definedName>
    <definedName name="IRFILTCU_30.000Bh">#REF!</definedName>
    <definedName name="IRFILTCU_5.000Bh">#REF!</definedName>
    <definedName name="IRFILTCU_500Bh">#REF!</definedName>
    <definedName name="IRFILTCU_7.500Bh">#REF!</definedName>
    <definedName name="IROuK_1.000Bh">#REF!</definedName>
    <definedName name="IROuK_10.000Bh">#REF!</definedName>
    <definedName name="IROuK_100Bh">#REF!</definedName>
    <definedName name="IROuK_10Bh">#REF!</definedName>
    <definedName name="IROuK_15.000Bh">#REF!</definedName>
    <definedName name="IROuK_20.000Bh">#REF!</definedName>
    <definedName name="IROuK_250Bh">#REF!</definedName>
    <definedName name="IROuK_3.000Bh">#REF!</definedName>
    <definedName name="IROuK_30.000Bh">#REF!</definedName>
    <definedName name="IROuK_5.000Bh">#REF!</definedName>
    <definedName name="IROuK_500Bh">#REF!</definedName>
    <definedName name="IROuK_7.500Bh">#REF!</definedName>
    <definedName name="IROuK_Zeit_1.000Bh">#REF!</definedName>
    <definedName name="IROuK_Zeit_10.000Bh">#REF!</definedName>
    <definedName name="IROuK_Zeit_100Bh">#REF!</definedName>
    <definedName name="IROuK_Zeit_10Bh">#REF!</definedName>
    <definedName name="IROuK_Zeit_15.000Bh">#REF!</definedName>
    <definedName name="IROuK_Zeit_20.000Bh">#REF!</definedName>
    <definedName name="IROuK_Zeit_250Bh">#REF!</definedName>
    <definedName name="IROuK_Zeit_3.000Bh">#REF!</definedName>
    <definedName name="IROuK_Zeit_30.000Bh">#REF!</definedName>
    <definedName name="IROuK_Zeit_5.000Bh">#REF!</definedName>
    <definedName name="IROuK_Zeit_500Bh">#REF!</definedName>
    <definedName name="IROuK_Zeit_7.500Bh">#REF!</definedName>
    <definedName name="IRVERSCH_GRAB_1.000Bh">#REF!</definedName>
    <definedName name="IRVERSCH_GRAB_10.000Bh">#REF!</definedName>
    <definedName name="IRVERSCH_GRAB_100Bh">#REF!</definedName>
    <definedName name="IRVERSCH_GRAB_10Bh">#REF!</definedName>
    <definedName name="IRVERSCH_GRAB_15.000Bh">#REF!</definedName>
    <definedName name="IRVERSCH_GRAB_20.000Bh">#REF!</definedName>
    <definedName name="IRVERSCH_GRAB_250Bh">#REF!</definedName>
    <definedName name="IRVERSCH_GRAB_3.000Bh">#REF!</definedName>
    <definedName name="IRVERSCH_GRAB_30.000Bh">#REF!</definedName>
    <definedName name="IRVERSCH_GRAB_5.000Bh">#REF!</definedName>
    <definedName name="IRVERSCH_GRAB_500Bh">#REF!</definedName>
    <definedName name="IRVERSCH_GRAB_7.500Bh">#REF!</definedName>
    <definedName name="J">#REF!</definedName>
    <definedName name="K">#REF!</definedName>
    <definedName name="L">#REF!</definedName>
    <definedName name="LAUFW_Zeit_1.000Bh">#REF!</definedName>
    <definedName name="LAUFW_Zeit_10.000Bh">#REF!</definedName>
    <definedName name="LAUFW_Zeit_100Bh">#REF!</definedName>
    <definedName name="LAUFW_Zeit_10Bh">#REF!</definedName>
    <definedName name="LAUFW_Zeit_15.000Bh">#REF!</definedName>
    <definedName name="LAUFW_Zeit_20.000Bh">#REF!</definedName>
    <definedName name="LAUFW_Zeit_250Bh">#REF!</definedName>
    <definedName name="LAUFW_Zeit_3.000Bh">#REF!</definedName>
    <definedName name="LAUFW_Zeit_30.000Bh">#REF!</definedName>
    <definedName name="LAUFW_Zeit_5.000Bh">#REF!</definedName>
    <definedName name="LAUFW_Zeit_500Bh">#REF!</definedName>
    <definedName name="LAUFW_Zeit_7.500Bh">#REF!</definedName>
    <definedName name="M">#REF!</definedName>
    <definedName name="MOTORÖL_1.000Bh">#REF!</definedName>
    <definedName name="MOTORÖL_10.000Bh">#REF!</definedName>
    <definedName name="MOTORÖL_100Bh">#REF!</definedName>
    <definedName name="MOTORÖL_10Bh">#REF!</definedName>
    <definedName name="MOTORÖL_15.000Bh">#REF!</definedName>
    <definedName name="MOTORÖL_20.000Bh">#REF!</definedName>
    <definedName name="MOTORÖL_250Bh">#REF!</definedName>
    <definedName name="MOTORÖL_3.000Bh">#REF!</definedName>
    <definedName name="MOTORÖL_30.000Bh">#REF!</definedName>
    <definedName name="MOTORÖL_5.000Bh">#REF!</definedName>
    <definedName name="MOTORÖL_500Bh">#REF!</definedName>
    <definedName name="MOTORÖL_7.500Bh">#REF!</definedName>
    <definedName name="N">#REF!</definedName>
    <definedName name="Ñ">#REF!</definedName>
    <definedName name="o">[3]Planilla!$C$60</definedName>
    <definedName name="OK_FILT_CUM_10">#REF!</definedName>
    <definedName name="OK_FILT_CUM_100">#REF!</definedName>
    <definedName name="OK_FILT_CUM_1000">#REF!</definedName>
    <definedName name="OK_FILT_CUM_10000">#REF!</definedName>
    <definedName name="OK_FILT_CUM_15000">#REF!</definedName>
    <definedName name="OK_FILT_CUM_20000">#REF!</definedName>
    <definedName name="OK_FILT_CUM_250">#REF!</definedName>
    <definedName name="OK_FILT_CUM_3000">#REF!</definedName>
    <definedName name="OK_FILT_CUM_30000">#REF!</definedName>
    <definedName name="OK_FILT_CUM_500">#REF!</definedName>
    <definedName name="OK_FILT_CUM_5000">#REF!</definedName>
    <definedName name="OK_FILT_CUM_7500">#REF!</definedName>
    <definedName name="op">[3]Planilla!$D$60</definedName>
    <definedName name="P">#REF!</definedName>
    <definedName name="PEDRO_1">#REF!</definedName>
    <definedName name="Q">#REF!</definedName>
    <definedName name="REP_E_MOT_10">#REF!</definedName>
    <definedName name="REP_E_MOT_100">#REF!</definedName>
    <definedName name="REP_E_MOT_1000">#REF!</definedName>
    <definedName name="REP_E_MOT_10000">#REF!</definedName>
    <definedName name="REP_E_MOT_15000">#REF!</definedName>
    <definedName name="REP_E_MOT_20000">#REF!</definedName>
    <definedName name="REP_E_MOT_250">#REF!</definedName>
    <definedName name="REP_E_MOT_3000">#REF!</definedName>
    <definedName name="REP_E_MOT_30000">#REF!</definedName>
    <definedName name="REP_E_MOT_500">#REF!</definedName>
    <definedName name="REP_E_MOT_5000">#REF!</definedName>
    <definedName name="REP_E_MOT_7500">#REF!</definedName>
    <definedName name="S">#REF!</definedName>
    <definedName name="SERV_OK_CUM_10">#REF!</definedName>
    <definedName name="SERV_OK_CUM_100">#REF!</definedName>
    <definedName name="SERV_OK_CUM_1000">#REF!</definedName>
    <definedName name="SERV_OK_CUM_10000">#REF!</definedName>
    <definedName name="SERV_OK_CUM_15000">#REF!</definedName>
    <definedName name="SERV_OK_CUM_20000">#REF!</definedName>
    <definedName name="SERV_OK_CUM_250">#REF!</definedName>
    <definedName name="SERV_OK_CUM_3000">#REF!</definedName>
    <definedName name="SERV_OK_CUM_30000">#REF!</definedName>
    <definedName name="SERV_OK_CUM_500">#REF!</definedName>
    <definedName name="SERV_OK_CUM_5000">#REF!</definedName>
    <definedName name="SERV_OK_CUM_7500">#REF!</definedName>
    <definedName name="SERVTEILE_E_MOT_10">#REF!</definedName>
    <definedName name="SERVTEILE_E_MOT_100">#REF!</definedName>
    <definedName name="SERVTEILE_E_MOT_1000">#REF!</definedName>
    <definedName name="SERVTEILE_E_MOT_10000">#REF!</definedName>
    <definedName name="SERVTEILE_E_MOT_15000">#REF!</definedName>
    <definedName name="SERVTEILE_E_MOT_20000">#REF!</definedName>
    <definedName name="SERVTEILE_E_MOT_250">#REF!</definedName>
    <definedName name="SERVTEILE_E_MOT_3000">#REF!</definedName>
    <definedName name="SERVTEILE_E_MOT_30000">#REF!</definedName>
    <definedName name="SERVTEILE_E_MOT_3001">#REF!</definedName>
    <definedName name="SERVTEILE_E_MOT_500">#REF!</definedName>
    <definedName name="SERVTEILE_E_MOT_5000">#REF!</definedName>
    <definedName name="SERVTEILE_E_MOT_7500">#REF!</definedName>
    <definedName name="solver_adj" localSheetId="0" hidden="1">Interventoría!$E$6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Interventoría!$G$18</definedName>
    <definedName name="solver_lhs2" localSheetId="0" hidden="1">Interventoría!$F$62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Interventoría!$G$18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2" localSheetId="0" hidden="1">2</definedName>
    <definedName name="solver_rhs1" localSheetId="0" hidden="1">Interventoría!$H$18</definedName>
    <definedName name="solver_rhs2" localSheetId="0" hidden="1">Interventoría!$I$10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T">#REF!</definedName>
    <definedName name="TEILE_E_MOT_10">#REF!</definedName>
    <definedName name="TEILE_E_MOT_100">#REF!</definedName>
    <definedName name="TEILE_E_MOT_1000">#REF!</definedName>
    <definedName name="TEILE_E_MOT_10000">#REF!</definedName>
    <definedName name="TEILE_E_MOT_15000">#REF!</definedName>
    <definedName name="TEILE_E_MOT_20000">#REF!</definedName>
    <definedName name="TEILE_E_MOT_250">#REF!</definedName>
    <definedName name="TEILE_E_MOT_3000">#REF!</definedName>
    <definedName name="TEILE_E_MOT_30000">#REF!</definedName>
    <definedName name="TEILE_E_MOT_500">#REF!</definedName>
    <definedName name="TEILE_E_MOT_5000">#REF!</definedName>
    <definedName name="TEILE_E_MOT_7500">#REF!</definedName>
    <definedName name="_xlnm.Print_Titles" localSheetId="0">Interventoría!$1:$3</definedName>
    <definedName name="TRANS">#REF!</definedName>
    <definedName name="U">#REF!</definedName>
    <definedName name="V">#REF!</definedName>
    <definedName name="VV">#REF!</definedName>
    <definedName name="W">#REF!</definedName>
    <definedName name="WART_e_MOT_10">#REF!</definedName>
    <definedName name="WART_E_MOT_100">#REF!</definedName>
    <definedName name="WART_E_MOT_1000">#REF!</definedName>
    <definedName name="WART_E_MOT_10000">#REF!</definedName>
    <definedName name="WART_E_MOT_15000">#REF!</definedName>
    <definedName name="WART_E_MOT_20000">#REF!</definedName>
    <definedName name="WART_E_MOT_250">#REF!</definedName>
    <definedName name="WART_E_MOT_3000">#REF!</definedName>
    <definedName name="WART_E_MOT_30000">#REF!</definedName>
    <definedName name="WART_E_MOT_500">#REF!</definedName>
    <definedName name="WART_E_MOT_5000">#REF!</definedName>
    <definedName name="WART_E_MOT_7500">#REF!</definedName>
    <definedName name="WART_OK_CUM_10">#REF!</definedName>
    <definedName name="WART_OK_CUM_100">#REF!</definedName>
    <definedName name="WART_OK_CUM_1000">#REF!</definedName>
    <definedName name="WART_OK_CUM_10000">#REF!</definedName>
    <definedName name="WART_OK_CUM_15000">#REF!</definedName>
    <definedName name="WART_OK_CUM_20000">#REF!</definedName>
    <definedName name="WART_OK_CUM_250">#REF!</definedName>
    <definedName name="WART_OK_CUM_3000">#REF!</definedName>
    <definedName name="WART_OK_CUM_30000">#REF!</definedName>
    <definedName name="WART_OK_CUM_500">#REF!</definedName>
    <definedName name="WART_OK_CUM_5000">#REF!</definedName>
    <definedName name="WART_OK_CUM_7500">#REF!</definedName>
    <definedName name="X">#REF!</definedName>
    <definedName name="Y">#REF!</definedName>
    <definedName name="Z">#REF!</definedName>
    <definedName name="Zeit10">#REF!</definedName>
    <definedName name="Zeit100">#REF!</definedName>
    <definedName name="Zeit1000">#REF!</definedName>
    <definedName name="Zeit10000">#REF!</definedName>
    <definedName name="Zeit15000">#REF!</definedName>
    <definedName name="Zeit20000">#REF!</definedName>
    <definedName name="Zeit250">#REF!</definedName>
    <definedName name="Zeit3000">#REF!</definedName>
    <definedName name="Zeit30000">#REF!</definedName>
    <definedName name="Zeit500">#REF!</definedName>
    <definedName name="Zeit5000">#REF!</definedName>
    <definedName name="Zeit7500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1" i="1" l="1"/>
  <c r="G50" i="1"/>
  <c r="G48" i="1" l="1"/>
  <c r="E24" i="1" l="1"/>
  <c r="G8" i="1" l="1"/>
  <c r="G9" i="1"/>
  <c r="G10" i="1" l="1"/>
  <c r="H2" i="3" l="1"/>
  <c r="B11" i="3" s="1"/>
  <c r="D11" i="3" s="1"/>
  <c r="G2" i="3"/>
  <c r="B10" i="3" s="1"/>
  <c r="D10" i="3" s="1"/>
  <c r="F2" i="3"/>
  <c r="B9" i="3" s="1"/>
  <c r="D9" i="3" s="1"/>
  <c r="E2" i="3"/>
  <c r="B8" i="3" s="1"/>
  <c r="D8" i="3" s="1"/>
  <c r="D2" i="3"/>
  <c r="B7" i="3" s="1"/>
  <c r="D7" i="3" s="1"/>
  <c r="C2" i="3"/>
  <c r="B6" i="3" s="1"/>
  <c r="D6" i="3" s="1"/>
  <c r="D12" i="3" s="1"/>
  <c r="B14" i="3" s="1"/>
  <c r="D34" i="2" l="1"/>
  <c r="B15" i="3" l="1"/>
  <c r="D6" i="2"/>
  <c r="D12" i="2"/>
  <c r="D20" i="2"/>
  <c r="D27" i="2"/>
  <c r="D41" i="2" l="1"/>
  <c r="D61" i="1"/>
  <c r="B61" i="1"/>
  <c r="B59" i="1"/>
  <c r="D58" i="1"/>
  <c r="G49" i="1"/>
  <c r="G47" i="1"/>
  <c r="G38" i="1"/>
  <c r="G37" i="1"/>
  <c r="G36" i="1"/>
  <c r="G35" i="1"/>
  <c r="E34" i="1"/>
  <c r="G34" i="1" s="1"/>
  <c r="E25" i="1"/>
  <c r="G15" i="1"/>
  <c r="G14" i="1"/>
  <c r="G13" i="1"/>
  <c r="G12" i="1"/>
  <c r="G11" i="1"/>
  <c r="G7" i="1"/>
  <c r="G6" i="1"/>
  <c r="D60" i="1" l="1"/>
  <c r="D59" i="1"/>
  <c r="G39" i="1"/>
  <c r="G41" i="1" s="1"/>
  <c r="G42" i="1" s="1"/>
  <c r="G43" i="1" s="1"/>
  <c r="F60" i="1" s="1"/>
  <c r="G25" i="1"/>
  <c r="G16" i="1"/>
  <c r="G18" i="1" s="1"/>
  <c r="G53" i="1"/>
  <c r="G54" i="1" s="1"/>
  <c r="F61" i="1" s="1"/>
  <c r="G24" i="1"/>
  <c r="D62" i="1" l="1"/>
  <c r="G26" i="1"/>
  <c r="G28" i="1" s="1"/>
  <c r="G29" i="1" s="1"/>
  <c r="G30" i="1" s="1"/>
  <c r="F59" i="1" s="1"/>
  <c r="G19" i="1"/>
  <c r="G20" i="1" s="1"/>
  <c r="F58" i="1" s="1"/>
  <c r="G62" i="1" l="1"/>
</calcChain>
</file>

<file path=xl/sharedStrings.xml><?xml version="1.0" encoding="utf-8"?>
<sst xmlns="http://schemas.openxmlformats.org/spreadsheetml/2006/main" count="192" uniqueCount="117">
  <si>
    <t>PRESUPUESTO ESTIMADO INTERVENTORÍA</t>
  </si>
  <si>
    <t>PROVISION COSTOS DE PERSONAL</t>
  </si>
  <si>
    <t>PERSONAL</t>
  </si>
  <si>
    <t>SALARIO MENSUAL</t>
  </si>
  <si>
    <t>APLICACIÓN MES</t>
  </si>
  <si>
    <t>PLAZO</t>
  </si>
  <si>
    <t>VALOR PARCIAL</t>
  </si>
  <si>
    <t>-</t>
  </si>
  <si>
    <t>INGENIERO DIRECTOR DE INTERVENTORIA</t>
  </si>
  <si>
    <t>INGENIERO RESIDENTE</t>
  </si>
  <si>
    <t>Nivel 1</t>
  </si>
  <si>
    <t>INGENIERO AUXILIAR</t>
  </si>
  <si>
    <t>Nivel 4</t>
  </si>
  <si>
    <t>PROFESIONAL AMBIENTAL</t>
  </si>
  <si>
    <t>PROFESIONAL SOCIAL - SYSO</t>
  </si>
  <si>
    <t>TOPOGRAFO - INSPECTOR</t>
  </si>
  <si>
    <t>CADENEROS</t>
  </si>
  <si>
    <t>Secretaria 1</t>
  </si>
  <si>
    <t>SUMA</t>
  </si>
  <si>
    <t>A</t>
  </si>
  <si>
    <t>FACTOR MULTIPLICADOR</t>
  </si>
  <si>
    <t>B</t>
  </si>
  <si>
    <t>COSTO BASICO (SIN IVA)</t>
  </si>
  <si>
    <t>C=A*B</t>
  </si>
  <si>
    <t>VALOR DEL IVA</t>
  </si>
  <si>
    <t>D=0,19*C</t>
  </si>
  <si>
    <t>VALOR PROVISION COSTOS DE PERSONAL (CON IVA)</t>
  </si>
  <si>
    <t>E=C+D</t>
  </si>
  <si>
    <t>PROVISIÓN PRIMAS DE LOCALIZACIÓN</t>
  </si>
  <si>
    <t>CONCEPTO</t>
  </si>
  <si>
    <t>VALOR  MES</t>
  </si>
  <si>
    <t>Prima Categoría 1 (Profesionales de Nivel 1 a 3)</t>
  </si>
  <si>
    <t>Prima Categoría 2 (Funcionarios de Nivel 4 a 6)</t>
  </si>
  <si>
    <t>VALOR TOTAL</t>
  </si>
  <si>
    <t>PROVISION OTROS COSTOS DIRECTOS FIJOS</t>
  </si>
  <si>
    <t>RECURSO</t>
  </si>
  <si>
    <t>UN</t>
  </si>
  <si>
    <t>VALOR</t>
  </si>
  <si>
    <t>APLICACIÓN</t>
  </si>
  <si>
    <t>Equipos de Computación con licencias de software básico (windows, office y antivirus)</t>
  </si>
  <si>
    <t>Mes</t>
  </si>
  <si>
    <t>Edición de informes</t>
  </si>
  <si>
    <t>Papelería, reproducción documentos, fotografías, videos, impresión de planos</t>
  </si>
  <si>
    <t>Comunicaciones (teléfono,fax,correos)</t>
  </si>
  <si>
    <t>Oficina, Dotación y Servicios Públicos</t>
  </si>
  <si>
    <t>VALOR PROVISION OCD (CON IVA)</t>
  </si>
  <si>
    <t>PROVISION OTROS GASTOS REEMBOLSABLES</t>
  </si>
  <si>
    <t>Ensayos de Laboratorio</t>
  </si>
  <si>
    <t>Topografía (incluye Tránsito, nivel y elementos complementarios)</t>
  </si>
  <si>
    <t>VALOR PROVISION OGR (CON IVA)</t>
  </si>
  <si>
    <t>C</t>
  </si>
  <si>
    <t>VALOR ESTIMADO DE LA INTERVENTORIA.
ETAPA DE EJECUCIÓN DE OBRAS</t>
  </si>
  <si>
    <t>VALOR MENSUAL</t>
  </si>
  <si>
    <t>PROVISION OTROS COSTOS DIRECTOS</t>
  </si>
  <si>
    <t xml:space="preserve">VALOR TOTAL </t>
  </si>
  <si>
    <t>F</t>
  </si>
  <si>
    <t>Asesoría Legal y Tributaria</t>
  </si>
  <si>
    <t>Pólizas y Garantías</t>
  </si>
  <si>
    <t>Gastos de legalización</t>
  </si>
  <si>
    <t>GASTOS DE LEGALIZACIÓN Y PERFECCIONAMIENTO</t>
  </si>
  <si>
    <t>E2</t>
  </si>
  <si>
    <t>Costos Financieros</t>
  </si>
  <si>
    <t>GASTOS GENERALES</t>
  </si>
  <si>
    <t>E1</t>
  </si>
  <si>
    <t>COSTOS DIRECTOS</t>
  </si>
  <si>
    <t>E</t>
  </si>
  <si>
    <t>Fondo Nacional de Formación Profesional de Industria de la construcción</t>
  </si>
  <si>
    <t>Elementos de protección personal</t>
  </si>
  <si>
    <t>Examenes de ingreso y egreso</t>
  </si>
  <si>
    <t>OTROS</t>
  </si>
  <si>
    <t>D</t>
  </si>
  <si>
    <t>Aportes a Caja de Compensación Familiar</t>
  </si>
  <si>
    <t>ICBF</t>
  </si>
  <si>
    <t>SENA</t>
  </si>
  <si>
    <t>Aportes a riesgos laborales (ARL)</t>
  </si>
  <si>
    <t>Aportes a pensión (AFP)</t>
  </si>
  <si>
    <t>Aportes a Salud</t>
  </si>
  <si>
    <t>SISTEMA DE SEGURIDAD SOCIAL INTEGRAL</t>
  </si>
  <si>
    <t>Vacaciones</t>
  </si>
  <si>
    <t>Prima de Servicios</t>
  </si>
  <si>
    <t>Intereses Cesantías</t>
  </si>
  <si>
    <t>Cesantías</t>
  </si>
  <si>
    <t>PRESTACIONES SOCIALES</t>
  </si>
  <si>
    <t>SALARIO BÁSICO MENSUAL</t>
  </si>
  <si>
    <t>%</t>
  </si>
  <si>
    <t>CALCULO</t>
  </si>
  <si>
    <t>DESCRIPCIÓN</t>
  </si>
  <si>
    <t>ÍTEM</t>
  </si>
  <si>
    <t>DESGLOSE DEL FACTOR MULTIPLICADOR PARA LA INTERVENTORÍA</t>
  </si>
  <si>
    <r>
      <t xml:space="preserve">Vehículo </t>
    </r>
    <r>
      <rPr>
        <u/>
        <sz val="10"/>
        <rFont val="Arial"/>
        <family val="2"/>
      </rPr>
      <t>con conductor</t>
    </r>
    <r>
      <rPr>
        <sz val="10"/>
        <rFont val="Arial"/>
        <family val="2"/>
      </rPr>
      <t xml:space="preserve"> y gastos de operación (4x4 de mas de 2,000 cc)</t>
    </r>
  </si>
  <si>
    <t>Contador (más prestaciones sociales)</t>
  </si>
  <si>
    <t>Mensajero</t>
  </si>
  <si>
    <t>Secretaria</t>
  </si>
  <si>
    <t>Asesoría Legal</t>
  </si>
  <si>
    <t>Tramo vial</t>
  </si>
  <si>
    <t>Suma de ML</t>
  </si>
  <si>
    <t>CBR sobre muestra inalterada</t>
  </si>
  <si>
    <t>Densidad cono de arena</t>
  </si>
  <si>
    <t>Extracción de nucleo de asfalto</t>
  </si>
  <si>
    <t>Ensayo de Penetrometro Dinamico de Cono</t>
  </si>
  <si>
    <t>Resistencia del concreto</t>
  </si>
  <si>
    <t>Granulometria</t>
  </si>
  <si>
    <t>Longitud a intervenir</t>
  </si>
  <si>
    <t>Ensayo</t>
  </si>
  <si>
    <t>Cantidad</t>
  </si>
  <si>
    <t>Vlr unitario</t>
  </si>
  <si>
    <t>Vlr ensayos</t>
  </si>
  <si>
    <t>PDC</t>
  </si>
  <si>
    <t>granulometrías</t>
  </si>
  <si>
    <t>Valor mensual</t>
  </si>
  <si>
    <t>Valor mensual + IVA (19%)</t>
  </si>
  <si>
    <t>UTILIDAD</t>
  </si>
  <si>
    <t>ESPECIALISTA EN GEOTECNIA</t>
  </si>
  <si>
    <t>ESPECIALISTA EN ESTRUCTRAS</t>
  </si>
  <si>
    <t>FORMULARIO DE PRECIOS Y CANTIDADES DE OBRA PUENTE UBICADO A PARTIR DE LA ABSCISA K3+160, DEL PROYECTO DE INFRAESTRUCTURA VIAL PARA AERO CAFÉ EN EL MUNICIPIO DE PALESTINA, CALDAS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</si>
  <si>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Cuando el valor consignado en la Plataforma SECOP II y el del presente formulario no coincidan, se tomará como válido el valor del SECOP II</t>
    </r>
  </si>
  <si>
    <t>Protocolo de Bioseguridad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</si>
</sst>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_-&quot;$&quot;* #,##0.00_-;\-&quot;$&quot;* #,##0.00_-;_-&quot;$&quot;* &quot;-&quot;??_-;_-@_-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  <numFmt numFmtId="169" formatCode="#,##0.0"/>
    <numFmt numFmtId="170" formatCode="[$$-240A]\ #,##0"/>
    <numFmt numFmtId="171" formatCode="#,##0.000"/>
    <numFmt numFmtId="172" formatCode="_(* #,##0_);_(* \(#,##0\);_(* &quot;-&quot;_);_(@_)"/>
    <numFmt numFmtId="173" formatCode="_(* #,##0.00_);_(* \(#,##0.00\);_(* &quot;-&quot;_);_(@_)"/>
    <numFmt numFmtId="174" formatCode="_(* #,##0_);_(* \(#,##0\);_(* &quot;-&quot;?????????????_);_(@_)"/>
    <numFmt numFmtId="175" formatCode="_(&quot;$&quot;\ * #,##0.0_);_(&quot;$&quot;\ * \(#,##0.0\);_(&quot;$&quot;\ * &quot;-&quot;??_);_(@_)"/>
    <numFmt numFmtId="176" formatCode="_(&quot;$&quot;\ * #,##0.00000000_);_(&quot;$&quot;\ * \(#,##0.00000000\);_(&quot;$&quot;\ * &quot;-&quot;??_);_(@_)"/>
    <numFmt numFmtId="177" formatCode="_-&quot;$&quot;* #,##0.0_-;\-&quot;$&quot;* #,##0.0_-;_-&quot;$&quot;* &quot;-&quot;?_-;_-@_-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0"/>
      <name val="Arial"/>
      <family val="2"/>
    </font>
    <font>
      <b/>
      <sz val="10"/>
      <color indexed="32"/>
      <name val="Arial"/>
      <family val="2"/>
    </font>
    <font>
      <sz val="10"/>
      <color indexed="32"/>
      <name val="Arial"/>
      <family val="2"/>
    </font>
    <font>
      <sz val="8"/>
      <name val="Arial"/>
      <family val="2"/>
    </font>
    <font>
      <sz val="10"/>
      <color indexed="39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sz val="10"/>
      <color indexed="8"/>
      <name val="Arial"/>
      <family val="2"/>
    </font>
    <font>
      <u/>
      <sz val="10"/>
      <name val="Arial"/>
      <family val="2"/>
    </font>
    <font>
      <b/>
      <sz val="10"/>
      <color indexed="38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3" fillId="0" borderId="0"/>
    <xf numFmtId="165" fontId="20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</cellStyleXfs>
  <cellXfs count="209">
    <xf numFmtId="0" fontId="0" fillId="0" borderId="0" xfId="0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168" fontId="5" fillId="0" borderId="11" xfId="1" applyNumberFormat="1" applyFont="1" applyFill="1" applyBorder="1" applyAlignment="1">
      <alignment vertical="center"/>
    </xf>
    <xf numFmtId="169" fontId="5" fillId="0" borderId="13" xfId="3" applyNumberFormat="1" applyFont="1" applyFill="1" applyBorder="1" applyAlignment="1">
      <alignment horizontal="center" vertical="center"/>
    </xf>
    <xf numFmtId="168" fontId="5" fillId="0" borderId="14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168" fontId="5" fillId="0" borderId="12" xfId="1" applyNumberFormat="1" applyFont="1" applyFill="1" applyBorder="1" applyAlignment="1">
      <alignment vertical="center"/>
    </xf>
    <xf numFmtId="169" fontId="5" fillId="0" borderId="12" xfId="3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168" fontId="5" fillId="0" borderId="5" xfId="1" applyNumberFormat="1" applyFont="1" applyFill="1" applyBorder="1" applyAlignment="1">
      <alignment vertical="center"/>
    </xf>
    <xf numFmtId="169" fontId="5" fillId="0" borderId="16" xfId="3" applyNumberFormat="1" applyFont="1" applyFill="1" applyBorder="1" applyAlignment="1">
      <alignment horizontal="center" vertical="center"/>
    </xf>
    <xf numFmtId="168" fontId="5" fillId="0" borderId="18" xfId="1" applyNumberFormat="1" applyFont="1" applyFill="1" applyBorder="1" applyAlignment="1">
      <alignment vertical="center"/>
    </xf>
    <xf numFmtId="168" fontId="10" fillId="0" borderId="23" xfId="1" applyNumberFormat="1" applyFont="1" applyFill="1" applyBorder="1" applyAlignment="1">
      <alignment vertical="center"/>
    </xf>
    <xf numFmtId="169" fontId="10" fillId="0" borderId="26" xfId="0" applyNumberFormat="1" applyFont="1" applyFill="1" applyBorder="1" applyAlignment="1">
      <alignment horizontal="center" vertical="center"/>
    </xf>
    <xf numFmtId="168" fontId="12" fillId="0" borderId="26" xfId="1" applyNumberFormat="1" applyFont="1" applyFill="1" applyBorder="1" applyAlignment="1">
      <alignment vertical="center"/>
    </xf>
    <xf numFmtId="168" fontId="11" fillId="2" borderId="31" xfId="1" applyNumberFormat="1" applyFont="1" applyFill="1" applyBorder="1" applyAlignment="1">
      <alignment vertical="center"/>
    </xf>
    <xf numFmtId="0" fontId="11" fillId="0" borderId="0" xfId="0" quotePrefix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0" fontId="11" fillId="0" borderId="0" xfId="2" applyNumberFormat="1" applyFont="1" applyFill="1" applyBorder="1" applyAlignment="1">
      <alignment horizontal="center" vertical="center"/>
    </xf>
    <xf numFmtId="170" fontId="11" fillId="0" borderId="0" xfId="0" applyNumberFormat="1" applyFont="1" applyFill="1" applyBorder="1" applyAlignment="1">
      <alignment vertical="center"/>
    </xf>
    <xf numFmtId="0" fontId="5" fillId="0" borderId="0" xfId="0" applyFont="1" applyFill="1"/>
    <xf numFmtId="0" fontId="6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2" fontId="5" fillId="0" borderId="11" xfId="0" applyNumberFormat="1" applyFont="1" applyFill="1" applyBorder="1" applyAlignment="1">
      <alignment horizontal="center" vertical="center"/>
    </xf>
    <xf numFmtId="168" fontId="5" fillId="0" borderId="33" xfId="1" applyNumberFormat="1" applyFont="1" applyFill="1" applyBorder="1" applyAlignment="1">
      <alignment vertical="center"/>
    </xf>
    <xf numFmtId="0" fontId="7" fillId="0" borderId="34" xfId="0" applyFont="1" applyFill="1" applyBorder="1" applyAlignment="1">
      <alignment vertical="center"/>
    </xf>
    <xf numFmtId="2" fontId="5" fillId="0" borderId="5" xfId="0" applyNumberFormat="1" applyFont="1" applyFill="1" applyBorder="1" applyAlignment="1">
      <alignment horizontal="center" vertical="center"/>
    </xf>
    <xf numFmtId="168" fontId="5" fillId="0" borderId="7" xfId="1" applyNumberFormat="1" applyFont="1" applyFill="1" applyBorder="1" applyAlignment="1">
      <alignment vertical="center"/>
    </xf>
    <xf numFmtId="168" fontId="10" fillId="0" borderId="7" xfId="1" applyNumberFormat="1" applyFont="1" applyFill="1" applyBorder="1" applyAlignment="1">
      <alignment vertical="center"/>
    </xf>
    <xf numFmtId="170" fontId="5" fillId="0" borderId="0" xfId="0" applyNumberFormat="1" applyFont="1"/>
    <xf numFmtId="171" fontId="10" fillId="0" borderId="26" xfId="0" applyNumberFormat="1" applyFont="1" applyFill="1" applyBorder="1" applyAlignment="1">
      <alignment vertical="center"/>
    </xf>
    <xf numFmtId="0" fontId="5" fillId="0" borderId="0" xfId="0" applyFont="1" applyAlignment="1">
      <alignment wrapText="1"/>
    </xf>
    <xf numFmtId="0" fontId="9" fillId="0" borderId="8" xfId="0" applyFont="1" applyFill="1" applyBorder="1" applyAlignment="1">
      <alignment horizontal="center" vertical="center"/>
    </xf>
    <xf numFmtId="0" fontId="5" fillId="0" borderId="9" xfId="0" quotePrefix="1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center" vertical="center"/>
    </xf>
    <xf numFmtId="168" fontId="5" fillId="0" borderId="11" xfId="1" applyNumberFormat="1" applyFont="1" applyFill="1" applyBorder="1" applyAlignment="1">
      <alignment horizontal="center" vertical="center"/>
    </xf>
    <xf numFmtId="168" fontId="5" fillId="0" borderId="33" xfId="1" applyNumberFormat="1" applyFont="1" applyFill="1" applyBorder="1" applyAlignment="1">
      <alignment horizontal="center" vertical="center"/>
    </xf>
    <xf numFmtId="0" fontId="5" fillId="0" borderId="13" xfId="0" quotePrefix="1" applyFont="1" applyFill="1" applyBorder="1" applyAlignment="1">
      <alignment vertical="center"/>
    </xf>
    <xf numFmtId="0" fontId="8" fillId="0" borderId="12" xfId="0" applyFont="1" applyFill="1" applyBorder="1" applyAlignment="1">
      <alignment horizontal="center" vertical="center"/>
    </xf>
    <xf numFmtId="168" fontId="5" fillId="0" borderId="12" xfId="1" applyNumberFormat="1" applyFont="1" applyFill="1" applyBorder="1" applyAlignment="1">
      <alignment horizontal="center" vertical="center"/>
    </xf>
    <xf numFmtId="2" fontId="5" fillId="0" borderId="12" xfId="0" applyNumberFormat="1" applyFont="1" applyFill="1" applyBorder="1" applyAlignment="1">
      <alignment horizontal="center" vertical="center"/>
    </xf>
    <xf numFmtId="0" fontId="5" fillId="0" borderId="13" xfId="0" quotePrefix="1" applyFont="1" applyFill="1" applyBorder="1" applyAlignment="1">
      <alignment vertical="center" wrapText="1"/>
    </xf>
    <xf numFmtId="0" fontId="5" fillId="0" borderId="17" xfId="0" quotePrefix="1" applyFont="1" applyFill="1" applyBorder="1" applyAlignment="1">
      <alignment vertical="center"/>
    </xf>
    <xf numFmtId="168" fontId="5" fillId="0" borderId="5" xfId="1" applyNumberFormat="1" applyFont="1" applyFill="1" applyBorder="1" applyAlignment="1">
      <alignment horizontal="center" vertical="center"/>
    </xf>
    <xf numFmtId="168" fontId="5" fillId="0" borderId="23" xfId="1" applyNumberFormat="1" applyFont="1" applyFill="1" applyBorder="1" applyAlignment="1">
      <alignment vertical="center"/>
    </xf>
    <xf numFmtId="168" fontId="10" fillId="0" borderId="26" xfId="1" applyNumberFormat="1" applyFont="1" applyFill="1" applyBorder="1" applyAlignment="1">
      <alignment vertical="center"/>
    </xf>
    <xf numFmtId="168" fontId="12" fillId="0" borderId="7" xfId="1" applyNumberFormat="1" applyFont="1" applyFill="1" applyBorder="1" applyAlignment="1">
      <alignment vertical="center"/>
    </xf>
    <xf numFmtId="168" fontId="12" fillId="0" borderId="41" xfId="1" applyNumberFormat="1" applyFont="1" applyFill="1" applyBorder="1" applyAlignment="1">
      <alignment vertical="center"/>
    </xf>
    <xf numFmtId="0" fontId="9" fillId="0" borderId="4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168" fontId="5" fillId="0" borderId="11" xfId="1" applyNumberFormat="1" applyFont="1" applyFill="1" applyBorder="1" applyAlignment="1">
      <alignment horizontal="right" vertical="center"/>
    </xf>
    <xf numFmtId="168" fontId="5" fillId="0" borderId="41" xfId="1" applyNumberFormat="1" applyFont="1" applyFill="1" applyBorder="1" applyAlignment="1">
      <alignment vertical="center"/>
    </xf>
    <xf numFmtId="170" fontId="5" fillId="0" borderId="12" xfId="0" applyNumberFormat="1" applyFont="1" applyFill="1" applyBorder="1" applyAlignment="1">
      <alignment horizontal="right" vertical="center"/>
    </xf>
    <xf numFmtId="168" fontId="5" fillId="0" borderId="44" xfId="1" applyNumberFormat="1" applyFont="1" applyFill="1" applyBorder="1" applyAlignment="1">
      <alignment vertical="center"/>
    </xf>
    <xf numFmtId="0" fontId="5" fillId="0" borderId="17" xfId="0" applyFont="1" applyFill="1" applyBorder="1" applyAlignment="1">
      <alignment vertical="center" wrapText="1"/>
    </xf>
    <xf numFmtId="0" fontId="14" fillId="0" borderId="0" xfId="0" quotePrefix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10" fontId="15" fillId="0" borderId="0" xfId="2" applyNumberFormat="1" applyFont="1" applyFill="1" applyBorder="1" applyAlignment="1">
      <alignment horizontal="center" vertical="center"/>
    </xf>
    <xf numFmtId="170" fontId="12" fillId="0" borderId="0" xfId="0" applyNumberFormat="1" applyFont="1" applyFill="1" applyBorder="1" applyAlignment="1">
      <alignment vertical="center"/>
    </xf>
    <xf numFmtId="0" fontId="3" fillId="0" borderId="0" xfId="4" applyFont="1"/>
    <xf numFmtId="0" fontId="3" fillId="0" borderId="0" xfId="4" applyFont="1" applyAlignment="1">
      <alignment horizontal="center" vertical="center"/>
    </xf>
    <xf numFmtId="0" fontId="3" fillId="0" borderId="0" xfId="4" applyFont="1" applyFill="1"/>
    <xf numFmtId="10" fontId="17" fillId="0" borderId="0" xfId="4" applyNumberFormat="1" applyFont="1" applyAlignment="1">
      <alignment horizontal="center" vertical="center" wrapText="1"/>
    </xf>
    <xf numFmtId="0" fontId="17" fillId="0" borderId="0" xfId="4" applyFont="1" applyFill="1" applyAlignment="1">
      <alignment horizontal="right" vertical="center" wrapText="1"/>
    </xf>
    <xf numFmtId="0" fontId="18" fillId="0" borderId="57" xfId="4" applyFont="1" applyBorder="1" applyAlignment="1">
      <alignment horizontal="center" vertical="center" wrapText="1"/>
    </xf>
    <xf numFmtId="0" fontId="18" fillId="0" borderId="57" xfId="4" applyFont="1" applyFill="1" applyBorder="1" applyAlignment="1">
      <alignment horizontal="right" vertical="center" wrapText="1"/>
    </xf>
    <xf numFmtId="0" fontId="18" fillId="0" borderId="57" xfId="4" applyFont="1" applyBorder="1" applyAlignment="1">
      <alignment horizontal="justify" vertical="center" wrapText="1"/>
    </xf>
    <xf numFmtId="10" fontId="17" fillId="0" borderId="57" xfId="4" applyNumberFormat="1" applyFont="1" applyBorder="1" applyAlignment="1">
      <alignment horizontal="center" vertical="center" wrapText="1"/>
    </xf>
    <xf numFmtId="0" fontId="17" fillId="0" borderId="57" xfId="4" applyFont="1" applyFill="1" applyBorder="1" applyAlignment="1">
      <alignment horizontal="right" vertical="center" wrapText="1"/>
    </xf>
    <xf numFmtId="0" fontId="17" fillId="0" borderId="57" xfId="4" applyFont="1" applyBorder="1" applyAlignment="1">
      <alignment horizontal="justify" vertical="center" wrapText="1"/>
    </xf>
    <xf numFmtId="0" fontId="17" fillId="0" borderId="57" xfId="4" applyFont="1" applyBorder="1" applyAlignment="1">
      <alignment horizontal="center" vertical="center" wrapText="1"/>
    </xf>
    <xf numFmtId="10" fontId="18" fillId="0" borderId="57" xfId="4" applyNumberFormat="1" applyFont="1" applyFill="1" applyBorder="1" applyAlignment="1">
      <alignment horizontal="right" vertical="center" wrapText="1"/>
    </xf>
    <xf numFmtId="0" fontId="18" fillId="0" borderId="0" xfId="4" applyFont="1" applyAlignment="1">
      <alignment horizontal="center" vertical="center" wrapText="1"/>
    </xf>
    <xf numFmtId="10" fontId="18" fillId="0" borderId="0" xfId="4" applyNumberFormat="1" applyFont="1" applyFill="1" applyAlignment="1">
      <alignment horizontal="right" vertical="center" wrapText="1"/>
    </xf>
    <xf numFmtId="0" fontId="18" fillId="0" borderId="0" xfId="4" applyFont="1" applyAlignment="1">
      <alignment horizontal="justify" vertical="center" wrapText="1"/>
    </xf>
    <xf numFmtId="0" fontId="17" fillId="0" borderId="0" xfId="4" applyFont="1" applyAlignment="1">
      <alignment horizontal="justify" vertical="center" wrapText="1"/>
    </xf>
    <xf numFmtId="0" fontId="17" fillId="0" borderId="0" xfId="4" applyFont="1" applyAlignment="1">
      <alignment horizontal="center" vertical="center" wrapText="1"/>
    </xf>
    <xf numFmtId="0" fontId="18" fillId="0" borderId="0" xfId="4" applyFont="1" applyBorder="1" applyAlignment="1">
      <alignment horizontal="center" vertical="center" wrapText="1"/>
    </xf>
    <xf numFmtId="10" fontId="18" fillId="0" borderId="0" xfId="4" applyNumberFormat="1" applyFont="1" applyFill="1" applyBorder="1" applyAlignment="1">
      <alignment horizontal="right" vertical="center" wrapText="1"/>
    </xf>
    <xf numFmtId="0" fontId="18" fillId="0" borderId="0" xfId="4" applyFont="1" applyBorder="1" applyAlignment="1">
      <alignment horizontal="justify" vertical="center" wrapText="1"/>
    </xf>
    <xf numFmtId="0" fontId="17" fillId="0" borderId="0" xfId="4" applyFont="1" applyFill="1" applyAlignment="1">
      <alignment horizontal="center" vertical="center" wrapText="1"/>
    </xf>
    <xf numFmtId="166" fontId="5" fillId="0" borderId="0" xfId="0" applyNumberFormat="1" applyFont="1"/>
    <xf numFmtId="0" fontId="19" fillId="0" borderId="0" xfId="0" applyFont="1" applyAlignment="1" applyProtection="1">
      <alignment horizontal="center" vertical="center"/>
      <protection locked="0"/>
    </xf>
    <xf numFmtId="0" fontId="19" fillId="0" borderId="0" xfId="0" applyNumberFormat="1" applyFont="1" applyAlignment="1" applyProtection="1">
      <alignment horizontal="center" vertical="center"/>
      <protection locked="0"/>
    </xf>
    <xf numFmtId="4" fontId="19" fillId="0" borderId="0" xfId="0" applyNumberFormat="1" applyFont="1" applyAlignment="1" applyProtection="1">
      <alignment vertical="center"/>
      <protection locked="0"/>
    </xf>
    <xf numFmtId="170" fontId="19" fillId="0" borderId="0" xfId="0" applyNumberFormat="1" applyFont="1" applyAlignment="1" applyProtection="1">
      <alignment horizontal="right" vertical="center"/>
      <protection locked="0"/>
    </xf>
    <xf numFmtId="170" fontId="19" fillId="0" borderId="0" xfId="0" applyNumberFormat="1" applyFont="1" applyAlignment="1" applyProtection="1">
      <alignment vertical="center"/>
      <protection locked="0"/>
    </xf>
    <xf numFmtId="0" fontId="19" fillId="0" borderId="0" xfId="0" applyFont="1" applyAlignment="1">
      <alignment vertical="center"/>
    </xf>
    <xf numFmtId="0" fontId="18" fillId="0" borderId="0" xfId="4" applyFont="1" applyFill="1" applyAlignment="1">
      <alignment horizontal="center" vertical="center" wrapText="1"/>
    </xf>
    <xf numFmtId="0" fontId="18" fillId="0" borderId="0" xfId="4" applyFont="1" applyFill="1" applyAlignment="1">
      <alignment horizontal="justify" vertical="center" wrapText="1"/>
    </xf>
    <xf numFmtId="165" fontId="5" fillId="0" borderId="0" xfId="5" applyFont="1"/>
    <xf numFmtId="168" fontId="5" fillId="0" borderId="0" xfId="0" applyNumberFormat="1" applyFont="1"/>
    <xf numFmtId="0" fontId="2" fillId="0" borderId="58" xfId="6" applyBorder="1" applyAlignment="1">
      <alignment horizontal="center" vertical="center" wrapText="1"/>
    </xf>
    <xf numFmtId="173" fontId="0" fillId="0" borderId="58" xfId="7" applyNumberFormat="1" applyFont="1" applyBorder="1" applyAlignment="1">
      <alignment horizontal="center" vertical="center" wrapText="1"/>
    </xf>
    <xf numFmtId="165" fontId="16" fillId="3" borderId="58" xfId="8" applyNumberFormat="1" applyFont="1" applyFill="1" applyBorder="1" applyAlignment="1">
      <alignment horizontal="center" vertical="center" textRotation="90" wrapText="1"/>
    </xf>
    <xf numFmtId="0" fontId="2" fillId="0" borderId="0" xfId="6" applyAlignment="1">
      <alignment horizontal="center" vertical="center" wrapText="1"/>
    </xf>
    <xf numFmtId="0" fontId="2" fillId="0" borderId="58" xfId="6" applyBorder="1"/>
    <xf numFmtId="172" fontId="0" fillId="0" borderId="58" xfId="7" applyNumberFormat="1" applyFont="1" applyBorder="1"/>
    <xf numFmtId="172" fontId="2" fillId="0" borderId="58" xfId="6" applyNumberFormat="1" applyBorder="1"/>
    <xf numFmtId="174" fontId="2" fillId="0" borderId="58" xfId="6" applyNumberFormat="1" applyBorder="1"/>
    <xf numFmtId="0" fontId="2" fillId="0" borderId="0" xfId="6"/>
    <xf numFmtId="0" fontId="16" fillId="0" borderId="58" xfId="6" applyFont="1" applyBorder="1" applyAlignment="1">
      <alignment horizontal="center" vertical="center"/>
    </xf>
    <xf numFmtId="173" fontId="16" fillId="0" borderId="58" xfId="7" applyNumberFormat="1" applyFont="1" applyBorder="1" applyAlignment="1">
      <alignment horizontal="center" vertical="center"/>
    </xf>
    <xf numFmtId="165" fontId="16" fillId="0" borderId="58" xfId="8" applyFont="1" applyBorder="1" applyAlignment="1">
      <alignment horizontal="center" vertical="center"/>
    </xf>
    <xf numFmtId="0" fontId="2" fillId="0" borderId="58" xfId="6" applyBorder="1" applyAlignment="1">
      <alignment vertical="center"/>
    </xf>
    <xf numFmtId="173" fontId="0" fillId="0" borderId="58" xfId="7" applyNumberFormat="1" applyFont="1" applyBorder="1" applyAlignment="1">
      <alignment vertical="center"/>
    </xf>
    <xf numFmtId="165" fontId="0" fillId="0" borderId="58" xfId="8" applyFont="1" applyFill="1" applyBorder="1" applyAlignment="1">
      <alignment vertical="center"/>
    </xf>
    <xf numFmtId="165" fontId="0" fillId="0" borderId="58" xfId="8" applyFont="1" applyBorder="1" applyAlignment="1">
      <alignment vertical="center"/>
    </xf>
    <xf numFmtId="0" fontId="2" fillId="0" borderId="58" xfId="6" applyFont="1" applyBorder="1" applyAlignment="1">
      <alignment vertical="center"/>
    </xf>
    <xf numFmtId="165" fontId="16" fillId="0" borderId="58" xfId="6" applyNumberFormat="1" applyFont="1" applyBorder="1"/>
    <xf numFmtId="0" fontId="2" fillId="0" borderId="58" xfId="6" applyFont="1" applyBorder="1"/>
    <xf numFmtId="164" fontId="2" fillId="0" borderId="58" xfId="6" applyNumberFormat="1" applyBorder="1"/>
    <xf numFmtId="167" fontId="5" fillId="0" borderId="0" xfId="1" applyFont="1"/>
    <xf numFmtId="164" fontId="5" fillId="0" borderId="0" xfId="0" applyNumberFormat="1" applyFont="1"/>
    <xf numFmtId="167" fontId="2" fillId="0" borderId="0" xfId="1" applyFont="1"/>
    <xf numFmtId="175" fontId="2" fillId="0" borderId="0" xfId="1" applyNumberFormat="1" applyFont="1"/>
    <xf numFmtId="164" fontId="2" fillId="0" borderId="0" xfId="6" applyNumberFormat="1"/>
    <xf numFmtId="167" fontId="2" fillId="0" borderId="0" xfId="6" applyNumberFormat="1"/>
    <xf numFmtId="176" fontId="5" fillId="0" borderId="0" xfId="1" applyNumberFormat="1" applyFont="1"/>
    <xf numFmtId="177" fontId="5" fillId="0" borderId="0" xfId="0" applyNumberFormat="1" applyFont="1"/>
    <xf numFmtId="0" fontId="5" fillId="0" borderId="0" xfId="0" applyFont="1" applyBorder="1" applyAlignment="1">
      <alignment vertical="center"/>
    </xf>
    <xf numFmtId="168" fontId="11" fillId="2" borderId="30" xfId="1" applyNumberFormat="1" applyFont="1" applyFill="1" applyBorder="1" applyAlignment="1">
      <alignment vertical="center"/>
    </xf>
    <xf numFmtId="168" fontId="11" fillId="2" borderId="29" xfId="1" applyNumberFormat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right" vertical="center" wrapText="1"/>
    </xf>
    <xf numFmtId="0" fontId="10" fillId="0" borderId="15" xfId="0" applyFont="1" applyFill="1" applyBorder="1" applyAlignment="1">
      <alignment horizontal="right" vertical="center" wrapText="1"/>
    </xf>
    <xf numFmtId="0" fontId="10" fillId="0" borderId="20" xfId="0" applyFont="1" applyFill="1" applyBorder="1" applyAlignment="1">
      <alignment horizontal="right" vertical="center" wrapText="1"/>
    </xf>
    <xf numFmtId="169" fontId="11" fillId="0" borderId="21" xfId="0" applyNumberFormat="1" applyFont="1" applyFill="1" applyBorder="1" applyAlignment="1">
      <alignment horizontal="center" vertical="center"/>
    </xf>
    <xf numFmtId="169" fontId="11" fillId="0" borderId="22" xfId="0" applyNumberFormat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vertical="center"/>
    </xf>
    <xf numFmtId="0" fontId="5" fillId="0" borderId="35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right" vertical="center" wrapText="1"/>
    </xf>
    <xf numFmtId="0" fontId="10" fillId="0" borderId="25" xfId="0" applyFont="1" applyFill="1" applyBorder="1" applyAlignment="1">
      <alignment horizontal="right" vertical="center" wrapText="1"/>
    </xf>
    <xf numFmtId="0" fontId="10" fillId="0" borderId="22" xfId="0" applyFont="1" applyFill="1" applyBorder="1" applyAlignment="1">
      <alignment horizontal="right" vertical="center" wrapText="1"/>
    </xf>
    <xf numFmtId="2" fontId="11" fillId="0" borderId="21" xfId="0" applyNumberFormat="1" applyFont="1" applyFill="1" applyBorder="1" applyAlignment="1">
      <alignment horizontal="center" vertical="center"/>
    </xf>
    <xf numFmtId="2" fontId="11" fillId="0" borderId="22" xfId="0" applyNumberFormat="1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right" vertical="center" wrapText="1"/>
    </xf>
    <xf numFmtId="0" fontId="12" fillId="0" borderId="25" xfId="0" applyFont="1" applyFill="1" applyBorder="1" applyAlignment="1">
      <alignment horizontal="right" vertical="center" wrapText="1"/>
    </xf>
    <xf numFmtId="0" fontId="12" fillId="0" borderId="22" xfId="0" applyFont="1" applyFill="1" applyBorder="1" applyAlignment="1">
      <alignment horizontal="right" vertical="center" wrapText="1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2" borderId="27" xfId="0" quotePrefix="1" applyFont="1" applyFill="1" applyBorder="1" applyAlignment="1">
      <alignment horizontal="left" vertical="center" wrapText="1"/>
    </xf>
    <xf numFmtId="0" fontId="11" fillId="2" borderId="28" xfId="0" quotePrefix="1" applyFont="1" applyFill="1" applyBorder="1" applyAlignment="1">
      <alignment horizontal="left" vertical="center" wrapText="1"/>
    </xf>
    <xf numFmtId="0" fontId="11" fillId="2" borderId="29" xfId="0" quotePrefix="1" applyFont="1" applyFill="1" applyBorder="1" applyAlignment="1">
      <alignment horizontal="left" vertical="center" wrapText="1"/>
    </xf>
    <xf numFmtId="0" fontId="11" fillId="2" borderId="30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vertical="center"/>
    </xf>
    <xf numFmtId="0" fontId="5" fillId="0" borderId="32" xfId="0" applyFont="1" applyFill="1" applyBorder="1" applyAlignment="1">
      <alignment vertical="center"/>
    </xf>
    <xf numFmtId="0" fontId="6" fillId="0" borderId="3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11" fillId="2" borderId="27" xfId="0" quotePrefix="1" applyFont="1" applyFill="1" applyBorder="1" applyAlignment="1">
      <alignment horizontal="right" vertical="center" wrapText="1"/>
    </xf>
    <xf numFmtId="0" fontId="11" fillId="2" borderId="28" xfId="0" quotePrefix="1" applyFont="1" applyFill="1" applyBorder="1" applyAlignment="1">
      <alignment horizontal="right" vertical="center" wrapText="1"/>
    </xf>
    <xf numFmtId="0" fontId="11" fillId="2" borderId="29" xfId="0" quotePrefix="1" applyFont="1" applyFill="1" applyBorder="1" applyAlignment="1">
      <alignment horizontal="right" vertical="center" wrapText="1"/>
    </xf>
    <xf numFmtId="0" fontId="12" fillId="0" borderId="38" xfId="0" applyFont="1" applyFill="1" applyBorder="1" applyAlignment="1">
      <alignment horizontal="right" vertical="center" wrapText="1"/>
    </xf>
    <xf numFmtId="0" fontId="12" fillId="0" borderId="39" xfId="0" applyFont="1" applyFill="1" applyBorder="1" applyAlignment="1">
      <alignment horizontal="right" vertical="center" wrapText="1"/>
    </xf>
    <xf numFmtId="0" fontId="12" fillId="0" borderId="40" xfId="0" applyFont="1" applyFill="1" applyBorder="1" applyAlignment="1">
      <alignment horizontal="right" vertical="center" wrapText="1"/>
    </xf>
    <xf numFmtId="0" fontId="10" fillId="0" borderId="45" xfId="0" applyFont="1" applyFill="1" applyBorder="1" applyAlignment="1">
      <alignment horizontal="right" vertical="center" wrapText="1"/>
    </xf>
    <xf numFmtId="0" fontId="10" fillId="0" borderId="46" xfId="0" applyFont="1" applyFill="1" applyBorder="1" applyAlignment="1">
      <alignment horizontal="right" vertical="center" wrapText="1"/>
    </xf>
    <xf numFmtId="0" fontId="10" fillId="0" borderId="32" xfId="0" applyFont="1" applyFill="1" applyBorder="1" applyAlignment="1">
      <alignment horizontal="right" vertical="center" wrapText="1"/>
    </xf>
    <xf numFmtId="0" fontId="10" fillId="0" borderId="47" xfId="0" applyFont="1" applyFill="1" applyBorder="1" applyAlignment="1">
      <alignment horizontal="right" vertical="center" wrapText="1"/>
    </xf>
    <xf numFmtId="0" fontId="10" fillId="0" borderId="48" xfId="0" applyFont="1" applyFill="1" applyBorder="1" applyAlignment="1">
      <alignment horizontal="right" vertical="center" wrapText="1"/>
    </xf>
    <xf numFmtId="0" fontId="10" fillId="0" borderId="35" xfId="0" applyFont="1" applyFill="1" applyBorder="1" applyAlignment="1">
      <alignment horizontal="right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center"/>
    </xf>
    <xf numFmtId="0" fontId="10" fillId="0" borderId="32" xfId="0" quotePrefix="1" applyFont="1" applyFill="1" applyBorder="1" applyAlignment="1">
      <alignment horizontal="left" vertical="center"/>
    </xf>
    <xf numFmtId="168" fontId="10" fillId="0" borderId="43" xfId="1" applyNumberFormat="1" applyFont="1" applyFill="1" applyBorder="1" applyAlignment="1">
      <alignment horizontal="center" vertical="center"/>
    </xf>
    <xf numFmtId="168" fontId="10" fillId="0" borderId="40" xfId="1" applyNumberFormat="1" applyFont="1" applyFill="1" applyBorder="1" applyAlignment="1">
      <alignment horizontal="center" vertical="center"/>
    </xf>
    <xf numFmtId="168" fontId="10" fillId="0" borderId="9" xfId="1" applyNumberFormat="1" applyFont="1" applyFill="1" applyBorder="1" applyAlignment="1">
      <alignment horizontal="center" vertical="center"/>
    </xf>
    <xf numFmtId="168" fontId="10" fillId="0" borderId="51" xfId="1" applyNumberFormat="1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left" vertical="center"/>
    </xf>
    <xf numFmtId="0" fontId="10" fillId="0" borderId="53" xfId="0" quotePrefix="1" applyFont="1" applyFill="1" applyBorder="1" applyAlignment="1">
      <alignment horizontal="left" vertical="center"/>
    </xf>
    <xf numFmtId="168" fontId="10" fillId="0" borderId="13" xfId="1" applyNumberFormat="1" applyFont="1" applyFill="1" applyBorder="1" applyAlignment="1">
      <alignment horizontal="center" vertical="center"/>
    </xf>
    <xf numFmtId="168" fontId="10" fillId="0" borderId="10" xfId="1" applyNumberFormat="1" applyFont="1" applyFill="1" applyBorder="1" applyAlignment="1">
      <alignment horizontal="center" vertical="center"/>
    </xf>
    <xf numFmtId="168" fontId="10" fillId="0" borderId="54" xfId="1" applyNumberFormat="1" applyFont="1" applyFill="1" applyBorder="1" applyAlignment="1">
      <alignment horizontal="center" vertical="center"/>
    </xf>
    <xf numFmtId="168" fontId="10" fillId="0" borderId="52" xfId="1" applyNumberFormat="1" applyFont="1" applyFill="1" applyBorder="1" applyAlignment="1">
      <alignment horizontal="center" vertical="center"/>
    </xf>
    <xf numFmtId="168" fontId="10" fillId="0" borderId="53" xfId="1" applyNumberFormat="1" applyFont="1" applyFill="1" applyBorder="1" applyAlignment="1">
      <alignment horizontal="center" vertical="center"/>
    </xf>
    <xf numFmtId="168" fontId="10" fillId="0" borderId="55" xfId="1" applyNumberFormat="1" applyFont="1" applyFill="1" applyBorder="1" applyAlignment="1">
      <alignment horizontal="center" vertical="center"/>
    </xf>
    <xf numFmtId="0" fontId="19" fillId="0" borderId="0" xfId="0" applyFont="1" applyAlignment="1" applyProtection="1">
      <alignment horizontal="left" vertical="center"/>
      <protection locked="0"/>
    </xf>
    <xf numFmtId="0" fontId="11" fillId="2" borderId="27" xfId="0" applyFont="1" applyFill="1" applyBorder="1" applyAlignment="1">
      <alignment horizontal="right" vertical="center"/>
    </xf>
    <xf numFmtId="0" fontId="11" fillId="2" borderId="28" xfId="0" quotePrefix="1" applyFont="1" applyFill="1" applyBorder="1" applyAlignment="1">
      <alignment horizontal="right" vertical="center"/>
    </xf>
    <xf numFmtId="0" fontId="11" fillId="2" borderId="29" xfId="0" quotePrefix="1" applyFont="1" applyFill="1" applyBorder="1" applyAlignment="1">
      <alignment horizontal="right" vertical="center"/>
    </xf>
    <xf numFmtId="168" fontId="11" fillId="2" borderId="30" xfId="1" applyNumberFormat="1" applyFont="1" applyFill="1" applyBorder="1" applyAlignment="1">
      <alignment horizontal="center" vertical="center"/>
    </xf>
    <xf numFmtId="168" fontId="11" fillId="2" borderId="29" xfId="1" applyNumberFormat="1" applyFont="1" applyFill="1" applyBorder="1" applyAlignment="1">
      <alignment horizontal="center" vertical="center"/>
    </xf>
    <xf numFmtId="0" fontId="21" fillId="4" borderId="0" xfId="9" applyFont="1" applyFill="1" applyAlignment="1">
      <alignment horizontal="center" vertical="center" wrapText="1"/>
    </xf>
    <xf numFmtId="0" fontId="17" fillId="0" borderId="56" xfId="4" applyFont="1" applyBorder="1" applyAlignment="1">
      <alignment horizontal="justify" vertical="center" wrapText="1"/>
    </xf>
    <xf numFmtId="0" fontId="16" fillId="0" borderId="0" xfId="4" applyFont="1" applyAlignment="1">
      <alignment horizontal="center"/>
    </xf>
  </cellXfs>
  <cellStyles count="10">
    <cellStyle name="Millares [0] 2" xfId="7"/>
    <cellStyle name="Moneda" xfId="1" builtinId="4"/>
    <cellStyle name="Moneda [0]" xfId="5" builtinId="7"/>
    <cellStyle name="Moneda [0] 2" xfId="8"/>
    <cellStyle name="Normal" xfId="0" builtinId="0"/>
    <cellStyle name="Normal 2" xfId="3"/>
    <cellStyle name="Normal 3" xfId="4"/>
    <cellStyle name="Normal 3 11 2 2" xfId="9"/>
    <cellStyle name="Normal 4" xfId="6"/>
    <cellStyle name="Porcentaje" xfId="2" builtinId="5"/>
  </cellStyles>
  <dxfs count="1"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os\JJMA\MAINTENANCE%20SYSTEMS%202\PRESUPUESTOS\CDJ\PRE2007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LUB"/>
      <sheetName val="SUPLUB"/>
      <sheetName val="GR ENGTOOL"/>
      <sheetName val="MAJMINREP"/>
      <sheetName val="BUDTOTAL"/>
      <sheetName val="RH120E Diesel Cat"/>
      <sheetName val="RH120E Diesel Cummins"/>
      <sheetName val="777D"/>
      <sheetName val="777F"/>
      <sheetName val="16H"/>
      <sheetName val="834H"/>
      <sheetName val="D9T"/>
      <sheetName val="330CL"/>
      <sheetName val="GR ENG TOOL RH120E"/>
      <sheetName val="Parts - Comp IR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view="pageBreakPreview" topLeftCell="A37" zoomScale="90" zoomScaleNormal="100" zoomScaleSheetLayoutView="90" workbookViewId="0">
      <selection activeCell="G50" sqref="G50"/>
    </sheetView>
  </sheetViews>
  <sheetFormatPr baseColWidth="10" defaultColWidth="11.42578125" defaultRowHeight="12.75" x14ac:dyDescent="0.2"/>
  <cols>
    <col min="1" max="1" width="1.5703125" style="1" bestFit="1" customWidth="1"/>
    <col min="2" max="2" width="46.7109375" style="1" customWidth="1"/>
    <col min="3" max="3" width="5.85546875" style="1" bestFit="1" customWidth="1"/>
    <col min="4" max="4" width="14" style="1" customWidth="1"/>
    <col min="5" max="5" width="20.5703125" style="1" bestFit="1" customWidth="1"/>
    <col min="6" max="6" width="7.140625" style="1" bestFit="1" customWidth="1"/>
    <col min="7" max="7" width="17.5703125" style="1" bestFit="1" customWidth="1"/>
    <col min="8" max="8" width="19.85546875" style="1" customWidth="1"/>
    <col min="9" max="9" width="19" style="1" customWidth="1"/>
    <col min="10" max="10" width="19.5703125" style="1" customWidth="1"/>
    <col min="11" max="11" width="15.42578125" style="1" customWidth="1"/>
    <col min="12" max="12" width="14.85546875" style="1" bestFit="1" customWidth="1"/>
    <col min="13" max="16384" width="11.42578125" style="1"/>
  </cols>
  <sheetData>
    <row r="1" spans="1:10" ht="23.25" x14ac:dyDescent="0.35">
      <c r="A1" s="133" t="s">
        <v>0</v>
      </c>
      <c r="B1" s="133"/>
      <c r="C1" s="133"/>
      <c r="D1" s="133"/>
      <c r="E1" s="133"/>
      <c r="F1" s="133"/>
      <c r="G1" s="133"/>
    </row>
    <row r="2" spans="1:10" ht="9" customHeight="1" x14ac:dyDescent="0.35">
      <c r="A2" s="2"/>
      <c r="B2" s="2"/>
      <c r="C2" s="2"/>
      <c r="D2" s="2"/>
      <c r="E2" s="2"/>
      <c r="F2" s="2"/>
      <c r="G2" s="2"/>
    </row>
    <row r="3" spans="1:10" ht="31.5" customHeight="1" thickBot="1" x14ac:dyDescent="0.25">
      <c r="A3" s="134" t="s">
        <v>114</v>
      </c>
      <c r="B3" s="134"/>
      <c r="C3" s="134"/>
      <c r="D3" s="134"/>
      <c r="E3" s="134"/>
      <c r="F3" s="134"/>
      <c r="G3" s="134"/>
    </row>
    <row r="4" spans="1:10" ht="20.25" customHeight="1" thickTop="1" thickBot="1" x14ac:dyDescent="0.25">
      <c r="A4" s="135" t="s">
        <v>1</v>
      </c>
      <c r="B4" s="136"/>
      <c r="C4" s="136"/>
      <c r="D4" s="136"/>
      <c r="E4" s="136"/>
      <c r="F4" s="136"/>
      <c r="G4" s="137"/>
    </row>
    <row r="5" spans="1:10" ht="26.25" thickTop="1" x14ac:dyDescent="0.2">
      <c r="A5" s="138" t="s">
        <v>2</v>
      </c>
      <c r="B5" s="139"/>
      <c r="C5" s="139"/>
      <c r="D5" s="3" t="s">
        <v>3</v>
      </c>
      <c r="E5" s="3" t="s">
        <v>4</v>
      </c>
      <c r="F5" s="4" t="s">
        <v>5</v>
      </c>
      <c r="G5" s="5" t="s">
        <v>6</v>
      </c>
    </row>
    <row r="6" spans="1:10" ht="13.5" customHeight="1" x14ac:dyDescent="0.2">
      <c r="A6" s="6" t="s">
        <v>7</v>
      </c>
      <c r="B6" s="7" t="s">
        <v>8</v>
      </c>
      <c r="C6" s="8"/>
      <c r="D6" s="9">
        <v>5346000</v>
      </c>
      <c r="E6" s="14">
        <v>1</v>
      </c>
      <c r="F6" s="10">
        <v>19</v>
      </c>
      <c r="G6" s="11">
        <f>ROUND(D6*E6*F6,0)</f>
        <v>101574000</v>
      </c>
      <c r="I6" s="129"/>
      <c r="J6" s="129"/>
    </row>
    <row r="7" spans="1:10" ht="13.5" customHeight="1" x14ac:dyDescent="0.2">
      <c r="A7" s="6" t="s">
        <v>7</v>
      </c>
      <c r="B7" s="12" t="s">
        <v>9</v>
      </c>
      <c r="C7" s="8" t="s">
        <v>10</v>
      </c>
      <c r="D7" s="13">
        <v>3436000</v>
      </c>
      <c r="E7" s="14">
        <v>1</v>
      </c>
      <c r="F7" s="10">
        <v>19</v>
      </c>
      <c r="G7" s="11">
        <f t="shared" ref="G7:G15" si="0">ROUND(D7*E7*F7,0)</f>
        <v>65284000</v>
      </c>
    </row>
    <row r="8" spans="1:10" ht="13.5" customHeight="1" x14ac:dyDescent="0.2">
      <c r="A8" s="6"/>
      <c r="B8" s="130" t="s">
        <v>112</v>
      </c>
      <c r="C8" s="8"/>
      <c r="D8" s="13">
        <v>5190763</v>
      </c>
      <c r="E8" s="14">
        <v>1</v>
      </c>
      <c r="F8" s="10">
        <v>18</v>
      </c>
      <c r="G8" s="11">
        <f t="shared" si="0"/>
        <v>93433734</v>
      </c>
    </row>
    <row r="9" spans="1:10" ht="13.5" customHeight="1" x14ac:dyDescent="0.2">
      <c r="A9" s="6"/>
      <c r="B9" s="130" t="s">
        <v>113</v>
      </c>
      <c r="C9" s="8"/>
      <c r="D9" s="13">
        <v>5190763</v>
      </c>
      <c r="E9" s="14">
        <v>1</v>
      </c>
      <c r="F9" s="10">
        <v>18</v>
      </c>
      <c r="G9" s="11">
        <f t="shared" si="0"/>
        <v>93433734</v>
      </c>
    </row>
    <row r="10" spans="1:10" ht="13.5" customHeight="1" x14ac:dyDescent="0.2">
      <c r="A10" s="6" t="s">
        <v>7</v>
      </c>
      <c r="B10" s="12" t="s">
        <v>11</v>
      </c>
      <c r="C10" s="8" t="s">
        <v>12</v>
      </c>
      <c r="D10" s="13">
        <v>2660000</v>
      </c>
      <c r="E10" s="14">
        <v>2</v>
      </c>
      <c r="F10" s="10">
        <v>18</v>
      </c>
      <c r="G10" s="11">
        <f t="shared" si="0"/>
        <v>95760000</v>
      </c>
      <c r="I10" s="91"/>
      <c r="J10" s="122"/>
    </row>
    <row r="11" spans="1:10" ht="13.5" customHeight="1" x14ac:dyDescent="0.2">
      <c r="A11" s="15" t="s">
        <v>7</v>
      </c>
      <c r="B11" s="12" t="s">
        <v>13</v>
      </c>
      <c r="C11" s="8" t="s">
        <v>12</v>
      </c>
      <c r="D11" s="13">
        <v>2582756</v>
      </c>
      <c r="E11" s="14">
        <v>1</v>
      </c>
      <c r="F11" s="10">
        <v>18</v>
      </c>
      <c r="G11" s="11">
        <f t="shared" si="0"/>
        <v>46489608</v>
      </c>
    </row>
    <row r="12" spans="1:10" ht="13.5" customHeight="1" x14ac:dyDescent="0.2">
      <c r="A12" s="15" t="s">
        <v>7</v>
      </c>
      <c r="B12" s="12" t="s">
        <v>14</v>
      </c>
      <c r="C12" s="8" t="s">
        <v>12</v>
      </c>
      <c r="D12" s="13">
        <v>2582756</v>
      </c>
      <c r="E12" s="14">
        <v>2</v>
      </c>
      <c r="F12" s="10">
        <v>18</v>
      </c>
      <c r="G12" s="11">
        <f t="shared" si="0"/>
        <v>92979216</v>
      </c>
    </row>
    <row r="13" spans="1:10" ht="13.5" customHeight="1" x14ac:dyDescent="0.2">
      <c r="A13" s="6" t="s">
        <v>7</v>
      </c>
      <c r="B13" s="12" t="s">
        <v>15</v>
      </c>
      <c r="C13" s="8" t="s">
        <v>12</v>
      </c>
      <c r="D13" s="13">
        <v>2582756</v>
      </c>
      <c r="E13" s="14">
        <v>1</v>
      </c>
      <c r="F13" s="10">
        <v>18</v>
      </c>
      <c r="G13" s="11">
        <f t="shared" si="0"/>
        <v>46489608</v>
      </c>
    </row>
    <row r="14" spans="1:10" ht="13.5" customHeight="1" x14ac:dyDescent="0.2">
      <c r="A14" s="6" t="s">
        <v>7</v>
      </c>
      <c r="B14" s="12" t="s">
        <v>16</v>
      </c>
      <c r="C14" s="8"/>
      <c r="D14" s="13">
        <v>1000000</v>
      </c>
      <c r="E14" s="14">
        <v>2</v>
      </c>
      <c r="F14" s="10">
        <v>18</v>
      </c>
      <c r="G14" s="11">
        <f t="shared" si="0"/>
        <v>36000000</v>
      </c>
      <c r="H14" s="123"/>
    </row>
    <row r="15" spans="1:10" ht="13.5" customHeight="1" x14ac:dyDescent="0.2">
      <c r="A15" s="16" t="s">
        <v>7</v>
      </c>
      <c r="B15" s="17" t="s">
        <v>17</v>
      </c>
      <c r="C15" s="18"/>
      <c r="D15" s="13">
        <v>1000000</v>
      </c>
      <c r="E15" s="20">
        <v>1</v>
      </c>
      <c r="F15" s="10">
        <v>19</v>
      </c>
      <c r="G15" s="21">
        <f t="shared" si="0"/>
        <v>19000000</v>
      </c>
    </row>
    <row r="16" spans="1:10" ht="15" customHeight="1" x14ac:dyDescent="0.2">
      <c r="A16" s="140" t="s">
        <v>18</v>
      </c>
      <c r="B16" s="141"/>
      <c r="C16" s="141"/>
      <c r="D16" s="142"/>
      <c r="E16" s="143" t="s">
        <v>19</v>
      </c>
      <c r="F16" s="144"/>
      <c r="G16" s="22">
        <f>SUM(G6:G15)</f>
        <v>690443900</v>
      </c>
    </row>
    <row r="17" spans="1:9" ht="15" customHeight="1" x14ac:dyDescent="0.2">
      <c r="A17" s="147" t="s">
        <v>20</v>
      </c>
      <c r="B17" s="148"/>
      <c r="C17" s="148"/>
      <c r="D17" s="149"/>
      <c r="E17" s="150" t="s">
        <v>21</v>
      </c>
      <c r="F17" s="151"/>
      <c r="G17" s="23">
        <v>2.2000000000000002</v>
      </c>
    </row>
    <row r="18" spans="1:9" ht="15" customHeight="1" x14ac:dyDescent="0.2">
      <c r="A18" s="147" t="s">
        <v>22</v>
      </c>
      <c r="B18" s="148"/>
      <c r="C18" s="148"/>
      <c r="D18" s="149"/>
      <c r="E18" s="150" t="s">
        <v>23</v>
      </c>
      <c r="F18" s="151"/>
      <c r="G18" s="24">
        <f>ROUND(G16*G17,0)</f>
        <v>1518976580</v>
      </c>
      <c r="H18" s="101"/>
    </row>
    <row r="19" spans="1:9" ht="15" customHeight="1" x14ac:dyDescent="0.2">
      <c r="A19" s="152" t="s">
        <v>24</v>
      </c>
      <c r="B19" s="153"/>
      <c r="C19" s="153"/>
      <c r="D19" s="154"/>
      <c r="E19" s="155" t="s">
        <v>25</v>
      </c>
      <c r="F19" s="156"/>
      <c r="G19" s="24">
        <f>ROUND(G18*0.19,0)</f>
        <v>288605550</v>
      </c>
    </row>
    <row r="20" spans="1:9" ht="15" customHeight="1" thickBot="1" x14ac:dyDescent="0.25">
      <c r="A20" s="157" t="s">
        <v>26</v>
      </c>
      <c r="B20" s="158"/>
      <c r="C20" s="158"/>
      <c r="D20" s="159"/>
      <c r="E20" s="160" t="s">
        <v>27</v>
      </c>
      <c r="F20" s="161"/>
      <c r="G20" s="25">
        <f>G18+G19</f>
        <v>1807582130</v>
      </c>
      <c r="H20" s="100"/>
      <c r="I20" s="101"/>
    </row>
    <row r="21" spans="1:9" ht="14.25" thickTop="1" thickBot="1" x14ac:dyDescent="0.25">
      <c r="A21" s="26"/>
      <c r="B21" s="26"/>
      <c r="C21" s="26"/>
      <c r="D21" s="26"/>
      <c r="E21" s="27"/>
      <c r="F21" s="27"/>
      <c r="G21" s="28"/>
      <c r="H21" s="29"/>
      <c r="I21" s="30"/>
    </row>
    <row r="22" spans="1:9" ht="20.25" customHeight="1" thickTop="1" thickBot="1" x14ac:dyDescent="0.25">
      <c r="A22" s="135" t="s">
        <v>28</v>
      </c>
      <c r="B22" s="136"/>
      <c r="C22" s="136"/>
      <c r="D22" s="136"/>
      <c r="E22" s="136"/>
      <c r="F22" s="136"/>
      <c r="G22" s="137"/>
    </row>
    <row r="23" spans="1:9" ht="13.5" thickTop="1" x14ac:dyDescent="0.2">
      <c r="A23" s="162" t="s">
        <v>29</v>
      </c>
      <c r="B23" s="163"/>
      <c r="C23" s="164"/>
      <c r="D23" s="3" t="s">
        <v>30</v>
      </c>
      <c r="E23" s="3" t="s">
        <v>4</v>
      </c>
      <c r="F23" s="4" t="s">
        <v>5</v>
      </c>
      <c r="G23" s="31" t="s">
        <v>6</v>
      </c>
      <c r="H23" s="32"/>
      <c r="I23" s="32"/>
    </row>
    <row r="24" spans="1:9" ht="13.5" customHeight="1" x14ac:dyDescent="0.2">
      <c r="A24" s="6" t="s">
        <v>7</v>
      </c>
      <c r="B24" s="165" t="s">
        <v>31</v>
      </c>
      <c r="C24" s="166"/>
      <c r="D24" s="9">
        <v>1200000</v>
      </c>
      <c r="E24" s="33">
        <f>E7</f>
        <v>1</v>
      </c>
      <c r="F24" s="10">
        <v>18</v>
      </c>
      <c r="G24" s="34">
        <f t="shared" ref="G24:G25" si="1">ROUND(D24*E24*F24,0)</f>
        <v>21600000</v>
      </c>
    </row>
    <row r="25" spans="1:9" ht="13.5" customHeight="1" x14ac:dyDescent="0.2">
      <c r="A25" s="35" t="s">
        <v>7</v>
      </c>
      <c r="B25" s="145" t="s">
        <v>32</v>
      </c>
      <c r="C25" s="146"/>
      <c r="D25" s="19">
        <v>900000</v>
      </c>
      <c r="E25" s="36">
        <f>SUM(E10:E13)</f>
        <v>6</v>
      </c>
      <c r="F25" s="10">
        <v>18</v>
      </c>
      <c r="G25" s="37">
        <f t="shared" si="1"/>
        <v>97200000</v>
      </c>
    </row>
    <row r="26" spans="1:9" ht="15" customHeight="1" x14ac:dyDescent="0.2">
      <c r="A26" s="140" t="s">
        <v>33</v>
      </c>
      <c r="B26" s="141"/>
      <c r="C26" s="141"/>
      <c r="D26" s="142"/>
      <c r="E26" s="143" t="s">
        <v>19</v>
      </c>
      <c r="F26" s="144"/>
      <c r="G26" s="38">
        <f>SUM(G24:G25)</f>
        <v>118800000</v>
      </c>
      <c r="H26" s="39"/>
    </row>
    <row r="27" spans="1:9" ht="15" customHeight="1" x14ac:dyDescent="0.2">
      <c r="A27" s="147" t="s">
        <v>20</v>
      </c>
      <c r="B27" s="148"/>
      <c r="C27" s="148"/>
      <c r="D27" s="149"/>
      <c r="E27" s="150" t="s">
        <v>21</v>
      </c>
      <c r="F27" s="151"/>
      <c r="G27" s="40">
        <v>1</v>
      </c>
      <c r="H27" s="39"/>
    </row>
    <row r="28" spans="1:9" ht="15" customHeight="1" x14ac:dyDescent="0.2">
      <c r="A28" s="147" t="s">
        <v>22</v>
      </c>
      <c r="B28" s="148"/>
      <c r="C28" s="148"/>
      <c r="D28" s="149"/>
      <c r="E28" s="150" t="s">
        <v>23</v>
      </c>
      <c r="F28" s="151"/>
      <c r="G28" s="24">
        <f>ROUND(G26*G27,0)</f>
        <v>118800000</v>
      </c>
      <c r="H28" s="39"/>
    </row>
    <row r="29" spans="1:9" ht="15" customHeight="1" x14ac:dyDescent="0.2">
      <c r="A29" s="152" t="s">
        <v>24</v>
      </c>
      <c r="B29" s="153"/>
      <c r="C29" s="153"/>
      <c r="D29" s="154"/>
      <c r="E29" s="155" t="s">
        <v>25</v>
      </c>
      <c r="F29" s="156"/>
      <c r="G29" s="24">
        <f>ROUND(G28*0.19,0)</f>
        <v>22572000</v>
      </c>
      <c r="H29" s="39"/>
    </row>
    <row r="30" spans="1:9" ht="15" customHeight="1" thickBot="1" x14ac:dyDescent="0.25">
      <c r="A30" s="169" t="s">
        <v>26</v>
      </c>
      <c r="B30" s="170"/>
      <c r="C30" s="170"/>
      <c r="D30" s="171"/>
      <c r="E30" s="160" t="s">
        <v>27</v>
      </c>
      <c r="F30" s="161"/>
      <c r="G30" s="25">
        <f>+G28+G29</f>
        <v>141372000</v>
      </c>
      <c r="H30" s="39"/>
    </row>
    <row r="31" spans="1:9" ht="14.25" thickTop="1" thickBot="1" x14ac:dyDescent="0.25">
      <c r="G31" s="39"/>
      <c r="H31" s="39"/>
      <c r="I31" s="39"/>
    </row>
    <row r="32" spans="1:9" ht="20.25" customHeight="1" thickTop="1" thickBot="1" x14ac:dyDescent="0.25">
      <c r="A32" s="135" t="s">
        <v>34</v>
      </c>
      <c r="B32" s="136"/>
      <c r="C32" s="136"/>
      <c r="D32" s="136"/>
      <c r="E32" s="136"/>
      <c r="F32" s="136"/>
      <c r="G32" s="137"/>
    </row>
    <row r="33" spans="1:12" ht="25.5" customHeight="1" thickTop="1" x14ac:dyDescent="0.2">
      <c r="A33" s="167" t="s">
        <v>35</v>
      </c>
      <c r="B33" s="168"/>
      <c r="C33" s="3" t="s">
        <v>36</v>
      </c>
      <c r="D33" s="3" t="s">
        <v>37</v>
      </c>
      <c r="E33" s="3" t="s">
        <v>38</v>
      </c>
      <c r="F33" s="4" t="s">
        <v>5</v>
      </c>
      <c r="G33" s="31" t="s">
        <v>6</v>
      </c>
      <c r="H33" s="41"/>
    </row>
    <row r="34" spans="1:12" ht="24.95" customHeight="1" x14ac:dyDescent="0.2">
      <c r="A34" s="42" t="s">
        <v>7</v>
      </c>
      <c r="B34" s="43" t="s">
        <v>39</v>
      </c>
      <c r="C34" s="44" t="s">
        <v>40</v>
      </c>
      <c r="D34" s="45">
        <v>100000</v>
      </c>
      <c r="E34" s="33">
        <f>SUM(E7:E12)</f>
        <v>8</v>
      </c>
      <c r="F34" s="10">
        <v>19</v>
      </c>
      <c r="G34" s="46">
        <f t="shared" ref="G34:G38" si="2">ROUND(D34*E34*F34,0)</f>
        <v>15200000</v>
      </c>
    </row>
    <row r="35" spans="1:12" ht="24.95" customHeight="1" x14ac:dyDescent="0.2">
      <c r="A35" s="42" t="s">
        <v>7</v>
      </c>
      <c r="B35" s="47" t="s">
        <v>41</v>
      </c>
      <c r="C35" s="48" t="s">
        <v>40</v>
      </c>
      <c r="D35" s="49">
        <v>150000</v>
      </c>
      <c r="E35" s="50">
        <v>1</v>
      </c>
      <c r="F35" s="10">
        <v>19</v>
      </c>
      <c r="G35" s="11">
        <f t="shared" si="2"/>
        <v>2850000</v>
      </c>
    </row>
    <row r="36" spans="1:12" ht="24.95" customHeight="1" x14ac:dyDescent="0.2">
      <c r="A36" s="42" t="s">
        <v>7</v>
      </c>
      <c r="B36" s="51" t="s">
        <v>42</v>
      </c>
      <c r="C36" s="48" t="s">
        <v>40</v>
      </c>
      <c r="D36" s="49">
        <v>100000</v>
      </c>
      <c r="E36" s="50">
        <v>1</v>
      </c>
      <c r="F36" s="10">
        <v>19</v>
      </c>
      <c r="G36" s="11">
        <f t="shared" si="2"/>
        <v>1900000</v>
      </c>
    </row>
    <row r="37" spans="1:12" ht="24.95" customHeight="1" x14ac:dyDescent="0.2">
      <c r="A37" s="42" t="s">
        <v>7</v>
      </c>
      <c r="B37" s="47" t="s">
        <v>43</v>
      </c>
      <c r="C37" s="48" t="s">
        <v>40</v>
      </c>
      <c r="D37" s="49">
        <v>100000</v>
      </c>
      <c r="E37" s="50">
        <v>1</v>
      </c>
      <c r="F37" s="10">
        <v>19</v>
      </c>
      <c r="G37" s="11">
        <f t="shared" si="2"/>
        <v>1900000</v>
      </c>
    </row>
    <row r="38" spans="1:12" ht="24.95" customHeight="1" x14ac:dyDescent="0.2">
      <c r="A38" s="42" t="s">
        <v>7</v>
      </c>
      <c r="B38" s="52" t="s">
        <v>44</v>
      </c>
      <c r="C38" s="48" t="s">
        <v>40</v>
      </c>
      <c r="D38" s="53">
        <v>1500000</v>
      </c>
      <c r="E38" s="36">
        <v>1</v>
      </c>
      <c r="F38" s="10">
        <v>19</v>
      </c>
      <c r="G38" s="54">
        <f t="shared" si="2"/>
        <v>28500000</v>
      </c>
    </row>
    <row r="39" spans="1:12" ht="15" customHeight="1" x14ac:dyDescent="0.2">
      <c r="A39" s="147" t="s">
        <v>18</v>
      </c>
      <c r="B39" s="148"/>
      <c r="C39" s="148"/>
      <c r="D39" s="149"/>
      <c r="E39" s="143" t="s">
        <v>19</v>
      </c>
      <c r="F39" s="144"/>
      <c r="G39" s="55">
        <f>SUM(G34:G38)</f>
        <v>50350000</v>
      </c>
    </row>
    <row r="40" spans="1:12" ht="15" customHeight="1" x14ac:dyDescent="0.2">
      <c r="A40" s="147" t="s">
        <v>20</v>
      </c>
      <c r="B40" s="148"/>
      <c r="C40" s="148"/>
      <c r="D40" s="149"/>
      <c r="E40" s="150" t="s">
        <v>21</v>
      </c>
      <c r="F40" s="151"/>
      <c r="G40" s="40">
        <v>1</v>
      </c>
    </row>
    <row r="41" spans="1:12" ht="15" customHeight="1" x14ac:dyDescent="0.2">
      <c r="A41" s="140" t="s">
        <v>22</v>
      </c>
      <c r="B41" s="141"/>
      <c r="C41" s="141"/>
      <c r="D41" s="142"/>
      <c r="E41" s="150" t="s">
        <v>23</v>
      </c>
      <c r="F41" s="151"/>
      <c r="G41" s="56">
        <f>ROUND(G39*G40,0)</f>
        <v>50350000</v>
      </c>
    </row>
    <row r="42" spans="1:12" ht="15" customHeight="1" x14ac:dyDescent="0.2">
      <c r="A42" s="172" t="s">
        <v>24</v>
      </c>
      <c r="B42" s="173"/>
      <c r="C42" s="173"/>
      <c r="D42" s="174"/>
      <c r="E42" s="155" t="s">
        <v>25</v>
      </c>
      <c r="F42" s="156"/>
      <c r="G42" s="57">
        <f>ROUND(G41*0.19,0)</f>
        <v>9566500</v>
      </c>
    </row>
    <row r="43" spans="1:12" ht="15" customHeight="1" thickBot="1" x14ac:dyDescent="0.25">
      <c r="A43" s="169" t="s">
        <v>45</v>
      </c>
      <c r="B43" s="170"/>
      <c r="C43" s="170"/>
      <c r="D43" s="171"/>
      <c r="E43" s="160" t="s">
        <v>27</v>
      </c>
      <c r="F43" s="161"/>
      <c r="G43" s="25">
        <f>G41+G42</f>
        <v>59916500</v>
      </c>
      <c r="H43" s="39"/>
    </row>
    <row r="44" spans="1:12" ht="14.25" thickTop="1" thickBot="1" x14ac:dyDescent="0.25">
      <c r="G44" s="39"/>
      <c r="H44" s="39"/>
      <c r="I44" s="39"/>
    </row>
    <row r="45" spans="1:12" ht="20.25" customHeight="1" thickTop="1" thickBot="1" x14ac:dyDescent="0.25">
      <c r="A45" s="135" t="s">
        <v>46</v>
      </c>
      <c r="B45" s="136"/>
      <c r="C45" s="136"/>
      <c r="D45" s="136"/>
      <c r="E45" s="136"/>
      <c r="F45" s="136"/>
      <c r="G45" s="137"/>
    </row>
    <row r="46" spans="1:12" ht="25.5" customHeight="1" thickTop="1" x14ac:dyDescent="0.2">
      <c r="A46" s="167" t="s">
        <v>35</v>
      </c>
      <c r="B46" s="168"/>
      <c r="C46" s="3" t="s">
        <v>36</v>
      </c>
      <c r="D46" s="3" t="s">
        <v>37</v>
      </c>
      <c r="E46" s="3" t="s">
        <v>38</v>
      </c>
      <c r="F46" s="4" t="s">
        <v>5</v>
      </c>
      <c r="G46" s="31" t="s">
        <v>6</v>
      </c>
      <c r="H46" s="41"/>
    </row>
    <row r="47" spans="1:12" ht="30" customHeight="1" x14ac:dyDescent="0.2">
      <c r="A47" s="58" t="s">
        <v>7</v>
      </c>
      <c r="B47" s="43" t="s">
        <v>89</v>
      </c>
      <c r="C47" s="59" t="s">
        <v>40</v>
      </c>
      <c r="D47" s="60">
        <v>4500000</v>
      </c>
      <c r="E47" s="33">
        <v>1</v>
      </c>
      <c r="F47" s="10">
        <v>19</v>
      </c>
      <c r="G47" s="61">
        <f t="shared" ref="G47:G50" si="3">ROUND(D47*E47*F47,0)</f>
        <v>85500000</v>
      </c>
    </row>
    <row r="48" spans="1:12" ht="30" customHeight="1" x14ac:dyDescent="0.2">
      <c r="A48" s="42" t="s">
        <v>7</v>
      </c>
      <c r="B48" s="12" t="s">
        <v>47</v>
      </c>
      <c r="C48" s="59" t="s">
        <v>40</v>
      </c>
      <c r="D48" s="62">
        <v>2647335.6666666665</v>
      </c>
      <c r="E48" s="50">
        <v>1</v>
      </c>
      <c r="F48" s="10">
        <v>18</v>
      </c>
      <c r="G48" s="63">
        <f>ROUND(D48*E48*F48,0)</f>
        <v>47652042</v>
      </c>
      <c r="I48" s="122"/>
      <c r="J48" s="123"/>
      <c r="K48" s="123"/>
      <c r="L48" s="123"/>
    </row>
    <row r="49" spans="1:10" ht="30" customHeight="1" x14ac:dyDescent="0.2">
      <c r="A49" s="42" t="s">
        <v>7</v>
      </c>
      <c r="B49" s="64" t="s">
        <v>48</v>
      </c>
      <c r="C49" s="59" t="s">
        <v>40</v>
      </c>
      <c r="D49" s="62">
        <v>2500000</v>
      </c>
      <c r="E49" s="50">
        <v>1</v>
      </c>
      <c r="F49" s="10">
        <v>18</v>
      </c>
      <c r="G49" s="21">
        <f t="shared" si="3"/>
        <v>45000000</v>
      </c>
      <c r="I49" s="122"/>
    </row>
    <row r="50" spans="1:10" ht="30" customHeight="1" x14ac:dyDescent="0.2">
      <c r="A50" s="42" t="s">
        <v>7</v>
      </c>
      <c r="B50" s="64" t="s">
        <v>116</v>
      </c>
      <c r="C50" s="59" t="s">
        <v>40</v>
      </c>
      <c r="D50" s="62">
        <v>211680</v>
      </c>
      <c r="E50" s="50">
        <v>1</v>
      </c>
      <c r="F50" s="10">
        <v>18</v>
      </c>
      <c r="G50" s="21">
        <f t="shared" si="3"/>
        <v>3810240</v>
      </c>
      <c r="I50" s="122"/>
    </row>
    <row r="51" spans="1:10" ht="15" customHeight="1" x14ac:dyDescent="0.2">
      <c r="A51" s="147" t="s">
        <v>18</v>
      </c>
      <c r="B51" s="148"/>
      <c r="C51" s="148"/>
      <c r="D51" s="149"/>
      <c r="E51" s="143" t="s">
        <v>19</v>
      </c>
      <c r="F51" s="144"/>
      <c r="G51" s="55">
        <f>SUM(G47:G50)</f>
        <v>181962282</v>
      </c>
    </row>
    <row r="52" spans="1:10" ht="15" customHeight="1" x14ac:dyDescent="0.2">
      <c r="A52" s="175" t="s">
        <v>20</v>
      </c>
      <c r="B52" s="176"/>
      <c r="C52" s="176"/>
      <c r="D52" s="177"/>
      <c r="E52" s="150" t="s">
        <v>21</v>
      </c>
      <c r="F52" s="151"/>
      <c r="G52" s="40">
        <v>1</v>
      </c>
      <c r="I52" s="123"/>
    </row>
    <row r="53" spans="1:10" ht="15" customHeight="1" x14ac:dyDescent="0.2">
      <c r="A53" s="178" t="s">
        <v>22</v>
      </c>
      <c r="B53" s="179"/>
      <c r="C53" s="179"/>
      <c r="D53" s="180"/>
      <c r="E53" s="150" t="s">
        <v>23</v>
      </c>
      <c r="F53" s="151"/>
      <c r="G53" s="56">
        <f>ROUND(G51*G52,0)</f>
        <v>181962282</v>
      </c>
    </row>
    <row r="54" spans="1:10" ht="15" customHeight="1" thickBot="1" x14ac:dyDescent="0.25">
      <c r="A54" s="169" t="s">
        <v>49</v>
      </c>
      <c r="B54" s="170"/>
      <c r="C54" s="170"/>
      <c r="D54" s="171"/>
      <c r="E54" s="160" t="s">
        <v>50</v>
      </c>
      <c r="F54" s="161"/>
      <c r="G54" s="25">
        <f>G53</f>
        <v>181962282</v>
      </c>
    </row>
    <row r="55" spans="1:10" ht="14.25" thickTop="1" thickBot="1" x14ac:dyDescent="0.25">
      <c r="B55" s="65"/>
      <c r="C55" s="65"/>
      <c r="D55" s="66"/>
      <c r="E55" s="66"/>
      <c r="F55" s="66"/>
      <c r="G55" s="67"/>
      <c r="H55" s="67"/>
      <c r="I55" s="68"/>
      <c r="J55" s="122"/>
    </row>
    <row r="56" spans="1:10" ht="20.25" customHeight="1" thickTop="1" thickBot="1" x14ac:dyDescent="0.25">
      <c r="A56" s="135" t="s">
        <v>51</v>
      </c>
      <c r="B56" s="136"/>
      <c r="C56" s="136"/>
      <c r="D56" s="136"/>
      <c r="E56" s="136"/>
      <c r="F56" s="136"/>
      <c r="G56" s="137"/>
    </row>
    <row r="57" spans="1:10" ht="25.5" customHeight="1" thickTop="1" x14ac:dyDescent="0.2">
      <c r="A57" s="181" t="s">
        <v>29</v>
      </c>
      <c r="B57" s="182"/>
      <c r="C57" s="183"/>
      <c r="D57" s="184" t="s">
        <v>52</v>
      </c>
      <c r="E57" s="168"/>
      <c r="F57" s="184" t="s">
        <v>33</v>
      </c>
      <c r="G57" s="185"/>
      <c r="J57" s="128"/>
    </row>
    <row r="58" spans="1:10" ht="15" customHeight="1" x14ac:dyDescent="0.2">
      <c r="A58" s="42"/>
      <c r="B58" s="186" t="s">
        <v>1</v>
      </c>
      <c r="C58" s="187"/>
      <c r="D58" s="188">
        <f>SUMPRODUCT(D6:D15,E6:E15)*2.2*1.19</f>
        <v>98998491.899999991</v>
      </c>
      <c r="E58" s="189"/>
      <c r="F58" s="190">
        <f>G20</f>
        <v>1807582130</v>
      </c>
      <c r="G58" s="191"/>
    </row>
    <row r="59" spans="1:10" ht="15" customHeight="1" x14ac:dyDescent="0.2">
      <c r="A59" s="42"/>
      <c r="B59" s="192" t="str">
        <f>+A22</f>
        <v>PROVISIÓN PRIMAS DE LOCALIZACIÓN</v>
      </c>
      <c r="C59" s="193"/>
      <c r="D59" s="194">
        <f>SUMPRODUCT(D24:D25,E24:E25)*1*1.19</f>
        <v>7854000</v>
      </c>
      <c r="E59" s="195"/>
      <c r="F59" s="194">
        <f>G30</f>
        <v>141372000</v>
      </c>
      <c r="G59" s="196"/>
    </row>
    <row r="60" spans="1:10" ht="15" customHeight="1" x14ac:dyDescent="0.2">
      <c r="A60" s="42"/>
      <c r="B60" s="192" t="s">
        <v>53</v>
      </c>
      <c r="C60" s="193"/>
      <c r="D60" s="197">
        <f>SUMPRODUCT(D34:D38,E34:E38)*1*1.19</f>
        <v>3153500</v>
      </c>
      <c r="E60" s="198"/>
      <c r="F60" s="194">
        <f>G43</f>
        <v>59916500</v>
      </c>
      <c r="G60" s="196"/>
    </row>
    <row r="61" spans="1:10" ht="15" customHeight="1" x14ac:dyDescent="0.2">
      <c r="A61" s="42"/>
      <c r="B61" s="192" t="str">
        <f>+A45</f>
        <v>PROVISION OTROS GASTOS REEMBOLSABLES</v>
      </c>
      <c r="C61" s="193"/>
      <c r="D61" s="197">
        <f>SUMPRODUCT(D47:D49,E47:E49)</f>
        <v>9647335.666666666</v>
      </c>
      <c r="E61" s="198"/>
      <c r="F61" s="197">
        <f>G54</f>
        <v>181962282</v>
      </c>
      <c r="G61" s="199"/>
    </row>
    <row r="62" spans="1:10" ht="15" customHeight="1" thickBot="1" x14ac:dyDescent="0.25">
      <c r="A62" s="201" t="s">
        <v>54</v>
      </c>
      <c r="B62" s="202"/>
      <c r="C62" s="203"/>
      <c r="D62" s="204">
        <f>SUM(D58:E61)</f>
        <v>119653327.56666666</v>
      </c>
      <c r="E62" s="205"/>
      <c r="F62" s="131"/>
      <c r="G62" s="132">
        <f>SUM(F58:G61)</f>
        <v>2190832912</v>
      </c>
      <c r="H62" s="91"/>
    </row>
    <row r="63" spans="1:10" ht="13.5" thickTop="1" x14ac:dyDescent="0.2"/>
    <row r="64" spans="1:10" x14ac:dyDescent="0.2">
      <c r="A64" s="206" t="s">
        <v>115</v>
      </c>
      <c r="B64" s="206"/>
      <c r="C64" s="206"/>
      <c r="D64" s="206"/>
      <c r="E64" s="206"/>
      <c r="F64" s="206"/>
      <c r="G64" s="206"/>
    </row>
    <row r="65" spans="1:10" s="97" customFormat="1" ht="12" x14ac:dyDescent="0.2">
      <c r="A65" s="206"/>
      <c r="B65" s="206"/>
      <c r="C65" s="206"/>
      <c r="D65" s="206"/>
      <c r="E65" s="206"/>
      <c r="F65" s="206"/>
      <c r="G65" s="206"/>
      <c r="H65" s="94"/>
      <c r="I65" s="95"/>
      <c r="J65" s="96"/>
    </row>
    <row r="66" spans="1:10" s="97" customFormat="1" ht="12" x14ac:dyDescent="0.2">
      <c r="A66" s="206"/>
      <c r="B66" s="206"/>
      <c r="C66" s="206"/>
      <c r="D66" s="206"/>
      <c r="E66" s="206"/>
      <c r="F66" s="206"/>
      <c r="G66" s="206"/>
      <c r="H66" s="94"/>
      <c r="I66" s="95"/>
      <c r="J66" s="96"/>
    </row>
    <row r="67" spans="1:10" s="97" customFormat="1" ht="12" x14ac:dyDescent="0.2">
      <c r="A67" s="206"/>
      <c r="B67" s="206"/>
      <c r="C67" s="206"/>
      <c r="D67" s="206"/>
      <c r="E67" s="206"/>
      <c r="F67" s="206"/>
      <c r="G67" s="206"/>
      <c r="H67" s="94"/>
      <c r="I67" s="95"/>
      <c r="J67" s="96"/>
    </row>
    <row r="68" spans="1:10" s="97" customFormat="1" ht="12" x14ac:dyDescent="0.2">
      <c r="A68" s="92"/>
      <c r="B68" s="93"/>
      <c r="C68" s="200"/>
      <c r="D68" s="200"/>
      <c r="E68" s="200"/>
      <c r="F68" s="200"/>
      <c r="G68" s="92"/>
      <c r="H68" s="94"/>
      <c r="I68" s="95"/>
      <c r="J68" s="96"/>
    </row>
  </sheetData>
  <mergeCells count="70">
    <mergeCell ref="C68:F68"/>
    <mergeCell ref="A62:C62"/>
    <mergeCell ref="D62:E62"/>
    <mergeCell ref="A64:G67"/>
    <mergeCell ref="B60:C60"/>
    <mergeCell ref="D60:E60"/>
    <mergeCell ref="F60:G60"/>
    <mergeCell ref="B61:C61"/>
    <mergeCell ref="D61:E61"/>
    <mergeCell ref="F61:G61"/>
    <mergeCell ref="B58:C58"/>
    <mergeCell ref="D58:E58"/>
    <mergeCell ref="F58:G58"/>
    <mergeCell ref="B59:C59"/>
    <mergeCell ref="D59:E59"/>
    <mergeCell ref="F59:G59"/>
    <mergeCell ref="A54:D54"/>
    <mergeCell ref="E54:F54"/>
    <mergeCell ref="A56:G56"/>
    <mergeCell ref="A57:C57"/>
    <mergeCell ref="D57:E57"/>
    <mergeCell ref="F57:G57"/>
    <mergeCell ref="A51:D51"/>
    <mergeCell ref="E51:F51"/>
    <mergeCell ref="A52:D52"/>
    <mergeCell ref="E52:F52"/>
    <mergeCell ref="A53:D53"/>
    <mergeCell ref="E53:F53"/>
    <mergeCell ref="A46:B46"/>
    <mergeCell ref="A39:D39"/>
    <mergeCell ref="E39:F39"/>
    <mergeCell ref="A40:D40"/>
    <mergeCell ref="E40:F40"/>
    <mergeCell ref="A41:D41"/>
    <mergeCell ref="E41:F41"/>
    <mergeCell ref="A42:D42"/>
    <mergeCell ref="E42:F42"/>
    <mergeCell ref="A43:D43"/>
    <mergeCell ref="E43:F43"/>
    <mergeCell ref="A45:G45"/>
    <mergeCell ref="A33:B33"/>
    <mergeCell ref="A26:D26"/>
    <mergeCell ref="E26:F26"/>
    <mergeCell ref="A27:D27"/>
    <mergeCell ref="E27:F27"/>
    <mergeCell ref="A28:D28"/>
    <mergeCell ref="E28:F28"/>
    <mergeCell ref="A29:D29"/>
    <mergeCell ref="E29:F29"/>
    <mergeCell ref="A30:D30"/>
    <mergeCell ref="E30:F30"/>
    <mergeCell ref="A32:G32"/>
    <mergeCell ref="B25:C25"/>
    <mergeCell ref="A17:D17"/>
    <mergeCell ref="E17:F17"/>
    <mergeCell ref="A18:D18"/>
    <mergeCell ref="E18:F18"/>
    <mergeCell ref="A19:D19"/>
    <mergeCell ref="E19:F19"/>
    <mergeCell ref="A20:D20"/>
    <mergeCell ref="E20:F20"/>
    <mergeCell ref="A22:G22"/>
    <mergeCell ref="A23:C23"/>
    <mergeCell ref="B24:C24"/>
    <mergeCell ref="A1:G1"/>
    <mergeCell ref="A3:G3"/>
    <mergeCell ref="A4:G4"/>
    <mergeCell ref="A5:C5"/>
    <mergeCell ref="A16:D16"/>
    <mergeCell ref="E16:F16"/>
  </mergeCells>
  <conditionalFormatting sqref="D19 D17">
    <cfRule type="expression" dxfId="0" priority="1" stopIfTrue="1">
      <formula>$C17=0</formula>
    </cfRule>
  </conditionalFormatting>
  <printOptions horizontalCentered="1"/>
  <pageMargins left="0.78740157480314965" right="0.39370078740157483" top="0.39370078740157483" bottom="0.39370078740157483" header="0.31496062992125984" footer="0.31496062992125984"/>
  <pageSetup scale="78" fitToHeight="2" orientation="portrait" r:id="rId1"/>
  <rowBreaks count="1" manualBreakCount="1">
    <brk id="4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1"/>
  <sheetViews>
    <sheetView view="pageBreakPreview" topLeftCell="A27" zoomScale="90" zoomScaleNormal="100" zoomScaleSheetLayoutView="90" workbookViewId="0">
      <selection activeCell="C34" sqref="C34"/>
    </sheetView>
  </sheetViews>
  <sheetFormatPr baseColWidth="10" defaultColWidth="11.42578125" defaultRowHeight="15" x14ac:dyDescent="0.25"/>
  <cols>
    <col min="1" max="1" width="5.28515625" style="69" bestFit="1" customWidth="1"/>
    <col min="2" max="2" width="68" style="69" bestFit="1" customWidth="1"/>
    <col min="3" max="3" width="9.5703125" style="71" bestFit="1" customWidth="1"/>
    <col min="4" max="4" width="7.7109375" style="70" bestFit="1" customWidth="1"/>
    <col min="5" max="16384" width="11.42578125" style="69"/>
  </cols>
  <sheetData>
    <row r="1" spans="1:4" x14ac:dyDescent="0.25">
      <c r="A1" s="208" t="s">
        <v>88</v>
      </c>
      <c r="B1" s="208"/>
      <c r="C1" s="208"/>
      <c r="D1" s="208"/>
    </row>
    <row r="3" spans="1:4" x14ac:dyDescent="0.25">
      <c r="A3" s="86" t="s">
        <v>87</v>
      </c>
      <c r="B3" s="86" t="s">
        <v>86</v>
      </c>
      <c r="C3" s="90" t="s">
        <v>85</v>
      </c>
      <c r="D3" s="86" t="s">
        <v>84</v>
      </c>
    </row>
    <row r="4" spans="1:4" ht="15.75" thickBot="1" x14ac:dyDescent="0.3">
      <c r="A4" s="80" t="s">
        <v>19</v>
      </c>
      <c r="B4" s="79" t="s">
        <v>83</v>
      </c>
      <c r="C4" s="78"/>
      <c r="D4" s="77">
        <v>1</v>
      </c>
    </row>
    <row r="5" spans="1:4" ht="15.75" thickBot="1" x14ac:dyDescent="0.3">
      <c r="A5" s="74"/>
      <c r="B5" s="76"/>
      <c r="C5" s="75"/>
      <c r="D5" s="74"/>
    </row>
    <row r="6" spans="1:4" x14ac:dyDescent="0.25">
      <c r="A6" s="86" t="s">
        <v>21</v>
      </c>
      <c r="B6" s="85" t="s">
        <v>82</v>
      </c>
      <c r="C6" s="73"/>
      <c r="D6" s="72">
        <f>SUM(C7:C10)</f>
        <v>0.21829999999999999</v>
      </c>
    </row>
    <row r="7" spans="1:4" x14ac:dyDescent="0.25">
      <c r="A7" s="82"/>
      <c r="B7" s="84" t="s">
        <v>81</v>
      </c>
      <c r="C7" s="83">
        <v>8.3299999999999999E-2</v>
      </c>
      <c r="D7" s="82"/>
    </row>
    <row r="8" spans="1:4" x14ac:dyDescent="0.25">
      <c r="A8" s="82"/>
      <c r="B8" s="84" t="s">
        <v>80</v>
      </c>
      <c r="C8" s="83">
        <v>0.01</v>
      </c>
      <c r="D8" s="82"/>
    </row>
    <row r="9" spans="1:4" x14ac:dyDescent="0.25">
      <c r="A9" s="82"/>
      <c r="B9" s="84" t="s">
        <v>79</v>
      </c>
      <c r="C9" s="83">
        <v>8.3299999999999999E-2</v>
      </c>
      <c r="D9" s="82"/>
    </row>
    <row r="10" spans="1:4" ht="15.75" thickBot="1" x14ac:dyDescent="0.3">
      <c r="A10" s="74"/>
      <c r="B10" s="76" t="s">
        <v>78</v>
      </c>
      <c r="C10" s="81">
        <v>4.1700000000000001E-2</v>
      </c>
      <c r="D10" s="74"/>
    </row>
    <row r="11" spans="1:4" ht="15.75" thickBot="1" x14ac:dyDescent="0.3">
      <c r="A11" s="74"/>
      <c r="B11" s="76"/>
      <c r="C11" s="75"/>
      <c r="D11" s="74"/>
    </row>
    <row r="12" spans="1:4" x14ac:dyDescent="0.25">
      <c r="A12" s="86" t="s">
        <v>50</v>
      </c>
      <c r="B12" s="85" t="s">
        <v>77</v>
      </c>
      <c r="C12" s="73"/>
      <c r="D12" s="72">
        <f>SUM(C13:C18)</f>
        <v>0.36459999999999998</v>
      </c>
    </row>
    <row r="13" spans="1:4" x14ac:dyDescent="0.25">
      <c r="A13" s="82"/>
      <c r="B13" s="84" t="s">
        <v>76</v>
      </c>
      <c r="C13" s="83">
        <v>8.5000000000000006E-2</v>
      </c>
      <c r="D13" s="82"/>
    </row>
    <row r="14" spans="1:4" x14ac:dyDescent="0.25">
      <c r="A14" s="82"/>
      <c r="B14" s="84" t="s">
        <v>75</v>
      </c>
      <c r="C14" s="83">
        <v>0.12</v>
      </c>
      <c r="D14" s="82"/>
    </row>
    <row r="15" spans="1:4" x14ac:dyDescent="0.25">
      <c r="A15" s="82"/>
      <c r="B15" s="84" t="s">
        <v>74</v>
      </c>
      <c r="C15" s="83">
        <v>6.9599999999999995E-2</v>
      </c>
      <c r="D15" s="82"/>
    </row>
    <row r="16" spans="1:4" x14ac:dyDescent="0.25">
      <c r="A16" s="87"/>
      <c r="B16" s="89" t="s">
        <v>73</v>
      </c>
      <c r="C16" s="88">
        <v>0.02</v>
      </c>
      <c r="D16" s="87"/>
    </row>
    <row r="17" spans="1:4" x14ac:dyDescent="0.25">
      <c r="A17" s="87"/>
      <c r="B17" s="89" t="s">
        <v>72</v>
      </c>
      <c r="C17" s="88">
        <v>0.03</v>
      </c>
      <c r="D17" s="87"/>
    </row>
    <row r="18" spans="1:4" ht="15.75" thickBot="1" x14ac:dyDescent="0.3">
      <c r="A18" s="74"/>
      <c r="B18" s="76" t="s">
        <v>71</v>
      </c>
      <c r="C18" s="81">
        <v>0.04</v>
      </c>
      <c r="D18" s="74"/>
    </row>
    <row r="19" spans="1:4" ht="15.75" thickBot="1" x14ac:dyDescent="0.3">
      <c r="A19" s="74"/>
      <c r="B19" s="76"/>
      <c r="C19" s="75"/>
      <c r="D19" s="74"/>
    </row>
    <row r="20" spans="1:4" x14ac:dyDescent="0.25">
      <c r="A20" s="86" t="s">
        <v>70</v>
      </c>
      <c r="B20" s="85" t="s">
        <v>69</v>
      </c>
      <c r="C20" s="73"/>
      <c r="D20" s="72">
        <f>SUM(C21:C23)</f>
        <v>0.13320000000000021</v>
      </c>
    </row>
    <row r="21" spans="1:4" x14ac:dyDescent="0.25">
      <c r="A21" s="82"/>
      <c r="B21" s="84" t="s">
        <v>68</v>
      </c>
      <c r="C21" s="83">
        <v>2.8200000000000218E-2</v>
      </c>
      <c r="D21" s="82"/>
    </row>
    <row r="22" spans="1:4" x14ac:dyDescent="0.25">
      <c r="A22" s="82"/>
      <c r="B22" s="84" t="s">
        <v>67</v>
      </c>
      <c r="C22" s="83">
        <v>0.08</v>
      </c>
      <c r="D22" s="82"/>
    </row>
    <row r="23" spans="1:4" ht="15.75" thickBot="1" x14ac:dyDescent="0.3">
      <c r="A23" s="74"/>
      <c r="B23" s="76" t="s">
        <v>66</v>
      </c>
      <c r="C23" s="81">
        <v>2.5000000000000001E-2</v>
      </c>
      <c r="D23" s="74"/>
    </row>
    <row r="24" spans="1:4" ht="15.75" thickBot="1" x14ac:dyDescent="0.3">
      <c r="A24" s="74"/>
      <c r="B24" s="76"/>
      <c r="C24" s="75"/>
      <c r="D24" s="74"/>
    </row>
    <row r="25" spans="1:4" ht="15.75" thickBot="1" x14ac:dyDescent="0.3">
      <c r="A25" s="80" t="s">
        <v>65</v>
      </c>
      <c r="B25" s="79" t="s">
        <v>64</v>
      </c>
      <c r="C25" s="78"/>
      <c r="D25" s="80"/>
    </row>
    <row r="26" spans="1:4" ht="15.75" thickBot="1" x14ac:dyDescent="0.3">
      <c r="A26" s="74"/>
      <c r="B26" s="76"/>
      <c r="C26" s="75"/>
      <c r="D26" s="74"/>
    </row>
    <row r="27" spans="1:4" x14ac:dyDescent="0.25">
      <c r="A27" s="86" t="s">
        <v>63</v>
      </c>
      <c r="B27" s="85" t="s">
        <v>62</v>
      </c>
      <c r="C27" s="73"/>
      <c r="D27" s="72">
        <f>SUM(C28:C32)</f>
        <v>4.6699999999999998E-2</v>
      </c>
    </row>
    <row r="28" spans="1:4" s="71" customFormat="1" x14ac:dyDescent="0.25">
      <c r="A28" s="98"/>
      <c r="B28" s="99" t="s">
        <v>90</v>
      </c>
      <c r="C28" s="83">
        <v>6.7000000000000002E-3</v>
      </c>
      <c r="D28" s="98"/>
    </row>
    <row r="29" spans="1:4" s="71" customFormat="1" x14ac:dyDescent="0.25">
      <c r="A29" s="98"/>
      <c r="B29" s="99" t="s">
        <v>91</v>
      </c>
      <c r="C29" s="83">
        <v>8.6E-3</v>
      </c>
      <c r="D29" s="98"/>
    </row>
    <row r="30" spans="1:4" s="71" customFormat="1" x14ac:dyDescent="0.25">
      <c r="A30" s="98"/>
      <c r="B30" s="99" t="s">
        <v>92</v>
      </c>
      <c r="C30" s="83">
        <v>8.6E-3</v>
      </c>
      <c r="D30" s="98"/>
    </row>
    <row r="31" spans="1:4" s="71" customFormat="1" x14ac:dyDescent="0.25">
      <c r="A31" s="98"/>
      <c r="B31" s="99" t="s">
        <v>93</v>
      </c>
      <c r="C31" s="83">
        <v>1.12E-2</v>
      </c>
      <c r="D31" s="98"/>
    </row>
    <row r="32" spans="1:4" ht="15.75" thickBot="1" x14ac:dyDescent="0.3">
      <c r="A32" s="74"/>
      <c r="B32" s="76" t="s">
        <v>61</v>
      </c>
      <c r="C32" s="81">
        <v>1.1599999999999999E-2</v>
      </c>
      <c r="D32" s="74"/>
    </row>
    <row r="33" spans="1:4" ht="15.75" thickBot="1" x14ac:dyDescent="0.3">
      <c r="A33" s="74"/>
      <c r="B33" s="76"/>
      <c r="C33" s="75"/>
      <c r="D33" s="74"/>
    </row>
    <row r="34" spans="1:4" x14ac:dyDescent="0.25">
      <c r="A34" s="86" t="s">
        <v>60</v>
      </c>
      <c r="B34" s="85" t="s">
        <v>59</v>
      </c>
      <c r="C34" s="73"/>
      <c r="D34" s="72">
        <f>SUM(C35:C37)+0.1</f>
        <v>0.23720000000000002</v>
      </c>
    </row>
    <row r="35" spans="1:4" hidden="1" x14ac:dyDescent="0.25">
      <c r="A35" s="82"/>
      <c r="B35" s="84" t="s">
        <v>58</v>
      </c>
      <c r="C35" s="83">
        <v>7.0000000000000007E-2</v>
      </c>
      <c r="D35" s="82"/>
    </row>
    <row r="36" spans="1:4" hidden="1" x14ac:dyDescent="0.25">
      <c r="A36" s="82"/>
      <c r="B36" s="84" t="s">
        <v>57</v>
      </c>
      <c r="C36" s="83">
        <v>0.04</v>
      </c>
      <c r="D36" s="82"/>
    </row>
    <row r="37" spans="1:4" ht="15.75" hidden="1" thickBot="1" x14ac:dyDescent="0.3">
      <c r="A37" s="74"/>
      <c r="B37" s="76" t="s">
        <v>56</v>
      </c>
      <c r="C37" s="81">
        <v>2.7199999999999998E-2</v>
      </c>
      <c r="D37" s="74"/>
    </row>
    <row r="38" spans="1:4" ht="15.75" thickBot="1" x14ac:dyDescent="0.3">
      <c r="A38" s="74"/>
      <c r="B38" s="76"/>
      <c r="C38" s="75"/>
      <c r="D38" s="74"/>
    </row>
    <row r="39" spans="1:4" ht="15.75" thickBot="1" x14ac:dyDescent="0.3">
      <c r="A39" s="80" t="s">
        <v>55</v>
      </c>
      <c r="B39" s="79" t="s">
        <v>111</v>
      </c>
      <c r="C39" s="78"/>
      <c r="D39" s="77">
        <v>0.2</v>
      </c>
    </row>
    <row r="40" spans="1:4" ht="15.75" thickBot="1" x14ac:dyDescent="0.3">
      <c r="A40" s="74"/>
      <c r="B40" s="76"/>
      <c r="C40" s="75"/>
      <c r="D40" s="74"/>
    </row>
    <row r="41" spans="1:4" x14ac:dyDescent="0.25">
      <c r="A41" s="207" t="s">
        <v>20</v>
      </c>
      <c r="B41" s="207"/>
      <c r="C41" s="73"/>
      <c r="D41" s="72">
        <f>D4+D6+D12+D20+D27+D34+D39</f>
        <v>2.2000000000000002</v>
      </c>
    </row>
  </sheetData>
  <mergeCells count="2">
    <mergeCell ref="A41:B41"/>
    <mergeCell ref="A1:D1"/>
  </mergeCells>
  <printOptions horizontalCentered="1"/>
  <pageMargins left="0.78740157480314965" right="0.39370078740157483" top="0.78740157480314965" bottom="0.3937007874015748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D13" sqref="D13"/>
    </sheetView>
  </sheetViews>
  <sheetFormatPr baseColWidth="10" defaultColWidth="11.42578125" defaultRowHeight="15" x14ac:dyDescent="0.25"/>
  <cols>
    <col min="1" max="1" width="27.42578125" style="110" bestFit="1" customWidth="1"/>
    <col min="2" max="2" width="14" style="110" customWidth="1"/>
    <col min="3" max="3" width="14.140625" style="110" bestFit="1" customWidth="1"/>
    <col min="4" max="4" width="15.140625" style="110" bestFit="1" customWidth="1"/>
    <col min="5" max="5" width="11.42578125" style="110"/>
    <col min="6" max="6" width="12" style="110" bestFit="1" customWidth="1"/>
    <col min="7" max="7" width="10.5703125" style="110" customWidth="1"/>
    <col min="8" max="8" width="12.7109375" style="110" customWidth="1"/>
    <col min="9" max="9" width="11.42578125" style="110"/>
    <col min="10" max="10" width="15.5703125" style="110" bestFit="1" customWidth="1"/>
    <col min="11" max="16384" width="11.42578125" style="110"/>
  </cols>
  <sheetData>
    <row r="1" spans="1:10" s="105" customFormat="1" ht="108" customHeight="1" x14ac:dyDescent="0.2">
      <c r="A1" s="102" t="s">
        <v>94</v>
      </c>
      <c r="B1" s="103" t="s">
        <v>95</v>
      </c>
      <c r="C1" s="104" t="s">
        <v>96</v>
      </c>
      <c r="D1" s="104" t="s">
        <v>97</v>
      </c>
      <c r="E1" s="104" t="s">
        <v>98</v>
      </c>
      <c r="F1" s="104" t="s">
        <v>99</v>
      </c>
      <c r="G1" s="104" t="s">
        <v>100</v>
      </c>
      <c r="H1" s="104" t="s">
        <v>101</v>
      </c>
    </row>
    <row r="2" spans="1:10" x14ac:dyDescent="0.25">
      <c r="A2" s="106" t="s">
        <v>102</v>
      </c>
      <c r="B2" s="107">
        <v>100</v>
      </c>
      <c r="C2" s="108">
        <f>ROUND(B2/200,0)*1</f>
        <v>1</v>
      </c>
      <c r="D2" s="108">
        <f>ROUND(B2/200,0)*3</f>
        <v>3</v>
      </c>
      <c r="E2" s="108">
        <f>ROUND(B2/200,0)*2</f>
        <v>2</v>
      </c>
      <c r="F2" s="108">
        <f>ROUND(B2/200,0)*2</f>
        <v>2</v>
      </c>
      <c r="G2" s="108">
        <f>ROUND(B2/200,0)*2</f>
        <v>2</v>
      </c>
      <c r="H2" s="109">
        <f>(1*3600*4.3/174)+(1*1200*4.3/174)</f>
        <v>118.62068965517241</v>
      </c>
    </row>
    <row r="5" spans="1:10" x14ac:dyDescent="0.25">
      <c r="A5" s="111" t="s">
        <v>103</v>
      </c>
      <c r="B5" s="112" t="s">
        <v>104</v>
      </c>
      <c r="C5" s="113" t="s">
        <v>105</v>
      </c>
      <c r="D5" s="111" t="s">
        <v>106</v>
      </c>
    </row>
    <row r="6" spans="1:10" x14ac:dyDescent="0.25">
      <c r="A6" s="114" t="s">
        <v>107</v>
      </c>
      <c r="B6" s="115">
        <f>C2</f>
        <v>1</v>
      </c>
      <c r="C6" s="116">
        <v>13000</v>
      </c>
      <c r="D6" s="117">
        <f>B6*C6</f>
        <v>13000</v>
      </c>
      <c r="F6" s="124"/>
      <c r="H6" s="126"/>
      <c r="J6" s="124"/>
    </row>
    <row r="7" spans="1:10" x14ac:dyDescent="0.25">
      <c r="A7" s="114" t="s">
        <v>96</v>
      </c>
      <c r="B7" s="115">
        <f>D2</f>
        <v>3</v>
      </c>
      <c r="C7" s="116">
        <v>99000</v>
      </c>
      <c r="D7" s="117">
        <f t="shared" ref="D7:D11" si="0">B7*C7</f>
        <v>297000</v>
      </c>
      <c r="F7" s="124"/>
      <c r="H7" s="126"/>
      <c r="J7" s="124"/>
    </row>
    <row r="8" spans="1:10" x14ac:dyDescent="0.25">
      <c r="A8" s="114" t="s">
        <v>97</v>
      </c>
      <c r="B8" s="115">
        <f>E2</f>
        <v>2</v>
      </c>
      <c r="C8" s="116">
        <v>13000</v>
      </c>
      <c r="D8" s="117">
        <f t="shared" si="0"/>
        <v>26000</v>
      </c>
      <c r="F8" s="124"/>
      <c r="H8" s="126"/>
      <c r="J8" s="124"/>
    </row>
    <row r="9" spans="1:10" x14ac:dyDescent="0.25">
      <c r="A9" s="114" t="s">
        <v>98</v>
      </c>
      <c r="B9" s="115">
        <f>F2</f>
        <v>2</v>
      </c>
      <c r="C9" s="116">
        <v>51000</v>
      </c>
      <c r="D9" s="117">
        <f t="shared" si="0"/>
        <v>102000</v>
      </c>
      <c r="F9" s="124"/>
      <c r="H9" s="126"/>
      <c r="J9" s="124"/>
    </row>
    <row r="10" spans="1:10" x14ac:dyDescent="0.25">
      <c r="A10" s="114" t="s">
        <v>100</v>
      </c>
      <c r="B10" s="115">
        <f>G2</f>
        <v>2</v>
      </c>
      <c r="C10" s="116">
        <v>53000</v>
      </c>
      <c r="D10" s="117">
        <f t="shared" si="0"/>
        <v>106000</v>
      </c>
      <c r="F10" s="124"/>
      <c r="H10" s="126"/>
      <c r="J10" s="124"/>
    </row>
    <row r="11" spans="1:10" x14ac:dyDescent="0.25">
      <c r="A11" s="118" t="s">
        <v>108</v>
      </c>
      <c r="B11" s="115">
        <f>ROUND(H2,0)</f>
        <v>119</v>
      </c>
      <c r="C11" s="116">
        <v>50000</v>
      </c>
      <c r="D11" s="117">
        <f t="shared" si="0"/>
        <v>5950000</v>
      </c>
      <c r="F11" s="124"/>
      <c r="H11" s="126"/>
      <c r="J11" s="124"/>
    </row>
    <row r="12" spans="1:10" x14ac:dyDescent="0.25">
      <c r="D12" s="119">
        <f>SUM(D6:D11)</f>
        <v>6494000</v>
      </c>
    </row>
    <row r="14" spans="1:10" x14ac:dyDescent="0.25">
      <c r="A14" s="106" t="s">
        <v>109</v>
      </c>
      <c r="B14" s="126">
        <f>ROUND(D12/18,0)</f>
        <v>360778</v>
      </c>
      <c r="J14" s="127"/>
    </row>
    <row r="15" spans="1:10" hidden="1" x14ac:dyDescent="0.25">
      <c r="A15" s="120" t="s">
        <v>110</v>
      </c>
      <c r="B15" s="121" t="e">
        <f>#REF!*1.19</f>
        <v>#REF!</v>
      </c>
    </row>
    <row r="17" spans="2:10" x14ac:dyDescent="0.25">
      <c r="B17" s="125"/>
      <c r="D17" s="126"/>
      <c r="J17" s="12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Interventoría</vt:lpstr>
      <vt:lpstr>FACTOR MULTIPLICADOR</vt:lpstr>
      <vt:lpstr>Ensayos de Laboratorio</vt:lpstr>
      <vt:lpstr>'FACTOR MULTIPLICADOR'!Área_de_impresión</vt:lpstr>
      <vt:lpstr>Interventoría!Área_de_impresión</vt:lpstr>
      <vt:lpstr>Interventoría!Títulos_a_imprimir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Vanegas Vanegas</dc:creator>
  <cp:lastModifiedBy>Javier Mauricio Vanegas Vanegas</cp:lastModifiedBy>
  <cp:lastPrinted>2018-10-11T21:37:56Z</cp:lastPrinted>
  <dcterms:created xsi:type="dcterms:W3CDTF">2018-08-02T02:29:13Z</dcterms:created>
  <dcterms:modified xsi:type="dcterms:W3CDTF">2022-02-10T21:33:43Z</dcterms:modified>
</cp:coreProperties>
</file>