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F:\PROCESOS OBRAS 2017\PROCESO ACCIONES 2017 PUBLICAR\"/>
    </mc:Choice>
  </mc:AlternateContent>
  <bookViews>
    <workbookView xWindow="0" yWindow="0" windowWidth="32340" windowHeight="16995" tabRatio="932"/>
  </bookViews>
  <sheets>
    <sheet name="AIU" sheetId="1" r:id="rId1"/>
  </sheets>
  <definedNames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xlnm.Print_Area" localSheetId="0">AIU!$A$2:$G$62</definedName>
    <definedName name="Excel_BuiltIn_Print_Area_1_1">AIU!$A$2:$G$65</definedName>
    <definedName name="Excel_BuiltIn_Print_Area_1_1_1">AIU!$A$2:$G$62</definedName>
    <definedName name="Excel_BuiltIn_Print_Area_1_1_1_1">AIU!$A$2:$G$92</definedName>
    <definedName name="Excel_BuiltIn_Print_Area_1_1_1_1_1">AIU!$A$2:$G$78</definedName>
    <definedName name="Excel_BuiltIn_Print_Area_1_1_1_1_1_1">AIU!$A$2:$G$62</definedName>
    <definedName name="Excel_BuiltIn_Print_Titles_1_1">AIU!$A$2:$IE$12</definedName>
    <definedName name="Excel_BuiltIn_Print_Titles_1_1_1">AIU!$A$2:$IE$5</definedName>
    <definedName name="Excel_BuiltIn_Print_Titles_1_1_1_1">AIU!$A$2:$ID$5</definedName>
    <definedName name="Excel_BuiltIn_Print_Titles_3">#REF!</definedName>
    <definedName name="Excel_BuiltIn_Print_Titles_4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_xlnm.Print_Titles" localSheetId="0">AIU!$2:$12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1" i="1" l="1"/>
  <c r="C8" i="1"/>
  <c r="C9" i="1"/>
  <c r="C10" i="1"/>
  <c r="C11" i="1"/>
  <c r="C12" i="1"/>
  <c r="G20" i="1"/>
  <c r="F12" i="1"/>
  <c r="E30" i="1"/>
  <c r="G30" i="1"/>
  <c r="G21" i="1"/>
  <c r="G22" i="1"/>
  <c r="F29" i="1"/>
  <c r="G29" i="1"/>
  <c r="G23" i="1"/>
  <c r="G26" i="1"/>
  <c r="G31" i="1"/>
  <c r="G33" i="1"/>
  <c r="G40" i="1"/>
  <c r="G41" i="1"/>
  <c r="G42" i="1"/>
  <c r="C46" i="1"/>
  <c r="C48" i="1"/>
  <c r="C49" i="1"/>
  <c r="C50" i="1"/>
  <c r="C51" i="1"/>
  <c r="G51" i="1"/>
  <c r="C47" i="1"/>
  <c r="G47" i="1"/>
  <c r="G48" i="1"/>
  <c r="G49" i="1"/>
  <c r="G50" i="1"/>
  <c r="G46" i="1"/>
  <c r="G53" i="1"/>
  <c r="G39" i="1"/>
  <c r="G43" i="1"/>
  <c r="G55" i="1"/>
  <c r="G34" i="1"/>
  <c r="G56" i="1"/>
  <c r="G58" i="1"/>
  <c r="G62" i="1"/>
</calcChain>
</file>

<file path=xl/comments1.xml><?xml version="1.0" encoding="utf-8"?>
<comments xmlns="http://schemas.openxmlformats.org/spreadsheetml/2006/main">
  <authors>
    <author xml:space="preserve"> </author>
    <author>clcabeza1</author>
    <author>clgarzon1</author>
  </authors>
  <commentList>
    <comment ref="F39" authorId="0" shapeId="0">
      <text>
        <r>
          <rPr>
            <b/>
            <sz val="8"/>
            <color indexed="81"/>
            <rFont val="Tahoma"/>
            <family val="2"/>
          </rPr>
          <t xml:space="preserve">Psvillal1 :
</t>
        </r>
        <r>
          <rPr>
            <sz val="8"/>
            <color indexed="81"/>
            <rFont val="Tahoma"/>
            <family val="2"/>
          </rPr>
          <t>Art 120 de ley 418/1997 crea la contribucion, modificada art 37 con ley 782/2002 y modifica art.6 con la ley 1106/2006 
VIGENTE</t>
        </r>
      </text>
    </comment>
    <comment ref="F40" authorId="1" shapeId="0">
      <text>
        <r>
          <rPr>
            <b/>
            <sz val="8"/>
            <color indexed="81"/>
            <rFont val="Tahoma"/>
            <family val="2"/>
          </rPr>
          <t>Psvillal1:</t>
        </r>
        <r>
          <rPr>
            <sz val="8"/>
            <color indexed="81"/>
            <rFont val="Tahoma"/>
            <family val="2"/>
          </rPr>
          <t xml:space="preserve">
6.9 POR MIL según Decreto Ley 1421/1193
VIGENTE</t>
        </r>
      </text>
    </comment>
    <comment ref="F41" authorId="0" shapeId="0">
      <text>
        <r>
          <rPr>
            <b/>
            <sz val="8"/>
            <color indexed="81"/>
            <rFont val="Tahoma"/>
            <family val="2"/>
          </rPr>
          <t>Psvillal1 :</t>
        </r>
        <r>
          <rPr>
            <sz val="8"/>
            <color indexed="81"/>
            <rFont val="Tahoma"/>
            <family val="2"/>
          </rPr>
          <t xml:space="preserve">
Dec.624 de 1989, modificado por el Decreto Nacional 3258/2002 y leyes 383/1997, 488/1998 y 863/2003 Estatuto Tributario.
</t>
        </r>
        <r>
          <rPr>
            <b/>
            <sz val="8"/>
            <color indexed="81"/>
            <rFont val="Tahoma"/>
            <family val="2"/>
          </rPr>
          <t>Para realizar los cálculos respectivos se ha tomado como referencia el valor del Uvt vigente para el año 2013 ($26.841).</t>
        </r>
      </text>
    </comment>
    <comment ref="I61" authorId="2" shapeId="0">
      <text>
        <r>
          <rPr>
            <b/>
            <sz val="9"/>
            <color indexed="81"/>
            <rFont val="Tahoma"/>
            <family val="2"/>
          </rPr>
          <t>clgarzon1:</t>
        </r>
        <r>
          <rPr>
            <sz val="9"/>
            <color indexed="81"/>
            <rFont val="Tahoma"/>
            <family val="2"/>
          </rPr>
          <t xml:space="preserve">
REFERENCIA VALOR TOTAL GRUPO
</t>
        </r>
      </text>
    </comment>
  </commentList>
</comments>
</file>

<file path=xl/sharedStrings.xml><?xml version="1.0" encoding="utf-8"?>
<sst xmlns="http://schemas.openxmlformats.org/spreadsheetml/2006/main" count="87" uniqueCount="84">
  <si>
    <t>A. ADMINISTRACIÓN</t>
  </si>
  <si>
    <t>1. COSTOS MENSUALES DE PERSONAL</t>
  </si>
  <si>
    <t>CARGO</t>
  </si>
  <si>
    <t>CATEGORÍA</t>
  </si>
  <si>
    <t>DEDICACIÓN MES</t>
  </si>
  <si>
    <t>TOPE MÁXIMO SALARIO</t>
  </si>
  <si>
    <t>FACTOR PRESTACIONAL</t>
  </si>
  <si>
    <t>SALARIO MÁS PRESTACIONES</t>
  </si>
  <si>
    <t>A</t>
  </si>
  <si>
    <t>B</t>
  </si>
  <si>
    <t>C</t>
  </si>
  <si>
    <t>D</t>
  </si>
  <si>
    <t>E = A * B * C * D</t>
  </si>
  <si>
    <t>1.1 PERSONAL PROFESIONAL (Ingenieros y Otros)</t>
  </si>
  <si>
    <t>SUBTOTAL COSTOS MENSUALES DE PERSONAL</t>
  </si>
  <si>
    <t>2. GASTOS OPERACIONALES MENSUALES</t>
  </si>
  <si>
    <t>AREA (M2)</t>
  </si>
  <si>
    <t>DEDICACIÓN</t>
  </si>
  <si>
    <t>DEDICACIÓN X AREA (M2)</t>
  </si>
  <si>
    <t>COSTO ($/M2.MES</t>
  </si>
  <si>
    <t>VALOR ($)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</si>
  <si>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</si>
  <si>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</si>
  <si>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</si>
  <si>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</si>
  <si>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3.1 IMPUESTOS</t>
  </si>
  <si>
    <t>DESCRIPCIÓN</t>
  </si>
  <si>
    <t>ICA</t>
  </si>
  <si>
    <t>SUBTOTAL IMPUESTOS</t>
  </si>
  <si>
    <t>3.2 GARANTIAS</t>
  </si>
  <si>
    <t>VR. BASE</t>
  </si>
  <si>
    <t>% ASEGURADO</t>
  </si>
  <si>
    <t>VIGENCIA AMPARO (MESES)</t>
  </si>
  <si>
    <t>G.UNICA</t>
  </si>
  <si>
    <t>CUMPLIMIENTO</t>
  </si>
  <si>
    <t>BUEN MANEJO DE ANTICIPO</t>
  </si>
  <si>
    <t>SALARIOS Y PRESTACIONES SOCIALES</t>
  </si>
  <si>
    <t>R.C.E.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</si>
  <si>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</si>
  <si>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</si>
  <si>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</si>
  <si>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</si>
  <si>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</si>
  <si>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</si>
  <si>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</si>
  <si>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ESTE PORCENTAJE,  LOS CASOS DE APLICACIÓN Y LA FORMA DE PAGO ESTÁN CONTEMPLADOS EN LA NORMA TRIBUTARIA.</t>
  </si>
  <si>
    <t>EL IMPUESTO AL VALOR AGREGADO IVA SE CALCULA Y SE PAGA POR SEPARADO, COMO UN PORCENTAJE DE LA UTILIDAD (U).</t>
  </si>
  <si>
    <t xml:space="preserve">CONTRIBUCIÓN ESPECIAL </t>
  </si>
  <si>
    <t>TASA ASEGURADORA</t>
  </si>
  <si>
    <t>PREDIOS, LABORES Y OPERACIONES - VIGENCIA</t>
  </si>
  <si>
    <t>IMPUESTO</t>
  </si>
  <si>
    <t>DIRECTOR DE PROYECTO</t>
  </si>
  <si>
    <t>RESIDENTE SISO</t>
  </si>
  <si>
    <t>ESTABILIDAD Y CALIDAD DE OBRA</t>
  </si>
  <si>
    <t>SMMLV  =&gt;</t>
  </si>
  <si>
    <t xml:space="preserve">ESPECIALISTA VIAS, SUELOS Y/O PAVIMENTOS </t>
  </si>
  <si>
    <t>CANTIDAD</t>
  </si>
  <si>
    <t>ARRIENDO OFICINA INCL. ADMINISTRACIÓN, SERVICIOS PÚBLICOS, COMUNICACIONES - PUNTO DE ATENCION.</t>
  </si>
  <si>
    <t>LA RESOLUCIÓN MINTRANSPORTE No. 747 DE 1998 ESTABLECE “LOS TOPES MÁXIMOS PARA SUELDOS Y DEMÁS GASTOS QUE SE PUEDEN PAGAR EN LOS CONTRATOS DE CONSULTORÍA” Y FUERON ACTUALIZADOS POR EL IDU PARA 2015.</t>
  </si>
  <si>
    <t>VEHICULO MODELO 2007 o posterior (1300-2000 CC)</t>
  </si>
  <si>
    <t>CALIDAD MATERIALES Y PROCEDIMIENTOS CONSTRUCTIVOS Y DISEÑOS</t>
  </si>
  <si>
    <t>NOTA 1:</t>
  </si>
  <si>
    <t>NOTA 2:</t>
  </si>
  <si>
    <t>NOTA 3:</t>
  </si>
  <si>
    <t>NOTA 4:</t>
  </si>
  <si>
    <t>ESTE ES UN FORMATO GUIA.  EL CONTENIDO Y LA EDICIÓN DE LAS FÓRMULAS COMPROMETE LA RESPONSABILIDAD DEL USUARIO DE LA MATRIZ, Y CUALQUIER ERROR NO PODRÁ ENDILGARSE A SUPUESTAS INDUCCIONES A ERRORES POR PARTE DE LA ENTIDAD.</t>
  </si>
  <si>
    <t>EL PERSONAL PARA GESTIÓN SOCIAL, AMBIENTAL Y MANEJO DE TRÁFICO ESTÁN INCLUIDOS EN LOS COSTOS DE DICHAS GESTIONES EN EL PRESUPUESTO.</t>
  </si>
  <si>
    <t>ESTAMPILLA UNIVERSIDAD PEDAGOGICA</t>
  </si>
  <si>
    <t>A.I.U.</t>
  </si>
  <si>
    <t>GESTION SOCIAL</t>
  </si>
  <si>
    <t>GESTION AMBIENTAL</t>
  </si>
  <si>
    <t>MANEJO DE TRANSITO</t>
  </si>
  <si>
    <t>COSTO DIRECTO:</t>
  </si>
  <si>
    <t>COSTO TOTAL DE LAS OBRAS:</t>
  </si>
  <si>
    <t>INGENIERO RESIDENTE</t>
  </si>
  <si>
    <t xml:space="preserve"> FONDO DE DESARROLLO LOCAL DE SAN CRISTÓBAL</t>
  </si>
  <si>
    <t>ANÁLISIS DEL AIU</t>
  </si>
  <si>
    <t>IVA SOBRE U.</t>
  </si>
  <si>
    <t>MESES - A MEDIA QUE SE ACTUALIZAN LOS DISEÑOS SE VAN EJECUTANDO PARALELAMENTE</t>
  </si>
  <si>
    <t>TERMINO ESTIMADO DE EJECUCIÓN DE OBRA:</t>
  </si>
  <si>
    <t>RETEFUENTE OBRA</t>
  </si>
  <si>
    <t>FDLSC-LP-006-2017</t>
  </si>
  <si>
    <t>ANEXO 9 A</t>
  </si>
  <si>
    <t>BRIGADA DE REACCIÓN VIAL PARA EJECUTAR A PRECIOS UNITARIOS Y A MONTO AGOTABLE LAS OBRAS Y ACTIVIDADES NECESARIAS PARA LA CONSERVACIÓN DE LA MALLA VIAL LOCAL E INTERMEDIA DE LA LOCALIDAD DE SAN CRISTÓBAL, EN LA CIUDAD DE BOGOTÁ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</si>
</sst>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[$$-240A]#,##0.00;[Red]\([$$-240A]#,##0.00\)"/>
    <numFmt numFmtId="168" formatCode="#,##0.0000"/>
    <numFmt numFmtId="169" formatCode="_ * #,##0.00_ ;_ * \-#,##0.00_ ;_ * \-??_ ;_ @_ "/>
    <numFmt numFmtId="170" formatCode="0.0"/>
    <numFmt numFmtId="171" formatCode="#,##0.00;[Red]#,##0.00"/>
    <numFmt numFmtId="172" formatCode="0.0000%"/>
    <numFmt numFmtId="173" formatCode="0.0000000"/>
    <numFmt numFmtId="174" formatCode="0.0%"/>
    <numFmt numFmtId="175" formatCode="[$$-240A]#,##0;[Red]\([$$-240A]#,##0\)"/>
    <numFmt numFmtId="176" formatCode="#,##0.000000"/>
  </numFmts>
  <fonts count="25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10"/>
      <name val="Arial"/>
      <family val="2"/>
      <charset val="1"/>
    </font>
    <font>
      <sz val="6"/>
      <name val="Arial"/>
      <family val="2"/>
      <charset val="1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  <charset val="1"/>
    </font>
    <font>
      <sz val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7"/>
      <name val="Arial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6"/>
      <name val="Arial"/>
      <family val="2"/>
      <charset val="1"/>
    </font>
    <font>
      <sz val="10"/>
      <color indexed="10"/>
      <name val="Arial"/>
      <family val="2"/>
    </font>
    <font>
      <sz val="8"/>
      <color indexed="10"/>
      <name val="Arial"/>
      <family val="2"/>
      <charset val="1"/>
    </font>
    <font>
      <b/>
      <sz val="9"/>
      <color theme="3"/>
      <name val="Arial"/>
      <family val="2"/>
    </font>
    <font>
      <b/>
      <sz val="8"/>
      <color theme="3"/>
      <name val="Arial"/>
      <family val="2"/>
      <charset val="1"/>
    </font>
    <font>
      <sz val="9"/>
      <color theme="3"/>
      <name val="Arial"/>
      <family val="2"/>
      <charset val="1"/>
    </font>
    <font>
      <sz val="7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thin">
        <color auto="1"/>
      </top>
      <bottom style="hair">
        <color indexed="8"/>
      </bottom>
      <diagonal/>
    </border>
    <border>
      <left/>
      <right/>
      <top style="thin">
        <color auto="1"/>
      </top>
      <bottom style="hair">
        <color indexed="8"/>
      </bottom>
      <diagonal/>
    </border>
    <border>
      <left/>
      <right style="thin">
        <color indexed="8"/>
      </right>
      <top style="thin">
        <color auto="1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auto="1"/>
      </top>
      <bottom style="hair">
        <color indexed="8"/>
      </bottom>
      <diagonal/>
    </border>
    <border>
      <left style="thin">
        <color auto="1"/>
      </left>
      <right style="hair">
        <color indexed="8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18">
    <xf numFmtId="0" fontId="0" fillId="0" borderId="0"/>
    <xf numFmtId="169" fontId="9" fillId="0" borderId="0" applyFill="0" applyBorder="0" applyAlignment="0" applyProtection="0"/>
    <xf numFmtId="165" fontId="1" fillId="0" borderId="0" applyFill="0" applyBorder="0" applyAlignment="0" applyProtection="0"/>
    <xf numFmtId="9" fontId="9" fillId="0" borderId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157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10" fontId="3" fillId="0" borderId="1" xfId="0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10" fontId="2" fillId="0" borderId="0" xfId="0" applyNumberFormat="1" applyFont="1" applyFill="1" applyAlignment="1">
      <alignment horizontal="left" vertical="center" indent="9"/>
    </xf>
    <xf numFmtId="173" fontId="2" fillId="0" borderId="0" xfId="0" applyNumberFormat="1" applyFont="1" applyFill="1" applyAlignment="1">
      <alignment vertical="center"/>
    </xf>
    <xf numFmtId="167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 applyProtection="1">
      <alignment vertical="center" wrapText="1"/>
    </xf>
    <xf numFmtId="0" fontId="8" fillId="0" borderId="0" xfId="0" applyFont="1" applyFill="1"/>
    <xf numFmtId="171" fontId="2" fillId="0" borderId="1" xfId="0" applyNumberFormat="1" applyFont="1" applyFill="1" applyBorder="1" applyAlignment="1">
      <alignment horizontal="center" vertical="center" wrapText="1"/>
    </xf>
    <xf numFmtId="171" fontId="2" fillId="0" borderId="1" xfId="0" applyNumberFormat="1" applyFont="1" applyFill="1" applyBorder="1" applyAlignment="1" applyProtection="1">
      <alignment horizontal="center" vertical="center" wrapText="1"/>
    </xf>
    <xf numFmtId="169" fontId="2" fillId="0" borderId="0" xfId="0" applyNumberFormat="1" applyFont="1" applyFill="1" applyAlignment="1">
      <alignment vertical="center"/>
    </xf>
    <xf numFmtId="166" fontId="2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horizontal="center" vertical="center"/>
    </xf>
    <xf numFmtId="167" fontId="2" fillId="0" borderId="3" xfId="0" applyNumberFormat="1" applyFont="1" applyFill="1" applyBorder="1" applyAlignment="1" applyProtection="1">
      <alignment horizontal="right" vertical="center"/>
    </xf>
    <xf numFmtId="168" fontId="2" fillId="0" borderId="3" xfId="0" applyNumberFormat="1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vertical="center"/>
    </xf>
    <xf numFmtId="3" fontId="2" fillId="0" borderId="0" xfId="0" applyNumberFormat="1" applyFont="1" applyFill="1" applyAlignment="1">
      <alignment vertic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9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vertical="center" wrapText="1"/>
    </xf>
    <xf numFmtId="169" fontId="8" fillId="0" borderId="0" xfId="1" applyFont="1" applyFill="1" applyAlignment="1">
      <alignment vertical="center"/>
    </xf>
    <xf numFmtId="174" fontId="2" fillId="0" borderId="3" xfId="3" applyNumberFormat="1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vertical="center" wrapText="1"/>
    </xf>
    <xf numFmtId="0" fontId="5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>
      <alignment vertical="center"/>
    </xf>
    <xf numFmtId="0" fontId="3" fillId="2" borderId="8" xfId="0" applyFont="1" applyFill="1" applyBorder="1" applyAlignment="1" applyProtection="1">
      <alignment horizontal="center" vertical="center" wrapText="1"/>
    </xf>
    <xf numFmtId="165" fontId="9" fillId="0" borderId="0" xfId="2" applyFont="1" applyFill="1" applyAlignment="1">
      <alignment vertical="center"/>
    </xf>
    <xf numFmtId="165" fontId="17" fillId="0" borderId="0" xfId="2" applyFont="1" applyFill="1" applyAlignment="1">
      <alignment vertical="center"/>
    </xf>
    <xf numFmtId="176" fontId="18" fillId="0" borderId="0" xfId="0" applyNumberFormat="1" applyFont="1" applyFill="1" applyAlignment="1">
      <alignment vertical="center"/>
    </xf>
    <xf numFmtId="172" fontId="4" fillId="0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3" fillId="2" borderId="3" xfId="0" applyFont="1" applyFill="1" applyBorder="1" applyAlignment="1" applyProtection="1">
      <alignment horizontal="center" vertical="center" wrapText="1"/>
    </xf>
    <xf numFmtId="167" fontId="20" fillId="2" borderId="11" xfId="0" applyNumberFormat="1" applyFont="1" applyFill="1" applyBorder="1" applyAlignment="1" applyProtection="1">
      <alignment vertical="center"/>
    </xf>
    <xf numFmtId="167" fontId="20" fillId="0" borderId="1" xfId="0" applyNumberFormat="1" applyFont="1" applyFill="1" applyBorder="1" applyAlignment="1" applyProtection="1">
      <alignment vertical="center"/>
    </xf>
    <xf numFmtId="10" fontId="21" fillId="0" borderId="1" xfId="3" applyNumberFormat="1" applyFont="1" applyFill="1" applyBorder="1" applyAlignment="1" applyProtection="1">
      <alignment vertical="center"/>
    </xf>
    <xf numFmtId="164" fontId="2" fillId="0" borderId="0" xfId="0" applyNumberFormat="1" applyFont="1" applyFill="1" applyAlignment="1">
      <alignment vertical="center"/>
    </xf>
    <xf numFmtId="0" fontId="3" fillId="0" borderId="8" xfId="0" applyFont="1" applyFill="1" applyBorder="1" applyAlignment="1" applyProtection="1">
      <alignment vertical="center"/>
    </xf>
    <xf numFmtId="0" fontId="2" fillId="0" borderId="3" xfId="0" applyFont="1" applyFill="1" applyBorder="1" applyAlignment="1" applyProtection="1">
      <alignment vertical="center"/>
    </xf>
    <xf numFmtId="0" fontId="7" fillId="0" borderId="0" xfId="0" applyFont="1" applyBorder="1" applyAlignment="1">
      <alignment horizontal="center" vertical="top" wrapText="1"/>
    </xf>
    <xf numFmtId="0" fontId="8" fillId="0" borderId="4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10" fontId="2" fillId="0" borderId="3" xfId="3" applyNumberFormat="1" applyFont="1" applyFill="1" applyBorder="1" applyAlignment="1" applyProtection="1">
      <alignment horizontal="center" vertical="center"/>
    </xf>
    <xf numFmtId="167" fontId="2" fillId="0" borderId="3" xfId="0" applyNumberFormat="1" applyFont="1" applyFill="1" applyBorder="1" applyAlignment="1" applyProtection="1">
      <alignment vertical="center"/>
    </xf>
    <xf numFmtId="3" fontId="19" fillId="0" borderId="0" xfId="1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 applyProtection="1">
      <alignment horizontal="center" vertical="center"/>
    </xf>
    <xf numFmtId="175" fontId="2" fillId="0" borderId="3" xfId="0" applyNumberFormat="1" applyFont="1" applyFill="1" applyBorder="1" applyAlignment="1">
      <alignment horizontal="right" vertical="center"/>
    </xf>
    <xf numFmtId="167" fontId="3" fillId="0" borderId="9" xfId="0" applyNumberFormat="1" applyFont="1" applyFill="1" applyBorder="1" applyAlignment="1" applyProtection="1">
      <alignment vertical="center"/>
    </xf>
    <xf numFmtId="167" fontId="2" fillId="0" borderId="1" xfId="0" applyNumberFormat="1" applyFont="1" applyFill="1" applyBorder="1" applyAlignment="1">
      <alignment horizontal="right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167" fontId="3" fillId="0" borderId="1" xfId="0" applyNumberFormat="1" applyFont="1" applyFill="1" applyBorder="1" applyAlignment="1" applyProtection="1">
      <alignment vertical="center"/>
    </xf>
    <xf numFmtId="10" fontId="3" fillId="0" borderId="1" xfId="0" applyNumberFormat="1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horizontal="left" vertical="center"/>
    </xf>
    <xf numFmtId="172" fontId="4" fillId="0" borderId="0" xfId="0" applyNumberFormat="1" applyFont="1" applyFill="1" applyBorder="1" applyAlignment="1" applyProtection="1">
      <alignment horizontal="center" vertical="center"/>
    </xf>
    <xf numFmtId="167" fontId="2" fillId="3" borderId="1" xfId="0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right" vertical="center"/>
    </xf>
    <xf numFmtId="0" fontId="8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10" fontId="2" fillId="0" borderId="0" xfId="0" applyNumberFormat="1" applyFont="1" applyFill="1" applyAlignment="1">
      <alignment vertical="center"/>
    </xf>
    <xf numFmtId="174" fontId="2" fillId="0" borderId="6" xfId="0" applyNumberFormat="1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vertical="center" wrapText="1"/>
    </xf>
    <xf numFmtId="3" fontId="19" fillId="0" borderId="3" xfId="1" applyNumberFormat="1" applyFont="1" applyFill="1" applyBorder="1" applyAlignment="1">
      <alignment horizontal="center" vertical="center"/>
    </xf>
    <xf numFmtId="4" fontId="19" fillId="0" borderId="3" xfId="1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 applyProtection="1">
      <alignment horizontal="right" vertical="center"/>
    </xf>
    <xf numFmtId="3" fontId="10" fillId="0" borderId="3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174" fontId="4" fillId="0" borderId="1" xfId="0" applyNumberFormat="1" applyFont="1" applyFill="1" applyBorder="1" applyAlignment="1" applyProtection="1">
      <alignment vertical="center"/>
    </xf>
    <xf numFmtId="0" fontId="2" fillId="0" borderId="0" xfId="0" applyFont="1" applyFill="1" applyAlignment="1">
      <alignment horizontal="left" vertical="center" wrapText="1"/>
    </xf>
    <xf numFmtId="0" fontId="22" fillId="0" borderId="12" xfId="0" applyFont="1" applyFill="1" applyBorder="1" applyAlignment="1" applyProtection="1">
      <alignment horizontal="left" vertical="center"/>
    </xf>
    <xf numFmtId="0" fontId="3" fillId="2" borderId="17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37" fontId="3" fillId="0" borderId="13" xfId="0" applyNumberFormat="1" applyFont="1" applyFill="1" applyBorder="1" applyAlignment="1" applyProtection="1">
      <alignment horizontal="right" vertical="center"/>
    </xf>
    <xf numFmtId="37" fontId="3" fillId="0" borderId="14" xfId="0" applyNumberFormat="1" applyFont="1" applyFill="1" applyBorder="1" applyAlignment="1" applyProtection="1">
      <alignment horizontal="right" vertical="center"/>
    </xf>
    <xf numFmtId="37" fontId="3" fillId="0" borderId="18" xfId="0" applyNumberFormat="1" applyFont="1" applyFill="1" applyBorder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3" fillId="0" borderId="17" xfId="0" applyFont="1" applyFill="1" applyBorder="1" applyAlignment="1" applyProtection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4" fillId="0" borderId="17" xfId="0" applyFont="1" applyFill="1" applyBorder="1" applyAlignment="1" applyProtection="1">
      <alignment horizontal="right" vertical="center"/>
    </xf>
    <xf numFmtId="0" fontId="2" fillId="0" borderId="17" xfId="0" applyFont="1" applyFill="1" applyBorder="1" applyAlignment="1" applyProtection="1">
      <alignment horizontal="left" vertical="center" wrapText="1"/>
    </xf>
    <xf numFmtId="0" fontId="2" fillId="0" borderId="0" xfId="0" applyFont="1" applyFill="1" applyAlignment="1">
      <alignment vertical="center" wrapText="1"/>
    </xf>
    <xf numFmtId="167" fontId="5" fillId="0" borderId="10" xfId="0" applyNumberFormat="1" applyFont="1" applyFill="1" applyBorder="1" applyAlignment="1">
      <alignment horizontal="justify" vertical="center" wrapText="1"/>
    </xf>
    <xf numFmtId="167" fontId="5" fillId="0" borderId="16" xfId="0" applyNumberFormat="1" applyFont="1" applyFill="1" applyBorder="1" applyAlignment="1">
      <alignment horizontal="justify" vertical="center" wrapText="1"/>
    </xf>
    <xf numFmtId="167" fontId="5" fillId="0" borderId="9" xfId="0" applyNumberFormat="1" applyFont="1" applyFill="1" applyBorder="1" applyAlignment="1">
      <alignment horizontal="justify" vertical="center" wrapText="1"/>
    </xf>
    <xf numFmtId="0" fontId="3" fillId="0" borderId="17" xfId="0" applyFont="1" applyFill="1" applyBorder="1" applyAlignment="1" applyProtection="1">
      <alignment horizontal="right" vertical="center" wrapText="1"/>
    </xf>
    <xf numFmtId="0" fontId="3" fillId="0" borderId="2" xfId="0" applyFont="1" applyFill="1" applyBorder="1" applyAlignment="1" applyProtection="1">
      <alignment horizontal="right" vertical="center" wrapText="1"/>
    </xf>
    <xf numFmtId="0" fontId="3" fillId="0" borderId="6" xfId="0" applyFont="1" applyFill="1" applyBorder="1" applyAlignment="1" applyProtection="1">
      <alignment horizontal="right" vertical="center" wrapText="1"/>
    </xf>
    <xf numFmtId="0" fontId="5" fillId="0" borderId="10" xfId="0" applyFont="1" applyFill="1" applyBorder="1" applyAlignment="1">
      <alignment horizontal="justify" vertical="center"/>
    </xf>
    <xf numFmtId="0" fontId="5" fillId="0" borderId="9" xfId="0" applyFont="1" applyFill="1" applyBorder="1" applyAlignment="1">
      <alignment horizontal="justify" vertical="center"/>
    </xf>
    <xf numFmtId="37" fontId="3" fillId="0" borderId="17" xfId="0" applyNumberFormat="1" applyFont="1" applyFill="1" applyBorder="1" applyAlignment="1" applyProtection="1">
      <alignment horizontal="right" vertical="center"/>
    </xf>
    <xf numFmtId="37" fontId="3" fillId="0" borderId="2" xfId="0" applyNumberFormat="1" applyFont="1" applyFill="1" applyBorder="1" applyAlignment="1" applyProtection="1">
      <alignment horizontal="right" vertical="center"/>
    </xf>
    <xf numFmtId="37" fontId="3" fillId="0" borderId="6" xfId="0" applyNumberFormat="1" applyFont="1" applyFill="1" applyBorder="1" applyAlignment="1" applyProtection="1">
      <alignment horizontal="right" vertical="center"/>
    </xf>
    <xf numFmtId="0" fontId="3" fillId="0" borderId="17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vertical="center" wrapText="1"/>
    </xf>
    <xf numFmtId="0" fontId="8" fillId="0" borderId="6" xfId="0" applyFont="1" applyBorder="1" applyAlignment="1">
      <alignment vertical="center" wrapText="1"/>
    </xf>
    <xf numFmtId="0" fontId="2" fillId="0" borderId="10" xfId="0" applyFont="1" applyFill="1" applyBorder="1" applyAlignment="1" applyProtection="1">
      <alignment horizontal="center" vertical="center" textRotation="45" wrapText="1"/>
    </xf>
    <xf numFmtId="0" fontId="2" fillId="0" borderId="16" xfId="0" applyFont="1" applyFill="1" applyBorder="1" applyAlignment="1" applyProtection="1">
      <alignment horizontal="center" vertical="center" textRotation="45" wrapText="1"/>
    </xf>
    <xf numFmtId="0" fontId="3" fillId="2" borderId="1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>
      <alignment horizontal="justify" vertical="center" wrapText="1"/>
    </xf>
    <xf numFmtId="0" fontId="5" fillId="0" borderId="16" xfId="0" applyFont="1" applyFill="1" applyBorder="1" applyAlignment="1">
      <alignment horizontal="justify" vertical="center"/>
    </xf>
    <xf numFmtId="170" fontId="3" fillId="0" borderId="17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horizontal="right" vertical="center"/>
    </xf>
    <xf numFmtId="0" fontId="8" fillId="0" borderId="0" xfId="0" applyFont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vertical="center" wrapText="1"/>
    </xf>
    <xf numFmtId="0" fontId="3" fillId="0" borderId="23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right" vertical="center"/>
    </xf>
    <xf numFmtId="0" fontId="3" fillId="0" borderId="2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left" vertical="center"/>
    </xf>
    <xf numFmtId="0" fontId="2" fillId="0" borderId="3" xfId="0" applyFont="1" applyFill="1" applyBorder="1" applyAlignment="1" applyProtection="1">
      <alignment horizontal="justify" vertical="center" wrapText="1"/>
    </xf>
    <xf numFmtId="167" fontId="2" fillId="0" borderId="8" xfId="0" applyNumberFormat="1" applyFont="1" applyFill="1" applyBorder="1" applyAlignment="1" applyProtection="1">
      <alignment horizontal="right" vertical="center" wrapText="1"/>
    </xf>
    <xf numFmtId="167" fontId="2" fillId="0" borderId="7" xfId="0" applyNumberFormat="1" applyFont="1" applyFill="1" applyBorder="1" applyAlignment="1" applyProtection="1">
      <alignment horizontal="right" vertical="center" wrapText="1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37" fontId="3" fillId="0" borderId="15" xfId="0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left" vertical="center" wrapText="1"/>
    </xf>
  </cellXfs>
  <cellStyles count="18"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66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8"/>
    <pageSetUpPr fitToPage="1"/>
  </sheetPr>
  <dimension ref="A1:IF79"/>
  <sheetViews>
    <sheetView tabSelected="1" zoomScale="80" zoomScaleNormal="80" zoomScaleSheetLayoutView="145" zoomScalePageLayoutView="80" workbookViewId="0">
      <selection activeCell="H17" sqref="H17"/>
    </sheetView>
  </sheetViews>
  <sheetFormatPr baseColWidth="10" defaultColWidth="11.42578125" defaultRowHeight="12.75" x14ac:dyDescent="0.2"/>
  <cols>
    <col min="1" max="1" width="11.42578125" style="1" customWidth="1"/>
    <col min="2" max="2" width="36.42578125" style="1" customWidth="1"/>
    <col min="3" max="3" width="22.28515625" style="1" customWidth="1"/>
    <col min="4" max="4" width="21.42578125" style="1" customWidth="1"/>
    <col min="5" max="5" width="16.140625" style="1" customWidth="1"/>
    <col min="6" max="6" width="20.42578125" style="1" customWidth="1"/>
    <col min="7" max="7" width="32.5703125" style="1" customWidth="1"/>
    <col min="8" max="9" width="20" style="1" customWidth="1"/>
    <col min="10" max="10" width="17.28515625" style="1" customWidth="1"/>
    <col min="11" max="238" width="20" style="1" customWidth="1"/>
    <col min="239" max="239" width="20" style="2" customWidth="1"/>
    <col min="240" max="16384" width="11.42578125" style="13"/>
  </cols>
  <sheetData>
    <row r="1" spans="1:240" x14ac:dyDescent="0.2">
      <c r="A1" s="135" t="s">
        <v>82</v>
      </c>
      <c r="B1" s="135"/>
      <c r="C1" s="135"/>
      <c r="D1" s="135"/>
      <c r="E1" s="135"/>
      <c r="F1" s="135"/>
      <c r="G1" s="135"/>
    </row>
    <row r="2" spans="1:240" ht="16.5" customHeight="1" x14ac:dyDescent="0.2">
      <c r="A2" s="139" t="s">
        <v>75</v>
      </c>
      <c r="B2" s="139"/>
      <c r="C2" s="139"/>
      <c r="D2" s="139"/>
      <c r="E2" s="139"/>
      <c r="F2" s="139"/>
      <c r="G2" s="140"/>
    </row>
    <row r="3" spans="1:240" ht="16.5" customHeight="1" x14ac:dyDescent="0.2">
      <c r="A3" s="139" t="s">
        <v>81</v>
      </c>
      <c r="B3" s="139"/>
      <c r="C3" s="139"/>
      <c r="D3" s="139"/>
      <c r="E3" s="139"/>
      <c r="F3" s="139"/>
      <c r="G3" s="139"/>
    </row>
    <row r="4" spans="1:240" ht="16.5" customHeight="1" thickBot="1" x14ac:dyDescent="0.25">
      <c r="A4" s="147" t="s">
        <v>76</v>
      </c>
      <c r="B4" s="147"/>
      <c r="C4" s="147"/>
      <c r="D4" s="147"/>
      <c r="E4" s="147"/>
      <c r="F4" s="147"/>
      <c r="G4" s="147"/>
    </row>
    <row r="5" spans="1:240" ht="45" customHeight="1" x14ac:dyDescent="0.2">
      <c r="A5" s="141" t="s">
        <v>83</v>
      </c>
      <c r="B5" s="142"/>
      <c r="C5" s="142"/>
      <c r="D5" s="142"/>
      <c r="E5" s="142"/>
      <c r="F5" s="142"/>
      <c r="G5" s="143"/>
      <c r="H5" s="58"/>
    </row>
    <row r="6" spans="1:240" ht="15" x14ac:dyDescent="0.2">
      <c r="A6" s="85"/>
      <c r="B6" s="85"/>
      <c r="C6" s="85"/>
      <c r="D6" s="85"/>
      <c r="E6" s="85"/>
      <c r="F6" s="85"/>
      <c r="G6" s="86"/>
      <c r="H6" s="58"/>
    </row>
    <row r="7" spans="1:240" ht="15" x14ac:dyDescent="0.2">
      <c r="A7" s="133" t="s">
        <v>72</v>
      </c>
      <c r="B7" s="134"/>
      <c r="C7" s="87">
        <v>728862973.76093304</v>
      </c>
      <c r="E7" s="50"/>
      <c r="F7" s="63"/>
      <c r="H7" s="58"/>
    </row>
    <row r="8" spans="1:240" ht="15" x14ac:dyDescent="0.2">
      <c r="A8" s="77"/>
      <c r="B8" s="78" t="s">
        <v>68</v>
      </c>
      <c r="C8" s="87">
        <f>+$C$7*D8</f>
        <v>220116618.07580176</v>
      </c>
      <c r="D8" s="83">
        <v>0.30199999999999999</v>
      </c>
      <c r="E8" s="50"/>
      <c r="F8" s="63"/>
      <c r="H8" s="58"/>
    </row>
    <row r="9" spans="1:240" ht="15" x14ac:dyDescent="0.2">
      <c r="A9"/>
      <c r="B9" s="77" t="s">
        <v>69</v>
      </c>
      <c r="C9" s="87">
        <f>C7*D9</f>
        <v>14577259.475218661</v>
      </c>
      <c r="D9" s="83">
        <v>0.02</v>
      </c>
      <c r="E9" s="50"/>
      <c r="F9" s="63"/>
      <c r="H9" s="58"/>
    </row>
    <row r="10" spans="1:240" ht="15" x14ac:dyDescent="0.2">
      <c r="A10"/>
      <c r="B10" s="77" t="s">
        <v>70</v>
      </c>
      <c r="C10" s="87">
        <f>+$C$7*D10</f>
        <v>14577259.475218661</v>
      </c>
      <c r="D10" s="83">
        <v>0.02</v>
      </c>
      <c r="E10" s="50"/>
      <c r="F10" s="63"/>
      <c r="H10" s="58"/>
    </row>
    <row r="11" spans="1:240" ht="15" x14ac:dyDescent="0.2">
      <c r="A11"/>
      <c r="B11" s="77" t="s">
        <v>71</v>
      </c>
      <c r="C11" s="87">
        <f>C7*D11</f>
        <v>21865889.212827992</v>
      </c>
      <c r="D11" s="83">
        <v>0.03</v>
      </c>
      <c r="E11" s="50"/>
      <c r="F11" s="63"/>
      <c r="H11" s="58"/>
    </row>
    <row r="12" spans="1:240" x14ac:dyDescent="0.2">
      <c r="A12" s="133" t="s">
        <v>73</v>
      </c>
      <c r="B12" s="134"/>
      <c r="C12" s="87">
        <f>C7+C8+C9+C10+C11</f>
        <v>1000000000.0000001</v>
      </c>
      <c r="E12" s="50" t="s">
        <v>54</v>
      </c>
      <c r="F12" s="88">
        <f>+C12/689454</f>
        <v>1450.4230884148908</v>
      </c>
      <c r="H12" s="63"/>
    </row>
    <row r="13" spans="1:240" ht="27" customHeight="1" x14ac:dyDescent="0.2">
      <c r="A13" s="146" t="s">
        <v>79</v>
      </c>
      <c r="B13" s="134"/>
      <c r="C13" s="90">
        <v>6</v>
      </c>
      <c r="D13" s="144" t="s">
        <v>78</v>
      </c>
      <c r="E13" s="145"/>
      <c r="F13" s="145"/>
      <c r="G13" s="145"/>
    </row>
    <row r="14" spans="1:240" x14ac:dyDescent="0.2">
      <c r="A14" s="79"/>
      <c r="B14" s="78"/>
      <c r="C14" s="82"/>
      <c r="D14" s="75"/>
      <c r="E14" s="76"/>
      <c r="F14" s="76"/>
      <c r="G14" s="76"/>
    </row>
    <row r="15" spans="1:240" s="3" customFormat="1" ht="10.5" customHeight="1" x14ac:dyDescent="0.2">
      <c r="A15" s="138" t="s">
        <v>0</v>
      </c>
      <c r="B15" s="138"/>
      <c r="C15" s="138"/>
      <c r="D15" s="138"/>
      <c r="E15" s="138"/>
      <c r="F15" s="138"/>
      <c r="G15" s="138"/>
      <c r="IE15" s="2"/>
      <c r="IF15" s="13"/>
    </row>
    <row r="16" spans="1:240" ht="10.5" customHeight="1" x14ac:dyDescent="0.2">
      <c r="A16" s="136" t="s">
        <v>1</v>
      </c>
      <c r="B16" s="137"/>
      <c r="C16" s="137"/>
      <c r="D16" s="137"/>
      <c r="E16" s="137"/>
      <c r="F16" s="137"/>
      <c r="G16" s="23"/>
    </row>
    <row r="17" spans="1:240" s="4" customFormat="1" ht="24" customHeight="1" x14ac:dyDescent="0.2">
      <c r="A17" s="51" t="s">
        <v>56</v>
      </c>
      <c r="B17" s="129" t="s">
        <v>2</v>
      </c>
      <c r="C17" s="129" t="s">
        <v>3</v>
      </c>
      <c r="D17" s="25" t="s">
        <v>4</v>
      </c>
      <c r="E17" s="25" t="s">
        <v>5</v>
      </c>
      <c r="F17" s="25" t="s">
        <v>6</v>
      </c>
      <c r="G17" s="25" t="s">
        <v>7</v>
      </c>
      <c r="IE17" s="2"/>
      <c r="IF17" s="13"/>
    </row>
    <row r="18" spans="1:240" s="4" customFormat="1" ht="10.5" customHeight="1" x14ac:dyDescent="0.2">
      <c r="A18" s="26" t="s">
        <v>8</v>
      </c>
      <c r="B18" s="129"/>
      <c r="C18" s="129"/>
      <c r="D18" s="26" t="s">
        <v>9</v>
      </c>
      <c r="E18" s="26" t="s">
        <v>10</v>
      </c>
      <c r="F18" s="26" t="s">
        <v>11</v>
      </c>
      <c r="G18" s="26" t="s">
        <v>12</v>
      </c>
      <c r="IE18" s="2"/>
      <c r="IF18" s="13"/>
    </row>
    <row r="19" spans="1:240" s="4" customFormat="1" ht="10.5" customHeight="1" x14ac:dyDescent="0.2">
      <c r="A19" s="130" t="s">
        <v>13</v>
      </c>
      <c r="B19" s="131"/>
      <c r="C19" s="131"/>
      <c r="D19" s="131"/>
      <c r="E19" s="131"/>
      <c r="F19" s="131"/>
      <c r="G19" s="132"/>
      <c r="IE19" s="2"/>
      <c r="IF19" s="13"/>
    </row>
    <row r="20" spans="1:240" s="4" customFormat="1" ht="10.5" customHeight="1" x14ac:dyDescent="0.2">
      <c r="A20" s="20">
        <v>1</v>
      </c>
      <c r="B20" s="57" t="s">
        <v>51</v>
      </c>
      <c r="C20" s="20">
        <v>6</v>
      </c>
      <c r="D20" s="61">
        <v>0.5</v>
      </c>
      <c r="E20" s="21">
        <v>4162000</v>
      </c>
      <c r="F20" s="22">
        <v>1.6079333333333332</v>
      </c>
      <c r="G20" s="62">
        <f>+A20*D20*E20*F20</f>
        <v>3346109.2666666666</v>
      </c>
      <c r="IE20" s="2"/>
      <c r="IF20" s="13"/>
    </row>
    <row r="21" spans="1:240" s="4" customFormat="1" x14ac:dyDescent="0.2">
      <c r="A21" s="20">
        <v>1</v>
      </c>
      <c r="B21" s="36" t="s">
        <v>74</v>
      </c>
      <c r="C21" s="20">
        <v>8</v>
      </c>
      <c r="D21" s="61">
        <v>1</v>
      </c>
      <c r="E21" s="21">
        <v>2970000</v>
      </c>
      <c r="F21" s="22">
        <v>1.6079333333333332</v>
      </c>
      <c r="G21" s="62">
        <f t="shared" ref="G21:G23" si="0">+A21*D21*E21*F21</f>
        <v>4775562</v>
      </c>
      <c r="IE21" s="2"/>
      <c r="IF21" s="13"/>
    </row>
    <row r="22" spans="1:240" s="4" customFormat="1" ht="10.5" customHeight="1" x14ac:dyDescent="0.2">
      <c r="A22" s="20">
        <v>1</v>
      </c>
      <c r="B22" s="57" t="s">
        <v>52</v>
      </c>
      <c r="C22" s="20">
        <v>8</v>
      </c>
      <c r="D22" s="61">
        <v>0.4</v>
      </c>
      <c r="E22" s="21">
        <v>2970000</v>
      </c>
      <c r="F22" s="22">
        <v>1.6079333333333332</v>
      </c>
      <c r="G22" s="62">
        <f t="shared" si="0"/>
        <v>1910224.7999999998</v>
      </c>
      <c r="IE22" s="2"/>
      <c r="IF22" s="13"/>
    </row>
    <row r="23" spans="1:240" s="4" customFormat="1" ht="21.75" customHeight="1" x14ac:dyDescent="0.2">
      <c r="A23" s="20">
        <v>1</v>
      </c>
      <c r="B23" s="36" t="s">
        <v>55</v>
      </c>
      <c r="C23" s="20">
        <v>6</v>
      </c>
      <c r="D23" s="61">
        <v>0.3</v>
      </c>
      <c r="E23" s="21">
        <v>4162000</v>
      </c>
      <c r="F23" s="22">
        <v>1.6079333333333332</v>
      </c>
      <c r="G23" s="62">
        <f t="shared" si="0"/>
        <v>2007665.5599999998</v>
      </c>
      <c r="IE23" s="2"/>
      <c r="IF23" s="13"/>
    </row>
    <row r="24" spans="1:240" s="4" customFormat="1" ht="10.5" customHeight="1" x14ac:dyDescent="0.2">
      <c r="A24" s="20"/>
      <c r="B24" s="36"/>
      <c r="C24" s="20"/>
      <c r="D24" s="61"/>
      <c r="E24" s="21"/>
      <c r="F24" s="22"/>
      <c r="G24" s="62"/>
      <c r="IE24" s="2"/>
      <c r="IF24" s="13"/>
    </row>
    <row r="25" spans="1:240" s="4" customFormat="1" ht="10.5" customHeight="1" x14ac:dyDescent="0.2">
      <c r="A25" s="56"/>
      <c r="B25" s="59"/>
      <c r="C25" s="59"/>
      <c r="D25" s="59"/>
      <c r="E25" s="59"/>
      <c r="F25" s="59"/>
      <c r="G25" s="60"/>
      <c r="IE25" s="2"/>
      <c r="IF25" s="13"/>
    </row>
    <row r="26" spans="1:240" ht="10.5" customHeight="1" x14ac:dyDescent="0.2">
      <c r="A26" s="97" t="s">
        <v>14</v>
      </c>
      <c r="B26" s="98"/>
      <c r="C26" s="98"/>
      <c r="D26" s="98"/>
      <c r="E26" s="98"/>
      <c r="F26" s="154"/>
      <c r="G26" s="52">
        <f>SUM(G20:G25)</f>
        <v>12039561.626666667</v>
      </c>
    </row>
    <row r="27" spans="1:240" x14ac:dyDescent="0.2">
      <c r="A27" s="152"/>
      <c r="B27" s="152"/>
      <c r="C27" s="152"/>
      <c r="D27" s="152"/>
      <c r="E27" s="152"/>
      <c r="F27" s="152"/>
      <c r="G27" s="153"/>
    </row>
    <row r="28" spans="1:240" s="5" customFormat="1" ht="21.75" customHeight="1" x14ac:dyDescent="0.2">
      <c r="A28" s="148" t="s">
        <v>15</v>
      </c>
      <c r="B28" s="148"/>
      <c r="C28" s="25" t="s">
        <v>16</v>
      </c>
      <c r="D28" s="25" t="s">
        <v>17</v>
      </c>
      <c r="E28" s="25" t="s">
        <v>18</v>
      </c>
      <c r="F28" s="25" t="s">
        <v>19</v>
      </c>
      <c r="G28" s="45" t="s">
        <v>20</v>
      </c>
      <c r="IE28" s="2"/>
      <c r="IF28" s="13"/>
    </row>
    <row r="29" spans="1:240" ht="36" customHeight="1" x14ac:dyDescent="0.2">
      <c r="A29" s="149" t="s">
        <v>57</v>
      </c>
      <c r="B29" s="149"/>
      <c r="C29" s="29">
        <v>18</v>
      </c>
      <c r="D29" s="38">
        <v>1</v>
      </c>
      <c r="E29" s="64">
        <v>18</v>
      </c>
      <c r="F29" s="65">
        <f>34155.7181128241*1.05</f>
        <v>35863.504018465304</v>
      </c>
      <c r="G29" s="21">
        <f>+E29*F29*D29</f>
        <v>645543.07233237545</v>
      </c>
    </row>
    <row r="30" spans="1:240" ht="10.5" customHeight="1" x14ac:dyDescent="0.2">
      <c r="A30" s="20">
        <v>1</v>
      </c>
      <c r="B30" s="155" t="s">
        <v>59</v>
      </c>
      <c r="C30" s="156"/>
      <c r="D30" s="38">
        <v>0.3</v>
      </c>
      <c r="E30" s="150">
        <f>4590000*1.05</f>
        <v>4819500</v>
      </c>
      <c r="F30" s="151"/>
      <c r="G30" s="62">
        <f>+E30*D30</f>
        <v>1445850</v>
      </c>
      <c r="H30" s="91"/>
    </row>
    <row r="31" spans="1:240" ht="10.5" customHeight="1" x14ac:dyDescent="0.2">
      <c r="A31" s="97" t="s">
        <v>21</v>
      </c>
      <c r="B31" s="98"/>
      <c r="C31" s="98"/>
      <c r="D31" s="98"/>
      <c r="E31" s="98"/>
      <c r="F31" s="99"/>
      <c r="G31" s="66">
        <f>SUM(G29:G30)</f>
        <v>2091393.0723323755</v>
      </c>
      <c r="H31" s="40"/>
    </row>
    <row r="32" spans="1:240" ht="10.5" customHeight="1" x14ac:dyDescent="0.2">
      <c r="A32" s="100"/>
      <c r="B32" s="101"/>
      <c r="C32" s="101"/>
      <c r="D32" s="101"/>
      <c r="E32" s="101"/>
      <c r="F32" s="101"/>
      <c r="G32" s="101"/>
      <c r="H32" s="40"/>
    </row>
    <row r="33" spans="1:240" ht="10.5" customHeight="1" x14ac:dyDescent="0.2">
      <c r="A33" s="102" t="s">
        <v>22</v>
      </c>
      <c r="B33" s="103"/>
      <c r="C33" s="103"/>
      <c r="D33" s="103"/>
      <c r="E33" s="103"/>
      <c r="F33" s="104"/>
      <c r="G33" s="53">
        <f>(G26+G31)*C13</f>
        <v>84785728.193994254</v>
      </c>
      <c r="H33" s="40"/>
    </row>
    <row r="34" spans="1:240" ht="10.5" customHeight="1" x14ac:dyDescent="0.2">
      <c r="A34" s="102" t="s">
        <v>23</v>
      </c>
      <c r="B34" s="103"/>
      <c r="C34" s="103"/>
      <c r="D34" s="103"/>
      <c r="E34" s="103"/>
      <c r="F34" s="104"/>
      <c r="G34" s="54">
        <f>+G33/C7</f>
        <v>0.1163260190821601</v>
      </c>
      <c r="H34" s="40"/>
    </row>
    <row r="35" spans="1:240" ht="10.5" customHeight="1" x14ac:dyDescent="0.2">
      <c r="A35" s="100"/>
      <c r="B35" s="101"/>
      <c r="C35" s="101"/>
      <c r="D35" s="101"/>
      <c r="E35" s="101"/>
      <c r="F35" s="101"/>
      <c r="G35" s="101"/>
      <c r="H35" s="40"/>
    </row>
    <row r="36" spans="1:240" ht="10.5" customHeight="1" x14ac:dyDescent="0.2">
      <c r="A36" s="128" t="s">
        <v>24</v>
      </c>
      <c r="B36" s="128"/>
      <c r="C36" s="128"/>
      <c r="D36" s="128"/>
      <c r="E36" s="128"/>
      <c r="F36" s="128"/>
      <c r="G36" s="128"/>
      <c r="H36" s="41"/>
    </row>
    <row r="37" spans="1:240" s="7" customFormat="1" ht="10.5" customHeight="1" x14ac:dyDescent="0.2">
      <c r="A37" s="127" t="s">
        <v>25</v>
      </c>
      <c r="B37" s="127"/>
      <c r="C37" s="127"/>
      <c r="D37" s="127"/>
      <c r="E37" s="127"/>
      <c r="F37" s="127"/>
      <c r="G37" s="127"/>
      <c r="H37" s="41"/>
      <c r="IE37" s="2"/>
      <c r="IF37" s="13"/>
    </row>
    <row r="38" spans="1:240" s="7" customFormat="1" ht="10.5" customHeight="1" x14ac:dyDescent="0.2">
      <c r="A38" s="95" t="s">
        <v>26</v>
      </c>
      <c r="B38" s="96"/>
      <c r="C38" s="27"/>
      <c r="D38" s="27"/>
      <c r="E38" s="27"/>
      <c r="F38" s="39" t="s">
        <v>50</v>
      </c>
      <c r="G38" s="28" t="s">
        <v>20</v>
      </c>
      <c r="H38" s="125"/>
      <c r="IE38" s="2"/>
      <c r="IF38" s="13"/>
    </row>
    <row r="39" spans="1:240" ht="10.5" customHeight="1" x14ac:dyDescent="0.2">
      <c r="A39" s="106" t="s">
        <v>47</v>
      </c>
      <c r="B39" s="100"/>
      <c r="C39" s="34"/>
      <c r="D39" s="34"/>
      <c r="E39" s="34"/>
      <c r="F39" s="33">
        <v>0.05</v>
      </c>
      <c r="G39" s="67">
        <f>+F39*$C$12</f>
        <v>50000000.000000007</v>
      </c>
      <c r="H39" s="126"/>
    </row>
    <row r="40" spans="1:240" ht="10.5" customHeight="1" x14ac:dyDescent="0.2">
      <c r="A40" s="106" t="s">
        <v>27</v>
      </c>
      <c r="B40" s="100"/>
      <c r="C40" s="34"/>
      <c r="D40" s="34"/>
      <c r="E40" s="34"/>
      <c r="F40" s="68">
        <v>6.9000000000000008E-3</v>
      </c>
      <c r="G40" s="67">
        <f t="shared" ref="G40:G42" si="1">+F40*$C$12</f>
        <v>6900000.0000000019</v>
      </c>
      <c r="H40" s="126"/>
    </row>
    <row r="41" spans="1:240" ht="10.5" customHeight="1" x14ac:dyDescent="0.2">
      <c r="A41" s="106" t="s">
        <v>80</v>
      </c>
      <c r="B41" s="100"/>
      <c r="C41" s="19"/>
      <c r="D41" s="19"/>
      <c r="E41" s="19"/>
      <c r="F41" s="33">
        <v>0.01</v>
      </c>
      <c r="G41" s="67">
        <f t="shared" si="1"/>
        <v>10000000.000000002</v>
      </c>
      <c r="H41" s="42"/>
    </row>
    <row r="42" spans="1:240" ht="10.5" customHeight="1" x14ac:dyDescent="0.2">
      <c r="A42" s="106" t="s">
        <v>67</v>
      </c>
      <c r="B42" s="100"/>
      <c r="C42" s="19"/>
      <c r="D42" s="19"/>
      <c r="E42" s="19"/>
      <c r="F42" s="84">
        <v>5.0000000000000001E-3</v>
      </c>
      <c r="G42" s="67">
        <f t="shared" si="1"/>
        <v>5000000.0000000009</v>
      </c>
      <c r="H42" s="81"/>
    </row>
    <row r="43" spans="1:240" ht="10.5" customHeight="1" x14ac:dyDescent="0.2">
      <c r="A43" s="116" t="s">
        <v>28</v>
      </c>
      <c r="B43" s="117"/>
      <c r="C43" s="117"/>
      <c r="D43" s="117"/>
      <c r="E43" s="117"/>
      <c r="F43" s="118"/>
      <c r="G43" s="69">
        <f>SUM(G39:G42)</f>
        <v>71900000.000000015</v>
      </c>
      <c r="H43" s="40"/>
    </row>
    <row r="44" spans="1:240" ht="10.5" customHeight="1" x14ac:dyDescent="0.2">
      <c r="A44" s="119" t="s">
        <v>29</v>
      </c>
      <c r="B44" s="119"/>
      <c r="C44" s="119"/>
      <c r="D44" s="119"/>
      <c r="E44" s="119"/>
      <c r="F44" s="119"/>
      <c r="G44" s="119"/>
      <c r="H44" s="43"/>
    </row>
    <row r="45" spans="1:240" s="8" customFormat="1" ht="24" customHeight="1" x14ac:dyDescent="0.2">
      <c r="A45" s="124" t="s">
        <v>26</v>
      </c>
      <c r="B45" s="124"/>
      <c r="C45" s="30" t="s">
        <v>30</v>
      </c>
      <c r="D45" s="30" t="s">
        <v>31</v>
      </c>
      <c r="E45" s="31" t="s">
        <v>32</v>
      </c>
      <c r="F45" s="32" t="s">
        <v>48</v>
      </c>
      <c r="G45" s="28" t="s">
        <v>20</v>
      </c>
      <c r="H45" s="108"/>
    </row>
    <row r="46" spans="1:240" ht="10.5" customHeight="1" x14ac:dyDescent="0.2">
      <c r="A46" s="122" t="s">
        <v>33</v>
      </c>
      <c r="B46" s="12" t="s">
        <v>34</v>
      </c>
      <c r="C46" s="73">
        <f>+C12</f>
        <v>1000000000.0000001</v>
      </c>
      <c r="D46" s="18">
        <v>0.3</v>
      </c>
      <c r="E46" s="14">
        <v>72</v>
      </c>
      <c r="F46" s="18">
        <v>4.0000000000000001E-3</v>
      </c>
      <c r="G46" s="67">
        <f>+C46*F46</f>
        <v>4000000.0000000005</v>
      </c>
      <c r="H46" s="109"/>
    </row>
    <row r="47" spans="1:240" ht="10.5" customHeight="1" x14ac:dyDescent="0.2">
      <c r="A47" s="123"/>
      <c r="B47" s="12" t="s">
        <v>35</v>
      </c>
      <c r="C47" s="73">
        <f>+C46*0.3</f>
        <v>300000000</v>
      </c>
      <c r="D47" s="18">
        <v>1</v>
      </c>
      <c r="E47" s="15">
        <v>16</v>
      </c>
      <c r="F47" s="18">
        <v>4.0000000000000001E-3</v>
      </c>
      <c r="G47" s="67">
        <f t="shared" ref="G47:G51" si="2">+C47*F47</f>
        <v>1200000</v>
      </c>
      <c r="H47" s="109"/>
    </row>
    <row r="48" spans="1:240" ht="10.5" customHeight="1" x14ac:dyDescent="0.2">
      <c r="A48" s="123"/>
      <c r="B48" s="12" t="s">
        <v>36</v>
      </c>
      <c r="C48" s="73">
        <f>+C46</f>
        <v>1000000000.0000001</v>
      </c>
      <c r="D48" s="18">
        <v>0.1</v>
      </c>
      <c r="E48" s="15">
        <v>48</v>
      </c>
      <c r="F48" s="18">
        <v>3.0000000000000001E-3</v>
      </c>
      <c r="G48" s="67">
        <f t="shared" si="2"/>
        <v>3000000.0000000005</v>
      </c>
      <c r="H48" s="109"/>
    </row>
    <row r="49" spans="1:240" ht="10.5" customHeight="1" x14ac:dyDescent="0.2">
      <c r="A49" s="123"/>
      <c r="B49" s="12" t="s">
        <v>53</v>
      </c>
      <c r="C49" s="73">
        <f>+C48</f>
        <v>1000000000.0000001</v>
      </c>
      <c r="D49" s="18">
        <v>0.3</v>
      </c>
      <c r="E49" s="15">
        <v>12</v>
      </c>
      <c r="F49" s="18">
        <v>4.0000000000000001E-3</v>
      </c>
      <c r="G49" s="67">
        <f t="shared" si="2"/>
        <v>4000000.0000000005</v>
      </c>
      <c r="H49" s="109"/>
    </row>
    <row r="50" spans="1:240" ht="21.75" customHeight="1" x14ac:dyDescent="0.2">
      <c r="A50" s="123"/>
      <c r="B50" s="12" t="s">
        <v>60</v>
      </c>
      <c r="C50" s="73">
        <f>+C49</f>
        <v>1000000000.0000001</v>
      </c>
      <c r="D50" s="18">
        <v>0.05</v>
      </c>
      <c r="E50" s="15">
        <v>24</v>
      </c>
      <c r="F50" s="18">
        <v>4.0000000000000001E-3</v>
      </c>
      <c r="G50" s="67">
        <f t="shared" si="2"/>
        <v>4000000.0000000005</v>
      </c>
      <c r="H50" s="109"/>
    </row>
    <row r="51" spans="1:240" ht="21.75" customHeight="1" x14ac:dyDescent="0.2">
      <c r="A51" s="35" t="s">
        <v>37</v>
      </c>
      <c r="B51" s="12" t="s">
        <v>49</v>
      </c>
      <c r="C51" s="73">
        <f>+C50</f>
        <v>1000000000.0000001</v>
      </c>
      <c r="D51" s="18">
        <v>0.05</v>
      </c>
      <c r="E51" s="14">
        <v>24</v>
      </c>
      <c r="F51" s="18">
        <v>5.0000000000000001E-3</v>
      </c>
      <c r="G51" s="67">
        <f t="shared" si="2"/>
        <v>5000000.0000000009</v>
      </c>
      <c r="H51" s="110"/>
    </row>
    <row r="52" spans="1:240" ht="10.5" customHeight="1" x14ac:dyDescent="0.2">
      <c r="A52" s="120"/>
      <c r="B52" s="101"/>
      <c r="C52" s="101"/>
      <c r="D52" s="101"/>
      <c r="E52" s="101"/>
      <c r="F52" s="101"/>
      <c r="G52" s="121"/>
      <c r="H52" s="44"/>
    </row>
    <row r="53" spans="1:240" ht="10.5" customHeight="1" x14ac:dyDescent="0.2">
      <c r="A53" s="111" t="s">
        <v>38</v>
      </c>
      <c r="B53" s="112"/>
      <c r="C53" s="112"/>
      <c r="D53" s="112"/>
      <c r="E53" s="112"/>
      <c r="F53" s="113"/>
      <c r="G53" s="69">
        <f>SUM(G46:G51)</f>
        <v>21200000</v>
      </c>
      <c r="H53" s="40"/>
    </row>
    <row r="54" spans="1:240" ht="10.5" customHeight="1" x14ac:dyDescent="0.2">
      <c r="A54" s="100"/>
      <c r="B54" s="101"/>
      <c r="C54" s="101"/>
      <c r="D54" s="101"/>
      <c r="E54" s="101"/>
      <c r="F54" s="101"/>
      <c r="G54" s="101"/>
      <c r="H54" s="40"/>
    </row>
    <row r="55" spans="1:240" ht="10.5" customHeight="1" x14ac:dyDescent="0.2">
      <c r="A55" s="102" t="s">
        <v>39</v>
      </c>
      <c r="B55" s="103"/>
      <c r="C55" s="103"/>
      <c r="D55" s="103"/>
      <c r="E55" s="103"/>
      <c r="F55" s="104"/>
      <c r="G55" s="69">
        <f>+G43+G53</f>
        <v>93100000.000000015</v>
      </c>
      <c r="H55" s="40"/>
    </row>
    <row r="56" spans="1:240" ht="10.5" customHeight="1" x14ac:dyDescent="0.2">
      <c r="A56" s="102" t="s">
        <v>40</v>
      </c>
      <c r="B56" s="103"/>
      <c r="C56" s="103"/>
      <c r="D56" s="103"/>
      <c r="E56" s="103"/>
      <c r="F56" s="104"/>
      <c r="G56" s="6">
        <f>+G55/C7</f>
        <v>0.12773319999999999</v>
      </c>
      <c r="H56" s="40"/>
    </row>
    <row r="57" spans="1:240" ht="10.5" customHeight="1" x14ac:dyDescent="0.2">
      <c r="A57" s="100"/>
      <c r="B57" s="101"/>
      <c r="C57" s="101"/>
      <c r="D57" s="101"/>
      <c r="E57" s="101"/>
      <c r="F57" s="101"/>
      <c r="G57" s="101"/>
      <c r="H57" s="40"/>
    </row>
    <row r="58" spans="1:240" ht="10.5" customHeight="1" x14ac:dyDescent="0.2">
      <c r="A58" s="102" t="s">
        <v>41</v>
      </c>
      <c r="B58" s="103"/>
      <c r="C58" s="103"/>
      <c r="D58" s="103"/>
      <c r="E58" s="103"/>
      <c r="F58" s="104"/>
      <c r="G58" s="70">
        <f>+G56+G34</f>
        <v>0.24405921908216011</v>
      </c>
      <c r="H58" s="114"/>
    </row>
    <row r="59" spans="1:240" s="3" customFormat="1" ht="16.5" customHeight="1" x14ac:dyDescent="0.2">
      <c r="A59" s="102" t="s">
        <v>42</v>
      </c>
      <c r="B59" s="103"/>
      <c r="C59" s="103"/>
      <c r="D59" s="103"/>
      <c r="E59" s="103"/>
      <c r="F59" s="104"/>
      <c r="G59" s="6">
        <v>3.5000000000000001E-3</v>
      </c>
      <c r="H59" s="115"/>
      <c r="IE59" s="2"/>
      <c r="IF59" s="13"/>
    </row>
    <row r="60" spans="1:240" s="3" customFormat="1" ht="10.5" customHeight="1" x14ac:dyDescent="0.2">
      <c r="A60" s="102" t="s">
        <v>43</v>
      </c>
      <c r="B60" s="103"/>
      <c r="C60" s="103"/>
      <c r="D60" s="103"/>
      <c r="E60" s="103"/>
      <c r="F60" s="104"/>
      <c r="G60" s="6">
        <v>4.7E-2</v>
      </c>
      <c r="IE60" s="2"/>
      <c r="IF60" s="13"/>
    </row>
    <row r="61" spans="1:240" ht="10.5" customHeight="1" x14ac:dyDescent="0.2">
      <c r="A61" s="34"/>
      <c r="B61" s="80"/>
      <c r="C61" s="80"/>
      <c r="D61" s="80"/>
      <c r="E61" s="80"/>
      <c r="F61" s="89" t="s">
        <v>77</v>
      </c>
      <c r="G61" s="6">
        <f>+G60*16%</f>
        <v>7.5199999999999998E-3</v>
      </c>
      <c r="I61" s="47"/>
      <c r="J61" s="24"/>
      <c r="K61" s="55"/>
    </row>
    <row r="62" spans="1:240" ht="15.75" customHeight="1" x14ac:dyDescent="0.2">
      <c r="A62" s="105" t="s">
        <v>44</v>
      </c>
      <c r="B62" s="103"/>
      <c r="C62" s="103"/>
      <c r="D62" s="103"/>
      <c r="E62" s="103"/>
      <c r="F62" s="104"/>
      <c r="G62" s="92">
        <f>+G58+G59+G60+G61</f>
        <v>0.30207921908216012</v>
      </c>
      <c r="H62" s="49"/>
      <c r="I62" s="46"/>
      <c r="J62" s="48"/>
      <c r="K62" s="55"/>
    </row>
    <row r="63" spans="1:240" ht="10.5" customHeight="1" x14ac:dyDescent="0.2">
      <c r="A63" s="94"/>
      <c r="B63" s="94"/>
      <c r="C63" s="94"/>
      <c r="D63" s="94"/>
      <c r="E63" s="94"/>
      <c r="F63" s="94"/>
      <c r="G63" s="94"/>
      <c r="H63" s="49"/>
      <c r="I63" s="46"/>
      <c r="K63" s="55"/>
    </row>
    <row r="64" spans="1:240" ht="10.5" customHeight="1" x14ac:dyDescent="0.2">
      <c r="A64" s="71"/>
      <c r="B64" s="71"/>
      <c r="C64" s="71"/>
      <c r="D64" s="71"/>
      <c r="E64" s="71"/>
      <c r="F64" s="71"/>
      <c r="G64" s="71"/>
      <c r="H64" s="72"/>
      <c r="I64" s="46"/>
      <c r="K64" s="55"/>
    </row>
    <row r="65" spans="1:240" x14ac:dyDescent="0.2">
      <c r="A65" s="74" t="s">
        <v>61</v>
      </c>
      <c r="B65" s="1" t="s">
        <v>46</v>
      </c>
      <c r="G65" s="9"/>
      <c r="IF65" s="2"/>
    </row>
    <row r="66" spans="1:240" x14ac:dyDescent="0.2">
      <c r="A66" s="74"/>
      <c r="B66" s="1" t="s">
        <v>45</v>
      </c>
      <c r="F66" s="10"/>
      <c r="IF66" s="2"/>
    </row>
    <row r="67" spans="1:240" x14ac:dyDescent="0.2">
      <c r="A67" s="74" t="s">
        <v>62</v>
      </c>
      <c r="B67" s="107" t="s">
        <v>58</v>
      </c>
      <c r="C67" s="107"/>
      <c r="D67" s="107"/>
      <c r="E67" s="107"/>
      <c r="F67" s="107"/>
      <c r="G67" s="107"/>
      <c r="H67" s="4"/>
    </row>
    <row r="68" spans="1:240" x14ac:dyDescent="0.2">
      <c r="A68" s="74"/>
      <c r="B68" s="107"/>
      <c r="C68" s="107"/>
      <c r="D68" s="107"/>
      <c r="E68" s="107"/>
      <c r="F68" s="107"/>
      <c r="G68" s="107"/>
      <c r="H68" s="4"/>
    </row>
    <row r="69" spans="1:240" ht="23.25" customHeight="1" x14ac:dyDescent="0.2">
      <c r="A69" s="74" t="s">
        <v>63</v>
      </c>
      <c r="B69" s="93" t="s">
        <v>65</v>
      </c>
      <c r="C69" s="93"/>
      <c r="D69" s="93"/>
      <c r="E69" s="93"/>
      <c r="F69" s="93"/>
      <c r="G69" s="93"/>
    </row>
    <row r="70" spans="1:240" x14ac:dyDescent="0.2">
      <c r="A70" s="74" t="s">
        <v>64</v>
      </c>
      <c r="B70" s="93" t="s">
        <v>66</v>
      </c>
      <c r="C70" s="93"/>
      <c r="D70" s="93"/>
      <c r="E70" s="93"/>
      <c r="F70" s="93"/>
      <c r="G70" s="93"/>
    </row>
    <row r="71" spans="1:240" x14ac:dyDescent="0.2">
      <c r="A71" s="74"/>
      <c r="B71" s="93"/>
      <c r="C71" s="93"/>
      <c r="D71" s="93"/>
      <c r="E71" s="93"/>
      <c r="F71" s="93"/>
      <c r="G71" s="93"/>
    </row>
    <row r="72" spans="1:240" x14ac:dyDescent="0.2">
      <c r="C72" s="37"/>
      <c r="D72" s="37"/>
      <c r="G72" s="11"/>
    </row>
    <row r="73" spans="1:240" x14ac:dyDescent="0.2">
      <c r="C73" s="37"/>
      <c r="D73" s="37"/>
    </row>
    <row r="74" spans="1:240" x14ac:dyDescent="0.2">
      <c r="C74" s="37"/>
      <c r="D74" s="37"/>
    </row>
    <row r="75" spans="1:240" x14ac:dyDescent="0.2">
      <c r="C75" s="37"/>
      <c r="D75" s="37"/>
    </row>
    <row r="76" spans="1:240" x14ac:dyDescent="0.2">
      <c r="C76" s="37"/>
      <c r="D76" s="37"/>
    </row>
    <row r="77" spans="1:240" x14ac:dyDescent="0.2">
      <c r="C77" s="16"/>
    </row>
    <row r="78" spans="1:240" x14ac:dyDescent="0.2">
      <c r="C78" s="37"/>
    </row>
    <row r="79" spans="1:240" x14ac:dyDescent="0.2">
      <c r="C79" s="17"/>
    </row>
  </sheetData>
  <sheetProtection algorithmName="SHA-512" hashValue="1fwx4OSoW6AXexUUrITllMlXNNWxu0gIqqZxbRjLgvD8YdPIeepEMhtxQI346t85SObNs9aBYQoqNEM/8plBCQ==" saltValue="v+iKRbkuKk4lGbt9ZQDGng==" spinCount="100000" sheet="1" formatCells="0" formatColumns="0" formatRows="0" insertColumns="0" insertRows="0" insertHyperlinks="0" deleteColumns="0" deleteRows="0" sort="0" autoFilter="0" pivotTables="0"/>
  <mergeCells count="53">
    <mergeCell ref="A28:B28"/>
    <mergeCell ref="A29:B29"/>
    <mergeCell ref="E30:F30"/>
    <mergeCell ref="A27:G27"/>
    <mergeCell ref="A26:F26"/>
    <mergeCell ref="B30:C30"/>
    <mergeCell ref="B17:B18"/>
    <mergeCell ref="C17:C18"/>
    <mergeCell ref="A19:G19"/>
    <mergeCell ref="A7:B7"/>
    <mergeCell ref="A1:G1"/>
    <mergeCell ref="A16:F16"/>
    <mergeCell ref="A15:G15"/>
    <mergeCell ref="A2:G2"/>
    <mergeCell ref="A5:G5"/>
    <mergeCell ref="D13:G13"/>
    <mergeCell ref="A12:B12"/>
    <mergeCell ref="A13:B13"/>
    <mergeCell ref="A4:G4"/>
    <mergeCell ref="A3:G3"/>
    <mergeCell ref="H38:H40"/>
    <mergeCell ref="A39:B39"/>
    <mergeCell ref="A40:B40"/>
    <mergeCell ref="A33:F33"/>
    <mergeCell ref="A34:F34"/>
    <mergeCell ref="A37:G37"/>
    <mergeCell ref="A35:G35"/>
    <mergeCell ref="A36:G36"/>
    <mergeCell ref="H45:H51"/>
    <mergeCell ref="A53:F53"/>
    <mergeCell ref="H58:H59"/>
    <mergeCell ref="A43:F43"/>
    <mergeCell ref="A44:G44"/>
    <mergeCell ref="A54:G54"/>
    <mergeCell ref="A52:G52"/>
    <mergeCell ref="A59:F59"/>
    <mergeCell ref="A57:G57"/>
    <mergeCell ref="A46:A50"/>
    <mergeCell ref="A45:B45"/>
    <mergeCell ref="B70:G71"/>
    <mergeCell ref="A63:G63"/>
    <mergeCell ref="A38:B38"/>
    <mergeCell ref="A31:F31"/>
    <mergeCell ref="A32:G32"/>
    <mergeCell ref="A60:F60"/>
    <mergeCell ref="A62:F62"/>
    <mergeCell ref="A55:F55"/>
    <mergeCell ref="A56:F56"/>
    <mergeCell ref="A58:F58"/>
    <mergeCell ref="B69:G69"/>
    <mergeCell ref="A42:B42"/>
    <mergeCell ref="A41:B41"/>
    <mergeCell ref="B67:G68"/>
  </mergeCells>
  <phoneticPr fontId="6" type="noConversion"/>
  <printOptions horizontalCentered="1"/>
  <pageMargins left="7.874015748031496E-2" right="7.874015748031496E-2" top="0.47244094488188981" bottom="0.47244094488188981" header="0.39370078740157483" footer="0.39370078740157483"/>
  <pageSetup scale="73" orientation="portrait" r:id="rId1"/>
  <headerFooter alignWithMargins="0">
    <oddFooter>&amp;L&amp;D   &amp;T&amp;R&amp;P de &amp;N</oddFooter>
  </headerFooter>
  <rowBreaks count="1" manualBreakCount="1">
    <brk id="26" max="6" man="1"/>
  </rowBreaks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10</vt:i4>
      </vt:variant>
    </vt:vector>
  </HeadingPairs>
  <TitlesOfParts>
    <vt:vector size="11" baseType="lpstr">
      <vt:lpstr>AIU</vt:lpstr>
      <vt:lpstr>AIU!Área_de_impresión</vt:lpstr>
      <vt:lpstr>Excel_BuiltIn_Print_Area_1_1</vt:lpstr>
      <vt:lpstr>Excel_BuiltIn_Print_Area_1_1_1</vt:lpstr>
      <vt:lpstr>Excel_BuiltIn_Print_Area_1_1_1_1</vt:lpstr>
      <vt:lpstr>Excel_BuiltIn_Print_Area_1_1_1_1_1</vt:lpstr>
      <vt:lpstr>Excel_BuiltIn_Print_Area_1_1_1_1_1_1</vt:lpstr>
      <vt:lpstr>Excel_BuiltIn_Print_Titles_1_1</vt:lpstr>
      <vt:lpstr>Excel_BuiltIn_Print_Titles_1_1_1</vt:lpstr>
      <vt:lpstr>Excel_BuiltIn_Print_Titles_1_1_1_1</vt:lpstr>
      <vt:lpstr>AIU!Títulos_a_imprimir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Lorena Davila</dc:creator>
  <cp:lastModifiedBy>Aleyra Capera Rodriguez</cp:lastModifiedBy>
  <cp:lastPrinted>2017-08-08T22:28:55Z</cp:lastPrinted>
  <dcterms:created xsi:type="dcterms:W3CDTF">2009-01-07T14:24:45Z</dcterms:created>
  <dcterms:modified xsi:type="dcterms:W3CDTF">2017-09-12T16:28:27Z</dcterms:modified>
</cp:coreProperties>
</file>