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CTIC.ENGATIVA-03\Desktop\INFORME 02\PROCESO 284\VINCULAR A PROCESOS DE FORMACION CORTA\Ofertas para evaluar\INFORME DEF EVALUACION\"/>
    </mc:Choice>
  </mc:AlternateContent>
  <workbookProtection workbookAlgorithmName="SHA-512" workbookHashValue="RkE1M8d+QLKM/EUs20GHSReUuBDFBY0Ck1K4HldaHP/AAvTqx82ShwyLcSCENSfWOjqgIIfN6Z74V9bQbponVg==" workbookSaltValue="qkLrIWbvWbe6ob7S8p6ZnA==" workbookSpinCount="100000" lockStructure="1"/>
  <bookViews>
    <workbookView xWindow="0" yWindow="0" windowWidth="20490" windowHeight="7755" tabRatio="887" firstSheet="1" activeTab="5"/>
  </bookViews>
  <sheets>
    <sheet name="EVALUACION PERSONAL CLAVE" sheetId="17" state="hidden" r:id="rId1"/>
    <sheet name="EVAL EXPERIENCIA MINIMA HABILIT" sheetId="22" r:id="rId2"/>
    <sheet name="EVAL EXPERIENCIA PERSONAL H" sheetId="20" r:id="rId3"/>
    <sheet name="EVAL PROPUESTA ECONOMICA" sheetId="21" r:id="rId4"/>
    <sheet name="CONSOLIDADO HABILITANTES" sheetId="13" r:id="rId5"/>
    <sheet name="PONDERABLES" sheetId="6" r:id="rId6"/>
  </sheets>
  <externalReferences>
    <externalReference r:id="rId7"/>
    <externalReference r:id="rId8"/>
  </externalReferences>
  <definedNames>
    <definedName name="\a" localSheetId="2">#REF!</definedName>
    <definedName name="\a" localSheetId="3">#REF!</definedName>
    <definedName name="\a">#REF!</definedName>
    <definedName name="\b" localSheetId="2">#REF!</definedName>
    <definedName name="\b" localSheetId="3">#REF!</definedName>
    <definedName name="\b">#REF!</definedName>
    <definedName name="\c" localSheetId="2">#REF!</definedName>
    <definedName name="\c" localSheetId="3">#REF!</definedName>
    <definedName name="\c">#REF!</definedName>
    <definedName name="\l" localSheetId="2">#REF!</definedName>
    <definedName name="\l" localSheetId="3">#REF!</definedName>
    <definedName name="\l">#REF!</definedName>
    <definedName name="_Fill" localSheetId="2" hidden="1">#REF!</definedName>
    <definedName name="_Fill" localSheetId="3" hidden="1">#REF!</definedName>
    <definedName name="_Fill" hidden="1">#REF!</definedName>
    <definedName name="_Order1" hidden="1">255</definedName>
    <definedName name="_Sort" localSheetId="2" hidden="1">#REF!</definedName>
    <definedName name="_Sort" localSheetId="3" hidden="1">#REF!</definedName>
    <definedName name="_Sort" hidden="1">#REF!</definedName>
    <definedName name="A_impresión_IM" localSheetId="2">#REF!</definedName>
    <definedName name="A_impresión_IM" localSheetId="3">#REF!</definedName>
    <definedName name="A_impresión_IM">#REF!</definedName>
    <definedName name="AccessDatabase" hidden="1">"C:\C-314\VOLUMENES\volfin4.mdb"</definedName>
    <definedName name="aiu_mat">[1]PRESUPUESTO!$AD$891</definedName>
    <definedName name="_xlnm.Print_Area" localSheetId="4">'CONSOLIDADO HABILITANTES'!$A$1:$O$24</definedName>
    <definedName name="_xlnm.Print_Area" localSheetId="1">'EVAL EXPERIENCIA MINIMA HABILIT'!$A$1:$AL$115</definedName>
    <definedName name="_xlnm.Print_Area" localSheetId="2">'EVAL EXPERIENCIA PERSONAL H'!$A$1:$Q$144</definedName>
    <definedName name="_xlnm.Print_Area" localSheetId="0">'EVALUACION PERSONAL CLAVE'!$A$1:$U$85</definedName>
    <definedName name="campamentos">[1]PRESUPUESTO!$AD$883</definedName>
    <definedName name="CUAESTRUCT" localSheetId="2">#REF!</definedName>
    <definedName name="CUAESTRUCT" localSheetId="3">#REF!</definedName>
    <definedName name="CUAESTRUCT">#REF!</definedName>
    <definedName name="CUAPRUEBAS" localSheetId="2">#REF!</definedName>
    <definedName name="CUAPRUEBAS" localSheetId="3">#REF!</definedName>
    <definedName name="CUAPRUEBAS">#REF!</definedName>
    <definedName name="equipos">[1]PRESUPUESTO!$AD$876</definedName>
    <definedName name="FM" localSheetId="2">#REF!</definedName>
    <definedName name="FM" localSheetId="3">#REF!</definedName>
    <definedName name="FM">#REF!</definedName>
    <definedName name="FMA" localSheetId="2">#REF!</definedName>
    <definedName name="FMA" localSheetId="3">#REF!</definedName>
    <definedName name="FMA">#REF!</definedName>
    <definedName name="FMB" localSheetId="2">#REF!</definedName>
    <definedName name="FMB" localSheetId="3">#REF!</definedName>
    <definedName name="FMB">#REF!</definedName>
    <definedName name="FMC" localSheetId="2">#REF!</definedName>
    <definedName name="FMC" localSheetId="3">#REF!</definedName>
    <definedName name="FMC">#REF!</definedName>
    <definedName name="FMD" localSheetId="2">#REF!</definedName>
    <definedName name="FMD" localSheetId="3">#REF!</definedName>
    <definedName name="FMD">#REF!</definedName>
    <definedName name="FME" localSheetId="2">#REF!</definedName>
    <definedName name="FME" localSheetId="3">#REF!</definedName>
    <definedName name="FME">#REF!</definedName>
    <definedName name="gastos_contrato">[1]PRESUPUESTO!$AD$885</definedName>
    <definedName name="herramientas">[1]PRESUPUESTO!$AD$878</definedName>
    <definedName name="INDI1" localSheetId="2">#REF!</definedName>
    <definedName name="INDI1" localSheetId="3">#REF!</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2">#REF!</definedName>
    <definedName name="MOD" localSheetId="3">#REF!</definedName>
    <definedName name="MOD">#REF!</definedName>
    <definedName name="obser">[2]BD_SITP_08!$AP:$AV</definedName>
    <definedName name="sdbfgfdgh" localSheetId="2">#REF!</definedName>
    <definedName name="sdbfgfdgh">#REF!</definedName>
    <definedName name="sdfwg" localSheetId="2">#REF!</definedName>
    <definedName name="sdfwg">#REF!</definedName>
    <definedName name="SEM_02">#N/A</definedName>
    <definedName name="servicios">[1]PRESUPUESTO!$AD$884</definedName>
    <definedName name="SMLMV" localSheetId="2">#REF!</definedName>
    <definedName name="SMLMV" localSheetId="3">#REF!</definedName>
    <definedName name="SMLMV">#REF!</definedName>
    <definedName name="subcontratos">[1]PRESUPUESTO!$AD$877</definedName>
    <definedName name="total_hh">[1]PRESUPUESTO!$AC$327</definedName>
    <definedName name="valor_final" localSheetId="2">#REF!</definedName>
    <definedName name="valor_final" localSheetId="3">#REF!</definedName>
    <definedName name="valor_final">#REF!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4" i="6" l="1"/>
  <c r="I30" i="6"/>
  <c r="I33" i="6"/>
  <c r="I32" i="6"/>
  <c r="D16" i="21"/>
  <c r="J142" i="20" l="1"/>
  <c r="J141" i="20"/>
  <c r="J140" i="20"/>
  <c r="J139" i="20"/>
  <c r="J138" i="20"/>
  <c r="J137" i="20"/>
  <c r="J136" i="20"/>
  <c r="J135" i="20"/>
  <c r="J131" i="20"/>
  <c r="J130" i="20"/>
  <c r="J129" i="20"/>
  <c r="J128" i="20"/>
  <c r="J124" i="20"/>
  <c r="J123" i="20"/>
  <c r="J122" i="20"/>
  <c r="J121" i="20"/>
  <c r="J120" i="20"/>
  <c r="J119" i="20"/>
  <c r="J115" i="20"/>
  <c r="J114" i="20"/>
  <c r="J113" i="20"/>
  <c r="J112" i="20"/>
  <c r="J111" i="20"/>
  <c r="J110" i="20"/>
  <c r="J109" i="20"/>
  <c r="J106" i="20"/>
  <c r="J105" i="20"/>
  <c r="J104" i="20"/>
  <c r="J103" i="20"/>
  <c r="J102" i="20"/>
  <c r="J99" i="20"/>
  <c r="J98" i="20"/>
  <c r="J97" i="20"/>
  <c r="J96" i="20"/>
  <c r="J95" i="20"/>
  <c r="J94" i="20"/>
  <c r="J93" i="20"/>
  <c r="J92" i="20"/>
  <c r="J100" i="20" s="1"/>
  <c r="K89" i="20" s="1"/>
  <c r="L89" i="20" s="1"/>
  <c r="J91" i="20"/>
  <c r="J90" i="20"/>
  <c r="J89" i="20"/>
  <c r="J86" i="20"/>
  <c r="J85" i="20"/>
  <c r="J84" i="20"/>
  <c r="J83" i="20"/>
  <c r="J82" i="20"/>
  <c r="J79" i="20"/>
  <c r="J78" i="20"/>
  <c r="J77" i="20"/>
  <c r="J76" i="20"/>
  <c r="J75" i="20"/>
  <c r="J74" i="20"/>
  <c r="J73" i="20"/>
  <c r="J70" i="20"/>
  <c r="J69" i="20"/>
  <c r="J68" i="20"/>
  <c r="J67" i="20"/>
  <c r="J66" i="20"/>
  <c r="J65" i="20"/>
  <c r="J61" i="20"/>
  <c r="J60" i="20"/>
  <c r="J59" i="20"/>
  <c r="J58" i="20"/>
  <c r="J57" i="20"/>
  <c r="J53" i="20"/>
  <c r="J52" i="20"/>
  <c r="J51" i="20"/>
  <c r="J50" i="20"/>
  <c r="J49" i="20"/>
  <c r="J48" i="20"/>
  <c r="J47" i="20"/>
  <c r="J43" i="20"/>
  <c r="J42" i="20"/>
  <c r="J41" i="20"/>
  <c r="J40" i="20"/>
  <c r="J39" i="20"/>
  <c r="J38" i="20"/>
  <c r="J37" i="20"/>
  <c r="J36" i="20"/>
  <c r="J35" i="20"/>
  <c r="J34" i="20"/>
  <c r="J29" i="20"/>
  <c r="J28" i="20"/>
  <c r="J27" i="20"/>
  <c r="J26" i="20"/>
  <c r="J25" i="20"/>
  <c r="J24" i="20"/>
  <c r="J23" i="20"/>
  <c r="J22" i="20"/>
  <c r="J18" i="20"/>
  <c r="J17" i="20"/>
  <c r="J16" i="20"/>
  <c r="J15" i="20"/>
  <c r="J14" i="20"/>
  <c r="J13" i="20"/>
  <c r="J30" i="20" l="1"/>
  <c r="K22" i="20" s="1"/>
  <c r="L22" i="20" s="1"/>
  <c r="J80" i="20"/>
  <c r="K73" i="20" s="1"/>
  <c r="J87" i="20"/>
  <c r="K82" i="20" s="1"/>
  <c r="L82" i="20" s="1"/>
  <c r="J54" i="20"/>
  <c r="K47" i="20" s="1"/>
  <c r="L47" i="20" s="1"/>
  <c r="J116" i="20"/>
  <c r="K109" i="20" s="1"/>
  <c r="L109" i="20" s="1"/>
  <c r="J125" i="20"/>
  <c r="K119" i="20" s="1"/>
  <c r="J132" i="20"/>
  <c r="K128" i="20" s="1"/>
  <c r="L128" i="20" s="1"/>
  <c r="J143" i="20"/>
  <c r="K135" i="20" s="1"/>
  <c r="J19" i="20"/>
  <c r="K13" i="20" s="1"/>
  <c r="L13" i="20" s="1"/>
  <c r="J44" i="20"/>
  <c r="K34" i="20" s="1"/>
  <c r="J62" i="20"/>
  <c r="K57" i="20" s="1"/>
  <c r="L57" i="20" s="1"/>
  <c r="J71" i="20"/>
  <c r="K65" i="20" s="1"/>
  <c r="L65" i="20" s="1"/>
  <c r="J107" i="20"/>
  <c r="K102" i="20" s="1"/>
  <c r="L102" i="20" s="1"/>
  <c r="D112" i="22" l="1"/>
  <c r="Y111" i="22"/>
  <c r="X111" i="22"/>
  <c r="W111" i="22"/>
  <c r="U111" i="22"/>
  <c r="R111" i="22"/>
  <c r="Y110" i="22"/>
  <c r="W110" i="22"/>
  <c r="U110" i="22"/>
  <c r="R110" i="22"/>
  <c r="Y109" i="22"/>
  <c r="X109" i="22"/>
  <c r="W109" i="22"/>
  <c r="U109" i="22"/>
  <c r="R109" i="22"/>
  <c r="Y108" i="22"/>
  <c r="X108" i="22"/>
  <c r="W108" i="22"/>
  <c r="U108" i="22"/>
  <c r="AE107" i="22"/>
  <c r="Y107" i="22"/>
  <c r="Y112" i="22" s="1"/>
  <c r="AC107" i="22" s="1"/>
  <c r="W107" i="22"/>
  <c r="U107" i="22"/>
  <c r="G107" i="22"/>
  <c r="D104" i="22"/>
  <c r="Y103" i="22"/>
  <c r="X103" i="22"/>
  <c r="W103" i="22"/>
  <c r="U103" i="22"/>
  <c r="R103" i="22"/>
  <c r="X102" i="22"/>
  <c r="W102" i="22"/>
  <c r="U102" i="22"/>
  <c r="Y102" i="22" s="1"/>
  <c r="Z100" i="22" s="1"/>
  <c r="R102" i="22"/>
  <c r="Y101" i="22"/>
  <c r="X101" i="22"/>
  <c r="W101" i="22"/>
  <c r="U101" i="22"/>
  <c r="R101" i="22"/>
  <c r="AE100" i="22"/>
  <c r="Y100" i="22"/>
  <c r="W100" i="22"/>
  <c r="U100" i="22"/>
  <c r="R100" i="22"/>
  <c r="G100" i="22"/>
  <c r="D97" i="22"/>
  <c r="Y96" i="22"/>
  <c r="X96" i="22"/>
  <c r="W96" i="22"/>
  <c r="U96" i="22"/>
  <c r="R96" i="22"/>
  <c r="Y95" i="22"/>
  <c r="X95" i="22"/>
  <c r="W95" i="22"/>
  <c r="U95" i="22"/>
  <c r="R95" i="22"/>
  <c r="X94" i="22"/>
  <c r="W94" i="22"/>
  <c r="U94" i="22"/>
  <c r="Y94" i="22" s="1"/>
  <c r="R94" i="22"/>
  <c r="AE93" i="22"/>
  <c r="W93" i="22"/>
  <c r="U93" i="22"/>
  <c r="Y93" i="22" s="1"/>
  <c r="Y97" i="22" s="1"/>
  <c r="AC93" i="22" s="1"/>
  <c r="R93" i="22"/>
  <c r="G93" i="22"/>
  <c r="D89" i="22"/>
  <c r="Y88" i="22"/>
  <c r="X88" i="22"/>
  <c r="W88" i="22"/>
  <c r="U88" i="22"/>
  <c r="R88" i="22"/>
  <c r="Y87" i="22"/>
  <c r="X87" i="22"/>
  <c r="W87" i="22"/>
  <c r="U87" i="22"/>
  <c r="R87" i="22"/>
  <c r="X86" i="22"/>
  <c r="W86" i="22"/>
  <c r="U86" i="22"/>
  <c r="Y86" i="22" s="1"/>
  <c r="R86" i="22"/>
  <c r="AE85" i="22"/>
  <c r="W85" i="22"/>
  <c r="U85" i="22"/>
  <c r="Y85" i="22" s="1"/>
  <c r="Y89" i="22" s="1"/>
  <c r="AC85" i="22" s="1"/>
  <c r="R85" i="22"/>
  <c r="G85" i="22"/>
  <c r="D82" i="22"/>
  <c r="Y81" i="22"/>
  <c r="X81" i="22"/>
  <c r="W81" i="22"/>
  <c r="U81" i="22"/>
  <c r="R81" i="22"/>
  <c r="Y80" i="22"/>
  <c r="X80" i="22"/>
  <c r="W80" i="22"/>
  <c r="U80" i="22"/>
  <c r="R80" i="22"/>
  <c r="Y79" i="22"/>
  <c r="X79" i="22"/>
  <c r="W79" i="22"/>
  <c r="U79" i="22"/>
  <c r="R79" i="22"/>
  <c r="AE78" i="22"/>
  <c r="Y78" i="22"/>
  <c r="Y82" i="22" s="1"/>
  <c r="AC78" i="22" s="1"/>
  <c r="W78" i="22"/>
  <c r="U78" i="22"/>
  <c r="R78" i="22"/>
  <c r="G78" i="22"/>
  <c r="D75" i="22"/>
  <c r="Y74" i="22"/>
  <c r="X74" i="22"/>
  <c r="W74" i="22"/>
  <c r="U74" i="22"/>
  <c r="R74" i="22"/>
  <c r="Y73" i="22"/>
  <c r="X73" i="22"/>
  <c r="W73" i="22"/>
  <c r="U73" i="22"/>
  <c r="R73" i="22"/>
  <c r="X72" i="22"/>
  <c r="W72" i="22"/>
  <c r="U72" i="22"/>
  <c r="Y72" i="22" s="1"/>
  <c r="R72" i="22"/>
  <c r="AE71" i="22"/>
  <c r="W71" i="22"/>
  <c r="U71" i="22"/>
  <c r="Y71" i="22" s="1"/>
  <c r="R71" i="22"/>
  <c r="G71" i="22"/>
  <c r="D69" i="22"/>
  <c r="Y68" i="22"/>
  <c r="X68" i="22"/>
  <c r="W68" i="22"/>
  <c r="U68" i="22"/>
  <c r="R68" i="22"/>
  <c r="Y67" i="22"/>
  <c r="X67" i="22"/>
  <c r="W67" i="22"/>
  <c r="U67" i="22"/>
  <c r="R67" i="22"/>
  <c r="X66" i="22"/>
  <c r="W66" i="22"/>
  <c r="U66" i="22"/>
  <c r="Y66" i="22" s="1"/>
  <c r="R66" i="22"/>
  <c r="AE65" i="22"/>
  <c r="W65" i="22"/>
  <c r="U65" i="22"/>
  <c r="Y65" i="22" s="1"/>
  <c r="Y69" i="22" s="1"/>
  <c r="AC65" i="22" s="1"/>
  <c r="G65" i="22"/>
  <c r="D63" i="22"/>
  <c r="Y62" i="22"/>
  <c r="X62" i="22"/>
  <c r="W62" i="22"/>
  <c r="U62" i="22"/>
  <c r="R62" i="22"/>
  <c r="Y61" i="22"/>
  <c r="X61" i="22"/>
  <c r="W61" i="22"/>
  <c r="U61" i="22"/>
  <c r="R61" i="22"/>
  <c r="X60" i="22"/>
  <c r="W60" i="22"/>
  <c r="U60" i="22"/>
  <c r="Y60" i="22" s="1"/>
  <c r="AE59" i="22"/>
  <c r="Y59" i="22"/>
  <c r="Y63" i="22" s="1"/>
  <c r="W59" i="22"/>
  <c r="U59" i="22"/>
  <c r="R59" i="22"/>
  <c r="G59" i="22"/>
  <c r="D57" i="22"/>
  <c r="Y56" i="22"/>
  <c r="X56" i="22"/>
  <c r="W56" i="22"/>
  <c r="U56" i="22"/>
  <c r="R56" i="22"/>
  <c r="Y55" i="22"/>
  <c r="X55" i="22"/>
  <c r="W55" i="22"/>
  <c r="U55" i="22"/>
  <c r="R55" i="22"/>
  <c r="X54" i="22"/>
  <c r="W54" i="22"/>
  <c r="U54" i="22"/>
  <c r="Y54" i="22" s="1"/>
  <c r="R54" i="22"/>
  <c r="AE53" i="22"/>
  <c r="W53" i="22"/>
  <c r="U53" i="22"/>
  <c r="Y53" i="22" s="1"/>
  <c r="Y57" i="22" s="1"/>
  <c r="AC53" i="22" s="1"/>
  <c r="R53" i="22"/>
  <c r="G53" i="22"/>
  <c r="D50" i="22"/>
  <c r="Y49" i="22"/>
  <c r="X49" i="22"/>
  <c r="W49" i="22"/>
  <c r="U49" i="22"/>
  <c r="R49" i="22"/>
  <c r="Y48" i="22"/>
  <c r="X48" i="22"/>
  <c r="W48" i="22"/>
  <c r="U48" i="22"/>
  <c r="R48" i="22"/>
  <c r="X47" i="22"/>
  <c r="W47" i="22"/>
  <c r="U47" i="22"/>
  <c r="Y47" i="22" s="1"/>
  <c r="R47" i="22"/>
  <c r="AE46" i="22"/>
  <c r="W46" i="22"/>
  <c r="U46" i="22"/>
  <c r="Y46" i="22" s="1"/>
  <c r="Y50" i="22" s="1"/>
  <c r="AC46" i="22" s="1"/>
  <c r="R46" i="22"/>
  <c r="G46" i="22"/>
  <c r="D43" i="22"/>
  <c r="Y42" i="22"/>
  <c r="X42" i="22"/>
  <c r="W42" i="22"/>
  <c r="U42" i="22"/>
  <c r="R42" i="22"/>
  <c r="Y41" i="22"/>
  <c r="X41" i="22"/>
  <c r="W41" i="22"/>
  <c r="U41" i="22"/>
  <c r="R41" i="22"/>
  <c r="Y40" i="22"/>
  <c r="X40" i="22"/>
  <c r="W40" i="22"/>
  <c r="U40" i="22"/>
  <c r="AE39" i="22"/>
  <c r="W39" i="22"/>
  <c r="U39" i="22"/>
  <c r="Y39" i="22" s="1"/>
  <c r="R39" i="22"/>
  <c r="D36" i="22"/>
  <c r="Y35" i="22"/>
  <c r="X35" i="22"/>
  <c r="W35" i="22"/>
  <c r="U35" i="22"/>
  <c r="R35" i="22"/>
  <c r="Y34" i="22"/>
  <c r="W34" i="22"/>
  <c r="U34" i="22"/>
  <c r="R34" i="22"/>
  <c r="Y33" i="22"/>
  <c r="X33" i="22"/>
  <c r="W33" i="22"/>
  <c r="U33" i="22"/>
  <c r="R33" i="22"/>
  <c r="X32" i="22"/>
  <c r="W32" i="22"/>
  <c r="U32" i="22"/>
  <c r="Y32" i="22" s="1"/>
  <c r="R32" i="22"/>
  <c r="AE31" i="22"/>
  <c r="W31" i="22"/>
  <c r="U31" i="22"/>
  <c r="Y31" i="22" s="1"/>
  <c r="Y36" i="22" s="1"/>
  <c r="AC31" i="22" s="1"/>
  <c r="R31" i="22"/>
  <c r="G31" i="22"/>
  <c r="D27" i="22"/>
  <c r="Y26" i="22"/>
  <c r="X26" i="22"/>
  <c r="W26" i="22"/>
  <c r="U26" i="22"/>
  <c r="R26" i="22"/>
  <c r="Y25" i="22"/>
  <c r="X25" i="22"/>
  <c r="W25" i="22"/>
  <c r="U25" i="22"/>
  <c r="R25" i="22"/>
  <c r="Y23" i="22"/>
  <c r="X23" i="22"/>
  <c r="W23" i="22"/>
  <c r="U23" i="22"/>
  <c r="R23" i="22"/>
  <c r="W22" i="22"/>
  <c r="U22" i="22"/>
  <c r="Y22" i="22" s="1"/>
  <c r="Y27" i="22" s="1"/>
  <c r="R22" i="22"/>
  <c r="G22" i="22"/>
  <c r="D19" i="22"/>
  <c r="Y18" i="22"/>
  <c r="X18" i="22"/>
  <c r="W18" i="22"/>
  <c r="U18" i="22"/>
  <c r="R18" i="22"/>
  <c r="Y17" i="22"/>
  <c r="X17" i="22"/>
  <c r="W17" i="22"/>
  <c r="U17" i="22"/>
  <c r="R17" i="22"/>
  <c r="X16" i="22"/>
  <c r="W16" i="22"/>
  <c r="U16" i="22"/>
  <c r="Y16" i="22" s="1"/>
  <c r="AE15" i="22"/>
  <c r="W15" i="22"/>
  <c r="U15" i="22"/>
  <c r="Y15" i="22" s="1"/>
  <c r="R15" i="22"/>
  <c r="G15" i="22"/>
  <c r="D8" i="22"/>
  <c r="AF107" i="22" s="1"/>
  <c r="Z15" i="22" l="1"/>
  <c r="AB15" i="22"/>
  <c r="Y19" i="22"/>
  <c r="Y75" i="22"/>
  <c r="AC71" i="22" s="1"/>
  <c r="Z71" i="22"/>
  <c r="Y43" i="22"/>
  <c r="AF39" i="22"/>
  <c r="Y104" i="22"/>
  <c r="AC100" i="22" s="1"/>
  <c r="Z59" i="22"/>
  <c r="Z78" i="22"/>
  <c r="Z31" i="22"/>
  <c r="Z39" i="22"/>
  <c r="Z46" i="22"/>
  <c r="AF53" i="22"/>
  <c r="Z85" i="22"/>
  <c r="Z22" i="22"/>
  <c r="Z53" i="22"/>
  <c r="Z65" i="22"/>
  <c r="Z93" i="22"/>
  <c r="AF100" i="22"/>
  <c r="H21" i="21" l="1"/>
  <c r="I21" i="21" s="1"/>
  <c r="F21" i="21" s="1"/>
  <c r="H20" i="21"/>
  <c r="I20" i="21" s="1"/>
  <c r="F20" i="21" s="1"/>
  <c r="H28" i="21"/>
  <c r="I12" i="6"/>
  <c r="I13" i="6"/>
  <c r="I14" i="6"/>
  <c r="I15" i="6"/>
  <c r="I16" i="6"/>
  <c r="I28" i="21" l="1"/>
  <c r="J28" i="21" s="1"/>
  <c r="F28" i="21" s="1"/>
  <c r="H27" i="21"/>
  <c r="I27" i="21" s="1"/>
  <c r="J27" i="21" s="1"/>
  <c r="F27" i="21" s="1"/>
  <c r="H23" i="21" l="1"/>
  <c r="I23" i="21" s="1"/>
  <c r="F23" i="21" s="1"/>
  <c r="H19" i="21"/>
  <c r="I19" i="21" s="1"/>
  <c r="F19" i="21" s="1"/>
  <c r="H22" i="21"/>
  <c r="I22" i="21" s="1"/>
  <c r="F22" i="21" s="1"/>
  <c r="H26" i="21"/>
  <c r="I26" i="21" s="1"/>
  <c r="J26" i="21" s="1"/>
  <c r="F26" i="21" s="1"/>
  <c r="I29" i="6" l="1"/>
  <c r="I9" i="6"/>
  <c r="I36" i="6"/>
  <c r="I35" i="6"/>
  <c r="I31" i="6"/>
  <c r="I8" i="6"/>
  <c r="I10" i="6" l="1"/>
  <c r="I11" i="6" l="1"/>
  <c r="I17" i="6"/>
  <c r="I18" i="6"/>
  <c r="I19" i="6"/>
  <c r="I20" i="6"/>
  <c r="I21" i="6"/>
</calcChain>
</file>

<file path=xl/sharedStrings.xml><?xml version="1.0" encoding="utf-8"?>
<sst xmlns="http://schemas.openxmlformats.org/spreadsheetml/2006/main" count="899" uniqueCount="345">
  <si>
    <t>PROPONENTE</t>
  </si>
  <si>
    <t>No. CONTRATO</t>
  </si>
  <si>
    <t>ENTIDAD</t>
  </si>
  <si>
    <t>AÑO</t>
  </si>
  <si>
    <t>PORCENTAJE DE PARTICIPACION</t>
  </si>
  <si>
    <t>VALOR CONTRATO</t>
  </si>
  <si>
    <t>No. CONSECUTIVO EN RUP</t>
  </si>
  <si>
    <t>PRESUPUESTO OFICIAL EN PESOS</t>
  </si>
  <si>
    <t>PRESUPUESTO OFICIAL EN SMMLV</t>
  </si>
  <si>
    <t>SALARIO MINIMO MENSUAL LEGAL VIGENTE</t>
  </si>
  <si>
    <t>VALOR SMMLV AÑO DE TERMINACION</t>
  </si>
  <si>
    <t>VALOR EJECUTADO EN PESOS AFECTADO POR EL % DE PARTICIPACION</t>
  </si>
  <si>
    <t>CUMPLE</t>
  </si>
  <si>
    <t>OBJETO</t>
  </si>
  <si>
    <t>No. CONTRATOS</t>
  </si>
  <si>
    <t>REPRESENTANTE LEGAL</t>
  </si>
  <si>
    <t>PARTICIPACION</t>
  </si>
  <si>
    <t>No.</t>
  </si>
  <si>
    <t>SALARIO MIN</t>
  </si>
  <si>
    <t>VALOR EJECUTADO EN SMMLV  AFECTADO POR EL % DE PARTICIPACION</t>
  </si>
  <si>
    <t>OFERENTE</t>
  </si>
  <si>
    <t>NO HABIL</t>
  </si>
  <si>
    <t>ESTADO</t>
  </si>
  <si>
    <t>CODIGOS UNSPSC
Las certificaciones aportadas deben estar debidamente identificadas con el clasificador de bienes y servicios en cualquiera de los siguientes segmentos</t>
  </si>
  <si>
    <t>% DEL P.O.
DISCAPACIDAD</t>
  </si>
  <si>
    <t>LA SUMA DE LOS CONTRATOS DEBE SER IGUAL O SUPERIOR AL 100% DEL PRESUPUESTO OFICIAL</t>
  </si>
  <si>
    <t>OBSERVACIONES</t>
  </si>
  <si>
    <t>FECHA DE INICIO
DIA/MES/AÑO</t>
  </si>
  <si>
    <t>FECHA DE TERMINACION
DIA/MES/AÑO</t>
  </si>
  <si>
    <t>CONTRATOS INICIADOS, EJECUTADOS Y TERMINADOS DURANTE LOS ULTIMOS DIEZ AÑOS ANTERIORES A LA FECHA DE CIERRE DEL PRESENTE PROCESO.
FECHA DE CIERRE 18 DE SEPTIEMBRE DE 2018.
FECHA  ANTERIOR 18 DE SEPTIEMBRE 2018</t>
  </si>
  <si>
    <t>EN CASO DE CONSORCIO O UNIONES TEMPORALES UNO DE LOS INTEGRANTES DEBERA ACREDITAR COMO MINIMO EL 50% DE LA EXPERIENCIA SOLICITADA, EXPRESADA EN SMMLV DE LA FECHA DE TERMINACION DEL CONTRATO</t>
  </si>
  <si>
    <t>OK</t>
  </si>
  <si>
    <t>TRABAJADORES CON DISCAPACIDAD</t>
  </si>
  <si>
    <t>10 PUNTOS</t>
  </si>
  <si>
    <t>1 PUNTO</t>
  </si>
  <si>
    <t>TOTAL</t>
  </si>
  <si>
    <t>PUNTOS</t>
  </si>
  <si>
    <t xml:space="preserve">CUMPLE </t>
  </si>
  <si>
    <t>NO CUMPLE</t>
  </si>
  <si>
    <t>CEDULA DE CIUDADANÍA</t>
  </si>
  <si>
    <t>COPIA DE TARJETA  O MATRICULA PROFESIONAL VIGENTE</t>
  </si>
  <si>
    <t>CERTIFICADO VIGENCIA MATRICULA PROFESIONAL</t>
  </si>
  <si>
    <t>CRITERIOS DE CALIFICACION</t>
  </si>
  <si>
    <t>EXPERIENCIA MINIMA</t>
  </si>
  <si>
    <t>CONSOLIDADO DE HABILITANTES TECNICOS</t>
  </si>
  <si>
    <t>EVALUACION EXPERIENCIA MINIMA - HABILITANTE TECNICO</t>
  </si>
  <si>
    <t>DIRECTOR DE INTERVENTORIA</t>
  </si>
  <si>
    <t>EXPERIENCIA ESPECIFICA 
INTERVENTORIA A MANTENIMIENTO Y/O ADECUACION Y/O CONSTRUCCION DE PARQUES Y/O ESCENARIOS DEPORTIVOS
DOS (2) AÑOS</t>
  </si>
  <si>
    <t>ANEXO 13 A
CARTA DE COMPROMISO</t>
  </si>
  <si>
    <t>COPIA DE ACTA DE GRADO O DIPLOMA DE TITULO PROFESIONAL</t>
  </si>
  <si>
    <t>GICELA CÓRDOBA LONDOÑO</t>
  </si>
  <si>
    <t>CERTIFICACIONES</t>
  </si>
  <si>
    <t>FECHA DESDE</t>
  </si>
  <si>
    <t>FECHA HASTA</t>
  </si>
  <si>
    <t>CUMPLE O NO CUMPLE</t>
  </si>
  <si>
    <t>LUÍS CARLOS GALVIS VELASCO</t>
  </si>
  <si>
    <t>LILIANA ASTRID SÁNCHEZ MERCADO</t>
  </si>
  <si>
    <t>CERTIFICACION 1:  CONSORCIO INTERPAR</t>
  </si>
  <si>
    <t>CERTIFICACION  2:  GNG INGENIERÍA S.A.S. - IDRD</t>
  </si>
  <si>
    <t>MARGARITA GÓMEZ GÓMEZ</t>
  </si>
  <si>
    <t>CERTIFICACION 1:  ALCALDÍA MUNICIPAL DE ARAUCA</t>
  </si>
  <si>
    <t>CERTIFICACION 2:  ALCALDÍA MUNICIPAL DE ARAUCA</t>
  </si>
  <si>
    <t>CERTIFICACION 3: FONDO DE DESARROLLO LOCAL DE CIUDAD BOLÍVAR</t>
  </si>
  <si>
    <t>CERTIFICACION 4: IDRD</t>
  </si>
  <si>
    <t>CERTIFICACION 5: ALCALDÍA MUNICIPAL DE SOACHA</t>
  </si>
  <si>
    <t>CERTIFICACION 6:  ALCALDÍA MUNICIPAL DE MOSQUERA</t>
  </si>
  <si>
    <t>CERTIFICACION 7: AGENCIA LOGÍSTICA DE LAS FUERZAS MILITARES</t>
  </si>
  <si>
    <t>CERTIFICACION 8: FONDO DE DESARROLLO LOCAL DE CHAPINERO</t>
  </si>
  <si>
    <t>CERTIFICACION 9: FONDO DE DESARROLLO LOCAL DE USME</t>
  </si>
  <si>
    <t>ROBINSON FERNANDO MARROQUÍN PÉREZ</t>
  </si>
  <si>
    <t>CERTIFICACION 1:  MUNICIPIO DE CASTILLA LA NUEVA.</t>
  </si>
  <si>
    <t>CERTIFICACION 2:  MUNICIPIO DE CASTILLA LA NUEVARED DE UNIVERSIDADES PÚBLICAS  DEL EJE CAFETERO.</t>
  </si>
  <si>
    <t>CERTIFICACION 3: INSTITUTO DEL DESARROLLO DEL META</t>
  </si>
  <si>
    <t>CERTIFICACIÓN 4: ARM CONSULTING LTDA Y TERRANUM CORPORATIVO S.A.S.</t>
  </si>
  <si>
    <t>CERTIFICACIÓN 5: UNIVERSIDAD DE CUNDINAMARCA Y EL INSTITUTO DEL DESARROLLO DEL META.</t>
  </si>
  <si>
    <t>SANTIAGO PAEZ TALERO</t>
  </si>
  <si>
    <t>CERTIFICACION 1:  INCOPLAN S.A.</t>
  </si>
  <si>
    <t>CERTIFICACION 2: INCOPLAN S.A.</t>
  </si>
  <si>
    <t>CERTIFICACION 3: INCOPLAN S.A.</t>
  </si>
  <si>
    <t>HERNÁNDO DAZA BERRIO</t>
  </si>
  <si>
    <t>CERTIFICACION 1:  ARQUITECTURA URBANA LTDA.</t>
  </si>
  <si>
    <t>CERTIFICACION 2:  ARQUITECTURA URBANA LTDA.</t>
  </si>
  <si>
    <t>CERTIFICACION 3: ARQUITECTURA URBANA LTDA.</t>
  </si>
  <si>
    <t>CERTIFICACION 4: ARQUITECTURA URBANA LTDA.</t>
  </si>
  <si>
    <t>CERTIFICACION 5: ARQUITECTURA URBANA LTDA.</t>
  </si>
  <si>
    <t>CERTIFICACION 6: ARQUITECTURA URBANA LTDA.</t>
  </si>
  <si>
    <t>CERTIFICACION 7:  ARQUITECTURA URBANA LTDA.</t>
  </si>
  <si>
    <t>CERTIFICACION 8: ARQUITECTURA URBANA LTDA.</t>
  </si>
  <si>
    <t>CERTIFICACION 9:  ARQUITECTURA URBANA LTDA.</t>
  </si>
  <si>
    <t>CERTIFICACION 10:  ARQUITECTURA URBANA LTDA.</t>
  </si>
  <si>
    <t>CERTIFICACION 11:  ARQUITECTURA URBANA LTDA.</t>
  </si>
  <si>
    <t>CERTIFICACION 12:    ARQUITECTURA URBANA LTDA.</t>
  </si>
  <si>
    <t>CERTIFICACION 13:  CONSORCIO PARQUES VECINALES 017</t>
  </si>
  <si>
    <t>CERTIFICACION 14:  CONSORCIO PARQUES VECINALES 017</t>
  </si>
  <si>
    <t>CERTIFICACION 15:  CONSORCIO PARQUES VECINALES 017</t>
  </si>
  <si>
    <t>CERTIFICACION 16: CONSORCIO PARQUES VECINALES 017</t>
  </si>
  <si>
    <t>CERTIFICACION 17: ARQUITECTURA URBANA LTDA.</t>
  </si>
  <si>
    <t>EVALUACION PERSONAL CLAVE - HABILITANTE TECNICO</t>
  </si>
  <si>
    <t>CERTIFICACION  3:  GNG INGENIERÍA S.A.S. - IDRD</t>
  </si>
  <si>
    <t>CERTIFICACION  4:  GNG INGENIERÍA S.A.S. - IDRD</t>
  </si>
  <si>
    <t>CERTIFICACION  5:  GNG INGENIERÍA S.A.S. - IDRD</t>
  </si>
  <si>
    <t>CERTIFICACION  6:  GNG INGENIERÍA S.A.S. - IDRD</t>
  </si>
  <si>
    <t>CERTIFICACION  7:  GNG INGENIERÍA S.A.S. - IDRD</t>
  </si>
  <si>
    <t>CERTIFICACION  8:  CONSORCIO INTERZONAL</t>
  </si>
  <si>
    <t>CERTIFICACION  9:  CONSORCIO INTERVÍAS</t>
  </si>
  <si>
    <t xml:space="preserve">CERTIFICACION  10:  </t>
  </si>
  <si>
    <t>OBSERVACION</t>
  </si>
  <si>
    <t>FORMATO 3
COMPROMISO AMBIENTAL</t>
  </si>
  <si>
    <t>FORMATO 4
APOYO A LA INDUSTRIA</t>
  </si>
  <si>
    <t>LICITACION PUBLICA EMPRENDIMIENTO</t>
  </si>
  <si>
    <t>FORMATO 6
COMPROMISO DE FACTORES TECNICOS ADICIONALES</t>
  </si>
  <si>
    <t xml:space="preserve"> FORMATO CUMPLIMIENTO DE ESPECIFICACIONES TÉCNICAS Y DE DISPONIBILIDAD DE PERSONAL (ANEXO NO. 8)</t>
  </si>
  <si>
    <t>HOJA DE VIDA COORDINADOR</t>
  </si>
  <si>
    <t>FORMATO 9 TRABAJADORES CON DISCAPACIDAD</t>
  </si>
  <si>
    <t>CORPORACION UNIVERSITARIA MINUTO DE DIOS</t>
  </si>
  <si>
    <t>CORPORACION UNIFICADA NACIONAL DE EDUCACION SUPERIOR-CUN</t>
  </si>
  <si>
    <t>CONSORCIO EMPRENDIMIENTO LOCAL FDLE 2018</t>
  </si>
  <si>
    <t>UT CEMPED - SAN MATEO</t>
  </si>
  <si>
    <t>UNIVERSIDAD EAN</t>
  </si>
  <si>
    <t>UNIÓN TEMPORAL FESSANJOSÉ, TRIÁNGULO Y FORO CÍVICO</t>
  </si>
  <si>
    <t>CORPORACION INSTITUTO COLOMBIANO DE CUALIFICACION EMPRESARIAL</t>
  </si>
  <si>
    <t>UNISABANA</t>
  </si>
  <si>
    <t>UNIVERSIDAD DE CUNDINAMARCA</t>
  </si>
  <si>
    <t>UNIVERSIDAD EAFIT</t>
  </si>
  <si>
    <t>COORDINADOR</t>
  </si>
  <si>
    <t>PROFESION
ciencias sociales y humanas, políticas, económicas, ingenierías, ciencias de la salud, administración pública, administración de empresas</t>
  </si>
  <si>
    <t>EXPERIENCIA GENERAL
OCHO (10) AÑOS</t>
  </si>
  <si>
    <t>EXPERIENCIA ESPECIFICA: 3 AÑOS VINCULACION CON CONTRATOS PUBLICOS Y UN AÑO COMO COORDINADOR EN TEMAS DE EMPRENDIMIENTO</t>
  </si>
  <si>
    <t>FORMATO 11 PROPUESTA ECONOMICA</t>
  </si>
  <si>
    <t>PROPUESTA TECNICA</t>
  </si>
  <si>
    <t>APOYO A LA INDUSTRIA NACIONAL</t>
  </si>
  <si>
    <t>PROPUESTA ECONOMICA</t>
  </si>
  <si>
    <t>40 PUNTOS</t>
  </si>
  <si>
    <t>49 PUNTOS</t>
  </si>
  <si>
    <t>VALOR PROPUESTA ECONOMICA</t>
  </si>
  <si>
    <t>PUNTAJE OBTENIDO</t>
  </si>
  <si>
    <t>FDL CIUDAD BOLIVAR</t>
  </si>
  <si>
    <t>NUMERO DE DIAS LABORADOS</t>
  </si>
  <si>
    <t>AÑOS LABORADOS</t>
  </si>
  <si>
    <t>EVALUACION EXPERIENCIA PERSONAL REQUERIDO - HABILITANTE TECNICO</t>
  </si>
  <si>
    <t>EXPERIENCIA EN AÑOS SOLICITADA SMMLV</t>
  </si>
  <si>
    <t>VERIFICADO</t>
  </si>
  <si>
    <t>PUESTO OCUPADO</t>
  </si>
  <si>
    <t>MEDIA ARITMETICA ALTA</t>
  </si>
  <si>
    <t>PROPONENTE CON OFERTA MENOR O IGUAL A LA MEDIA ALTA</t>
  </si>
  <si>
    <t>PROPONENTE CON OFERTA MAYOR A LA MEDIA ALTA</t>
  </si>
  <si>
    <t>LICITACIÓN PÚBLICA No. FDLE-LP-284-2018</t>
  </si>
  <si>
    <t>CONSOLIDADO PERSONAL CLAVE - EVALUACION ECONOMICA</t>
  </si>
  <si>
    <t>FUNCITEG</t>
  </si>
  <si>
    <t>INNOVAR COLOMBIA</t>
  </si>
  <si>
    <t>FUNDEHUS</t>
  </si>
  <si>
    <t>JUGANDO EN SERIO</t>
  </si>
  <si>
    <t>FUNRHOL</t>
  </si>
  <si>
    <t>FDL TUNJUELITO</t>
  </si>
  <si>
    <t>CUMPLE CON OBSERVACIONES</t>
  </si>
  <si>
    <t>RECHAZADA</t>
  </si>
  <si>
    <t>SOCIEDAD COLOMBIANA DE ESTUDIOS PARA LA EDUCACION S.A.S</t>
  </si>
  <si>
    <t>CIDECC</t>
  </si>
  <si>
    <t>UT ASECUM-UNIGRANADINOS</t>
  </si>
  <si>
    <t>CULTIBA</t>
  </si>
  <si>
    <t>ASOCIACIÓN DE HOGARES SI A LA VIDA</t>
  </si>
  <si>
    <t>OTRO ROLLO SOCIAL</t>
  </si>
  <si>
    <t>Fundación Foro Cívico</t>
  </si>
  <si>
    <t>FUNDACION VISION LOCAL</t>
  </si>
  <si>
    <t>FUNDACION IWOKE</t>
  </si>
  <si>
    <t>CORSERVICOL</t>
  </si>
  <si>
    <t>CGO LTDA</t>
  </si>
  <si>
    <t>CRECE</t>
  </si>
  <si>
    <t>Fundacion para el desarrollo sociocultural deportivo y comunitario Fundesco</t>
  </si>
  <si>
    <t xml:space="preserve">CUMPLE  </t>
  </si>
  <si>
    <t>LA OFERTA ECONOMICA SE LE HIZO UNA CORRECCION ARITMETICA LO QUE HIZO QUE EL VALOR DE LA OFERTA CAMBIARA A $261,009,326 (VALOR ANTES DE IVA, EL CUAL FUE EL TOMADO EN CUENTA PARA LA EVALUACION ECONOMICA)</t>
  </si>
  <si>
    <t>LA OFERTA ECONOMICA SE LE HIZO UNA CORRECCION ARITMETICA LO QUE HIZO QUE EL VALOR DE LA OFERTA CAMBIARA A $261,877,207 (VALOR ANTES DE IVA, EL CUAL FUE EL TOMADO EN CUENTA PARA LA EVALUACION ECONOMICA)</t>
  </si>
  <si>
    <t>LA PROPUESTA ES RECHAZADA PUESTO QUE  EL ITEMS #20 QUE HACE REFERENCIA AL PLAN DE MEDIOS CORRESPONDE (COMO LO DICEL PLIEGO DE CONDICIONES EN SU PAGINA  70) A UN VALOR FIJO, Y EL PROPONENTE CAMBIO ESTE VALOR EN LA OFERTA PRESENTADA, LO QUE GENERA EL RECHAZO DE LA MISMA</t>
  </si>
  <si>
    <t>NO CUMPLE. NO ANEXO CERTIFICADO DEL MINISTERIO DE TRABAJO</t>
  </si>
  <si>
    <t>Se solicita allegar ampliación de la información respecto del objeto del contrato Nº 248 de 2016, ya que en la certificación aportada no es claro. LA OFERTA ECONOMICA SE LE HIZO UNA CORRECCION ARITMETICA LO QUE HIZO QUE EL VALOR DE LA OFERTA CAMBIARA A $261.987.205 (VALOR ANTES DE IVA, EL CUAL FUE EL TOMADO EN CUENTA PARA LA EVALUACION ECONOMICA)</t>
  </si>
  <si>
    <t>Se le solicita al oferente modificar el formato de compromiso de factor técnico y de calidad según lo establecido en la Adenda Nº1  del 30 de noviembre de 2018</t>
  </si>
  <si>
    <t>CUMPLE, CON ALGUNAS OBSERVACIONES</t>
  </si>
  <si>
    <t>HABIL</t>
  </si>
  <si>
    <t>LA PROPUESTA ES RECHAZADA PUESTO QUE LA PROPUESTA ECONOMICA NO CUMPLE CON UNO DE LOS REQUISITOS DEL PLIEGO DE CONDICIONES, EL CUAL EN SU PAGINA 62 DICE QUE "El valor propuesto para cada uno de los precios unitarios no podrá ser mayor al 100% del respectivo Valor Oficial por precios unitarios establecido por la entidad. En caso que esto ocurra, será causal de rechazo de la propuesta". ESTA PROPUESTA NO CUMPLE ESTE REQUISITO PARA EL ITEMS 14, YA QUE CON RESPECTO A LOS PRECIOS ESTABLACIDOS POR LA ENTIDAD GRACIAS AL ESTUDIO DE MERCADO, ESTA, SOBREPASA EL VALOR UNITARIO DE LOS MISMOS . SE SOLICITA A LA ENTIDAD SEA ADJUNTADO EL RUP DE UNIGRANADINO CON EL FIN PUEDA SER VERIFICADA LA INSCRIPCION DEL CONTRATO 2 DE 2009 (ENTRE UNIMILITAR Y UNIGRANADINO) EN EL MISMO.</t>
  </si>
  <si>
    <t xml:space="preserve">LA OFERTA ECONOMICA SE LE HIZO UNA CORRECCION ARITMETICA LO QUE HIZO QUE EL VALOR DE LA OFERTA CAMBIARA A $256,619,280 (VALOR ANTES DE IVA, EL CUAL FUE EL TOMADO EN CUENTA PARA LA EVALUACION ECONOMICA). Los contratos presentados que acrediten la experiencia general presentada debe ser igual o superior al 100% del presupuesto oficial expresado en SMLMV, y en este caso solo se acredita el 56%. Se solicita al proponente aportar los documentos necesarios para acreditar la experiencia soliictada en los pliegos de condiciones. Por otro lado se solicita al proponente seen aportados los documentos necesarios para acreditar la experiencia de la persona propuesta pata el perfil de Coordinador, en los terminos definidos por el pliego de condiciones en su pagina 33 (IMPORTANTE: En el caso de que la experiencia del Coordinador sea certificada por el proponente que lo presenta, se deberán anexar los documentos que prueben su relación contractual, tales como contratos suscritos con éste, comprobantes de pago, informes presentados o certificación del contratante del oferente, donde conste que la persona prestó sus servicios para la ejecución del proceso.). Esto por que el proponente aporta una certificacion del acreditada por el mismo. </t>
  </si>
  <si>
    <t>Se debe aportar el contrato o el acta de liquidación del  contrato N°087 de 2016 con el FDL Rafael Uribe y Uribe ya que se presento como experiencia  especifica del proponente. Debe aportar diplomas que certifiquen el  pregrado y postgrado de la coordinadora general. Se debe aportar las certificaciones de la experiencia general y especifica de la coordinadora general del proyecto. Se deben aportar los documentos que prueben  la relación laboral con la coordinadora general, ya que dicha experiencia la esta certificando el proponente.</t>
  </si>
  <si>
    <t>Se solicita aclarar las fechas exactas laboradas de las certificaciones (Ecolombia y Fundacion un nuevo amanecer) que acreditan la experiencia especifica como coordinadora de proyectos.</t>
  </si>
  <si>
    <t>CUMPLE. CON ALGUNAS OBSERVACIONES</t>
  </si>
  <si>
    <t>No se reflejan documentos que certifiquen la experiencia profesional general ni especifica, por lo que se le solicita aportar los documentos necesarios para acreditar la misma. LA OFERTA ECONOMICA SE LE HIZO UNA CORRECCION ARITMETICA LO QUE HIZO QUE EL VALOR DE LA OFERTA CAMBIARA A $258545760 (VALOR ANTES DE IVA, EL CUAL FUE EL TOMADO EN CUENTA PARA LA EVALUACION ECONOMICA)</t>
  </si>
  <si>
    <t>LUIS CARLOS SERPA ZAMBRANO</t>
  </si>
  <si>
    <t>Aunar esfuerzos técnicos, admiistrativos y financieros para Desarrollar procesos de capacitación y formación para la cualificación y fortalecimiento para la participación política y el liderazgo de la localidad</t>
  </si>
  <si>
    <t>N/A</t>
  </si>
  <si>
    <t>Contratar la ejecución de las actividades del programa de sensibilización en control social, para la Comunidad de la Localidad de Ciudad Bolivar</t>
  </si>
  <si>
    <t>Se solicita allegar ampliación de la información respecto del objeto del contrato Nº 248 de 2016, ya que en la certificación aportada no es claro.</t>
  </si>
  <si>
    <t>SOCIEDAD COLOMBIANA DE ESTUDIOS PARA LA EDUCACIÓN S.A.S</t>
  </si>
  <si>
    <t>CAMILO ANDRÉS PATÍO RAMIREZ</t>
  </si>
  <si>
    <t>Contrato de prestación de servicios para brindar acompañamiento en la implementación de un programa para el fortalecimiento en equidad de genero y nuevas masculinidades a la comunidad educativa</t>
  </si>
  <si>
    <t>DEPARTAMENTO DEL HUILA</t>
  </si>
  <si>
    <t>Ejecución del plan territorial de formación de docentes y directivos docentes de las instituciones educativas oficiales urbanas y rurales del Municipio de Barrancabermeja de acuerdo a lo programado en vigencia 2011</t>
  </si>
  <si>
    <t>MUNICIPIO DE BARRANCABERMEJA</t>
  </si>
  <si>
    <t>LUZ HELENA REY BARBOSA</t>
  </si>
  <si>
    <t>Aunar esfuerzos y recursos técnicos, administrativos, financieros, juridicos y humanos para desarrollar un proceso que fortalezca las juntas zonales, comités, subcomités comunitarios de seguridad y convivencia en la Localidad de Rafael Uribe Uribe</t>
  </si>
  <si>
    <t>FDL RAFAEL URIBE URIBE</t>
  </si>
  <si>
    <t>La prestación de servicios para el desarrollo de talleres para el fortalecimiento a la participación de organizaciones e instancias de participación local, y la realización de una salida pedagógica de integrción, para 6 organizaciones sociales de la Localidad de Puente Aranda, acorde con los lineamientos y especificaciones descritas en el anexo técnico, estudio previo, pliego de condiciones y la propuesta presentada.</t>
  </si>
  <si>
    <t>FDL PUENTE ARANDA</t>
  </si>
  <si>
    <t>BEIMAR ARTURO CASTRO PEÑA</t>
  </si>
  <si>
    <t>ASECUM</t>
  </si>
  <si>
    <t>El cooperante en coordinación con la universidad se comprometen a desarrollar proyectos aprobados por el comité asesor del fondo para la participación y el fortalecimiento de la democracia del Ministerio del Interior, en lo relacionado con Accion Comunal y Centro Social, garantizando el afianciamiento de las politicas en torno a la participación ciudadana y el fortalecimiento del contrato Nº029 de 2012 suscrito entre La Nación y la Universidad Militar Nueva Granada.</t>
  </si>
  <si>
    <t>UNIVERSIDAD MILITAR NUEVA GRANADA</t>
  </si>
  <si>
    <t>El contrato 02 de 2009 entre UNIGRANADINOS y la UNIVERSIDAD MILITAR NUEVA GRANADA no se encuentra registrado en el RUP con al menos uno de los codigos de la clasificación UNSPSC solicitados, que  son: 80101600, 86101700, 86111600, 94132000 y 93141500</t>
  </si>
  <si>
    <t>UNIGRANADINOS</t>
  </si>
  <si>
    <t>UNIGRANADINOS en cooperación con la UMNG realizará capacitación y asistencia académica, en las líneas de "Generación de un Liderazgo Comunal Democratico", "Desarrollo de una cultura de Control Social para la Gestión Pública", y organización integral de un "Diplomado en Gestión Pública"... para el afianzamiento de las politicas en torno a la participación ciudadana y el fortalecimiento de la democracia, mediante un trabajo motivacional con grupos de ciudadanos de diferentes entidades territoriales.</t>
  </si>
  <si>
    <t>CORPORACIÓN CULTURAL NUEVA TIBABUYES - CULTIBA</t>
  </si>
  <si>
    <t>GIOVANNI ARIZA SANCHEZ</t>
  </si>
  <si>
    <t>Realizar acciones que permitan  fortalecer organizaciones sociales locales y/o formas de participación de la Localidad de Bosa en aspectos técnicos, logísticos, opertaivos y de visibilización.</t>
  </si>
  <si>
    <t>FDL BOSA</t>
  </si>
  <si>
    <t>Los contratos presentados que acrediten la experiencia general presentada debe ser igual o superior al 100% del presupuesto oficial expresado en SMLMV, y en este caso solo se acredita el 56%</t>
  </si>
  <si>
    <t>Aunar esfuerzos, recursos técnicos, humanos y financieros para aporyar el fortalecimiento de procesos economicos  asociativos de victimas del conflicto armado, con el fin de posibilitar su insercion sostenible y competitiva eb los circuitos de la economía popular</t>
  </si>
  <si>
    <t>IPES</t>
  </si>
  <si>
    <t>VIVIANA CAROLINA MELO</t>
  </si>
  <si>
    <t>Implementar acciones tendientes afrontar la problemática del comercio informal y el desempleo local, dinamizar el sector informar y optimizar el entrono productivo, dando alcance a lo establecido en el pliego de desarrollo</t>
  </si>
  <si>
    <t>FDL USAQUÉN</t>
  </si>
  <si>
    <t>Fortalecimiento a organizaciones, grupos o movimientos sociales locales</t>
  </si>
  <si>
    <t>FDL SANTA FE</t>
  </si>
  <si>
    <t>FUNDACIÓN OTRO ROLLO SOCIAL</t>
  </si>
  <si>
    <t>GEYNNER OSWALDO GONZALEZ RAMOS</t>
  </si>
  <si>
    <t xml:space="preserve">“Realizar actividades necesarias para el acompañamiento y fortalecimiento de estrategiasde inclusión social para acceder a la justicia formal, informal, comunitaria, resolución de conflictos, procesos de resolución alternativa de conflictos, incluyendo programas de jueces de paz y conciliadores en equidad de la localidad de Engativá” </t>
  </si>
  <si>
    <t>FDL ENGATIVÁ</t>
  </si>
  <si>
    <t>Se debe aportar el contrato o el acta de liquidación del  contrato N°087 de 2016 con el FDL Rafael Uribe y Uribe ya que se presento como experiencia  especifica.</t>
  </si>
  <si>
    <t xml:space="preserve">“Desarrollar procesos que fortalezcan los encuentros y comités comunitarios de seguridad y convivencia, campañas de prevención del delito e iniciativas de recuperación de espacios públicos y resolución de conflictos  en la localidad de Rafael Uribe Uribe” </t>
  </si>
  <si>
    <t xml:space="preserve"> </t>
  </si>
  <si>
    <t>FUNDACIÓN DE FORO CIVICO</t>
  </si>
  <si>
    <t>DIEGO ALEJANDRO DE ANTONIO RIOS</t>
  </si>
  <si>
    <t>Fomentar y fortalecer la aprticipación de las  comunidades y organizaciones afrodescendientes del espacio autonomo de la Comisión Consultiva Distrital para Comunidades Negras, brindandoasesoría profesional, técnica y capacitación paragarantizar su participación para la implementación de la politica Publica Distrital y del plan de Acciones Afirmativas para el reconocimiento de la diversidad cultural y la garantía de los derechos de los Afrodescendientes en las Localidades y en el Distrito Capital y para la constitución formal de organizaciones sin ánimo de lucro, que trabajen el tema de los derechos humanos en el Distrito Capital</t>
  </si>
  <si>
    <t>SECRETARÍA DE GOBIERNO</t>
  </si>
  <si>
    <t>Contratar los servicios de formación en modalidad de diplomado para vincular AQ personas habitantes de la Localidad de Barrios Unidos a procesos de formación ciudadana y/o control social , en el marco del proyecto 1562</t>
  </si>
  <si>
    <t>FDL BARRIOS UNIDOS</t>
  </si>
  <si>
    <t>FUNDACIÓN VISIÓN LOCAL</t>
  </si>
  <si>
    <t>WILSON YAIR ROMERO BRICEÑO</t>
  </si>
  <si>
    <t>El contratista se obliga con el Fondo a prestar servicios de formación a habitantes de Ciudad Bolivar en procesos participativos locales y encuentros ciudadanos y a copropietarios en temas relacionados con propiedad horizontal, convivencia y participación</t>
  </si>
  <si>
    <t>Aunar esfuerzos administrativos tecnicos y financieros que permitan articular yejecutar 11 actividades de celebración de novenas navideñas 2008 en la Localidad de Ciudad Bolivar</t>
  </si>
  <si>
    <t>Aunar esfuerzos para realizar  un proceso de acompañamiento y fortalecimiento de organizaciones sociales de la Localidad en areas relacionadascon formulación proyectos,gestión de recursos y  acciones de coordinación intersectorial.</t>
  </si>
  <si>
    <t>IWOKE</t>
  </si>
  <si>
    <t>TATIANA ANDREA MARTINEZ AYALA</t>
  </si>
  <si>
    <t>El contratista se obliga para con el FDL ENGATIVÁ a fortalecer procesos organizativos de las y los jovenes, mediante el apoyo de iniciativas juveniles para el desarrollo de acciones colectivas que propicien alianzas de grupos y expresiones juveniles que generen incidencia frente a las realidades de sus territorios</t>
  </si>
  <si>
    <t>Aunar esfuerzos técnicos,  administrativos y financieros para fortalecer de forma técnica, logística y opertaiva a instancias de participación y organizaciones sociales de la Localidad de Teusaquillo</t>
  </si>
  <si>
    <t>FDL TEUSAQUILLO</t>
  </si>
  <si>
    <t>CORPORACIÓN DE SERVICIOS COLOMBIA -CORSERVICOL</t>
  </si>
  <si>
    <t>RAMÓN JOSÉ FAJARDO PATERNINA</t>
  </si>
  <si>
    <t>Apoyar en la articulación y cualificación de Consejos, Comites e Instancias de participación de la Localidad de Engativá</t>
  </si>
  <si>
    <t>Contratar el desarrollo del Proyecto N°1072 por una participación real y decisiva componente apoyo a instancias de participación</t>
  </si>
  <si>
    <t>CGO COLOMBIAN GENERAL OUTSOURCING LTDA</t>
  </si>
  <si>
    <t>JOSÉ ISIDRO GRANADOS SANCHEZ</t>
  </si>
  <si>
    <t>Prestar los servicios de formación para el trabajo y el desarrollo humano, impulsando las herramientas teoricas, tecnicas, practicas, y metodologias que permitan el desarrollo de habilidades y competencias individuales y colectivas de ciudadanos de Bogotá a traves de los procesos de construcción de ciudad y ciudadanía en el marco de la ejecución de proyectos del Instituto de Desarrollo Urbano -IDU</t>
  </si>
  <si>
    <t>INTITUTO DE DESARROLLO URBANO - IDU</t>
  </si>
  <si>
    <t>Realizar capacitaciones in company que comprenden la gerencia estrategica, con enfoque al fortalecimiento de la gestión pública, gestión financiera y econocmica de proyectos…sensibilización de la comunidad para el mejor aprovechamiento de las obras públicas.</t>
  </si>
  <si>
    <t>SECRETARIA EJECUTIVA DEL CONVENIO ANDRÉS BELLO</t>
  </si>
  <si>
    <t xml:space="preserve">CENTRO DE RECURSOS EDUCATIVOS PARA LA COMPETITIVIDAD EMPRESARIAL CRECE LTDA </t>
  </si>
  <si>
    <t>MARIA JOSEFINA WENTLAND VILLA</t>
  </si>
  <si>
    <t>Prestación de servicios para la asesoria,diseño y sensibilización de programas de formación para el desarrollo humano en la creación de espacios que promuevan el buen trato, la seguridad, prevención de violencia intrafamiliar, promoción de sana convivencia, quidad de genero, promoción de los derechos de los niños, niñas y adolescentes y sus familias, defensa de losderechos de las mujeres</t>
  </si>
  <si>
    <t>CENTRO DE CAPACITACIÓN BOLICAR CENCABO</t>
  </si>
  <si>
    <t>revisar y ajustar el plan de igualdad de oportunidades para la equidad de genero en el Distrito Capital</t>
  </si>
  <si>
    <t>SECRETARÍA DISTRITAL DE PLANEACIÓN</t>
  </si>
  <si>
    <t>Prestar servicios profesionales y apoyo a la gestión del proyecto 402 para brindar asesoría juridica acompañamiento y seguimiento a casos de violencia intrafamiliar conforme a la priorización en colegios, organizacionesy autoridades públicas vinculadas a las zonas de atención integral</t>
  </si>
  <si>
    <t>FONDO DE VIGILANCIA Y SEGURIDAD DE BOGOTÁ</t>
  </si>
  <si>
    <t>FUNDACIÓN PARA EL DESARROLLO SOCIOCULTURAL DEPORTIVO Y COMUNITARIO - FUNDESCO</t>
  </si>
  <si>
    <t>GINNA MARIA BEJARANO PINZÓN</t>
  </si>
  <si>
    <t>No se reflejan documentos que certifiquen la experiencia profesional general ni especifica</t>
  </si>
  <si>
    <t>MARILYN YANETH SERPA ZAMBRANO</t>
  </si>
  <si>
    <t>NANCY ALEJANDRA CHALA RAMIREZ</t>
  </si>
  <si>
    <t>FUNDACIÓN SERVICIOS Y OBRAS SOCIALES DE COLOMBIA</t>
  </si>
  <si>
    <t>CONSORCIO INTERVENTORIA EDUCATIVA</t>
  </si>
  <si>
    <t>10 MESES</t>
  </si>
  <si>
    <t>CORPORACIÓN PROYECTO SER HUMANO</t>
  </si>
  <si>
    <t>26 MESES</t>
  </si>
  <si>
    <t>FUNDACOOEDUMAG</t>
  </si>
  <si>
    <t>INVERSIONES SERVICIOS Y PROYECTOS - ISP S.A.S</t>
  </si>
  <si>
    <t>8 MESES</t>
  </si>
  <si>
    <t>JUAN CARLOS BEJARANO MORENO</t>
  </si>
  <si>
    <t>TARGET EURO</t>
  </si>
  <si>
    <t>5 MESES</t>
  </si>
  <si>
    <t>FDL KENNEDY</t>
  </si>
  <si>
    <t>ALCALDÍA MUNICIPAL DE LA CALERA</t>
  </si>
  <si>
    <t>FDL LOS MÁRTIRES</t>
  </si>
  <si>
    <t>DEPARTAMENTO DE CUNDINAMARCA . SECRETARÍA DE PLANEACIÓN</t>
  </si>
  <si>
    <t>UT ASECUM-UNIGRANADOS</t>
  </si>
  <si>
    <t>MERCADEO INTEGRAL LTDA</t>
  </si>
  <si>
    <t>SUPERINTENDENCIA DE INDUSTRIA Y COMERCIO</t>
  </si>
  <si>
    <t>UNIVERSIDAD PEDAGOGICA NACIONAL</t>
  </si>
  <si>
    <t>Se debe aportar prueba de la relación laboral entre CULTIBA y el señor GIOVANNI ARIZA SANCHEZ, ya que la experiencia como coordinador de proyectos sociales la esta acreditando el proponente que la presenta.</t>
  </si>
  <si>
    <t>10 AÑOS</t>
  </si>
  <si>
    <t>COLSUBSIDIO</t>
  </si>
  <si>
    <t>CORPORACIÓN ANDARES, IDAS Y VUELTAS</t>
  </si>
  <si>
    <t>11 MESES</t>
  </si>
  <si>
    <t>MARTHA JANNETH PEÑA MENESES</t>
  </si>
  <si>
    <t>FUNINDER</t>
  </si>
  <si>
    <t>5 AÑOS</t>
  </si>
  <si>
    <t>CPM</t>
  </si>
  <si>
    <t>3 MESES</t>
  </si>
  <si>
    <t>2 MESES</t>
  </si>
  <si>
    <t>CONSORCIO GESTION Y TALENTO HUMANO</t>
  </si>
  <si>
    <t>FUNDACIÓN PARA LA INCLUSIÓN DEL DESPLAZADO</t>
  </si>
  <si>
    <t xml:space="preserve">SANDRA JANNETH BOHORQUEZ BOHORQUEZ </t>
  </si>
  <si>
    <t>7 MESES</t>
  </si>
  <si>
    <t xml:space="preserve">Se debe aportar las certificaciones de la experiencia general y especifica de la coordinadora general del proyecto </t>
  </si>
  <si>
    <t>ANTONIO JOSE DURAN NAVAS y EDWIN GIOVANNI DURAN DURAN ABOGADOS</t>
  </si>
  <si>
    <t>Se deben aportar los documentos que prueben  la relación laboral con la coordinadora general, ya que dicha experiencia la esta certificando el proponente.</t>
  </si>
  <si>
    <t>Debe aportar diplomas del pregrado y postgrado de la coordinadora general</t>
  </si>
  <si>
    <t>1 AÑO</t>
  </si>
  <si>
    <t>4 MESES</t>
  </si>
  <si>
    <t>FUNDACIÓN FORO CIVICO</t>
  </si>
  <si>
    <t>ALBERTO DE ANTONIO GOMEZ</t>
  </si>
  <si>
    <t>PERSONERIA SANTA FE DE BOGOTÁ</t>
  </si>
  <si>
    <t>ROSA VIVIANA CUBILLOS MEDRANO</t>
  </si>
  <si>
    <t>Se solicita aclarar las fechas exactas laboradas de las certificaciones que acreditan la experiencia especifica como coordinadora de proyectos.</t>
  </si>
  <si>
    <t>HOSPITAL DE USME I NIVEL</t>
  </si>
  <si>
    <t>FDL SUBA</t>
  </si>
  <si>
    <t>SECRETARIA DISTRITAL DE INTEGRACIÓN SOCIAL</t>
  </si>
  <si>
    <t>CORPORACIÓN ECOLOMBIA</t>
  </si>
  <si>
    <t>2 AÑOS</t>
  </si>
  <si>
    <t>FUNDACION UN NUEVO AMANECER</t>
  </si>
  <si>
    <t>PROGRAMA DE NACIONES UNIDAS PARA EL DESARROLLO</t>
  </si>
  <si>
    <t>CISP</t>
  </si>
  <si>
    <t>ICBF</t>
  </si>
  <si>
    <t>CRUZ ROJA COLOMBIANA</t>
  </si>
  <si>
    <t>DIANACAROLINA JIMENEZ RODRÍGUEZ</t>
  </si>
  <si>
    <t>EGESCO</t>
  </si>
  <si>
    <t>CORPORACI{ON ACIIC</t>
  </si>
  <si>
    <t>FUNDECOES</t>
  </si>
  <si>
    <t>JONHLY ALEXANDERMUÑOZ MORENO</t>
  </si>
  <si>
    <t>UNIVERSIDAD ANTONIO NARIÑO</t>
  </si>
  <si>
    <t>4MESES</t>
  </si>
  <si>
    <t xml:space="preserve">Se debe aclarar el objeto de los proyectos que estan acreditando la experiencia especifica, yaque estos no son claros y no permiten determinar el cumplimiento de lo solicitado en el pliego de condiciones. </t>
  </si>
  <si>
    <t>COOPERATIVA DE TRABAJO ASOCIADO LA COMUNA</t>
  </si>
  <si>
    <t>UNIVERSIDAD SANTO TOMAS</t>
  </si>
  <si>
    <t>UNIEMPRESARIAL</t>
  </si>
  <si>
    <t>COLPATRIA</t>
  </si>
  <si>
    <t xml:space="preserve">CENTRO DE RECURSOS EDUCATIVOS PARA LA COMPETITIVIDAD EMPRESARIAL CRECE LTDA. </t>
  </si>
  <si>
    <t>EULALIA GUZMAN PACHON</t>
  </si>
  <si>
    <t>CENTRO DE ATENCIÓN INTEGRAL PARA LA NIÑEZ Y LA FAMILIA "MUNDO NUEVO"</t>
  </si>
  <si>
    <t>1 AÑO Y 6 MESES</t>
  </si>
  <si>
    <t>FUNDACIÓN COMUNIDAD MATRIMONIAL ALEGRIA</t>
  </si>
  <si>
    <t>ASOCIACIÓN CONDUCEME</t>
  </si>
  <si>
    <t>4 AÑOS Y 3 MESES</t>
  </si>
  <si>
    <t>FUNDACIÓN PAZ Y FLORA</t>
  </si>
  <si>
    <t>3 AÑOS</t>
  </si>
  <si>
    <t>DARLYN CLAVIJO</t>
  </si>
  <si>
    <t>LABORATORIO ESCENICO NACIONAL "LA ESCENA"</t>
  </si>
  <si>
    <t>CORPORACION DC ARTE</t>
  </si>
  <si>
    <t>1 AÑO Y 2 MESES</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</si>
</sst>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5" formatCode="&quot;$&quot;#,##0;\-&quot;$&quot;#,##0"/>
    <numFmt numFmtId="42" formatCode="_-&quot;$&quot;* #,##0_-;\-&quot;$&quot;* #,##0_-;_-&quot;$&quot;* &quot;-&quot;_-;_-@_-"/>
    <numFmt numFmtId="41" formatCode="_-* #,##0_-;\-* #,##0_-;_-* &quot;-&quot;_-;_-@_-"/>
    <numFmt numFmtId="43" formatCode="_-* #,##0.00_-;\-* #,##0.00_-;_-* &quot;-&quot;??_-;_-@_-"/>
    <numFmt numFmtId="164" formatCode="_-* #,##0.00_-;\-* #,##0.00_-;_-* &quot;-&quot;_-;_-@_-"/>
    <numFmt numFmtId="165" formatCode="#,##0.00_ ;\-#,##0.00\ "/>
    <numFmt numFmtId="166" formatCode="_-* #,##0_-;\-* #,##0_-;_-* &quot;-&quot;??_-;_-@_-"/>
    <numFmt numFmtId="167" formatCode="#,##0_ ;\-#,##0\ "/>
    <numFmt numFmtId="168" formatCode="d/mm/yyyy;@"/>
    <numFmt numFmtId="169" formatCode="_-* #,##0.0_-;\-* #,##0.0_-;_-* &quot;-&quot;??_-;_-@_-"/>
  </numFmts>
  <fonts count="25" x14ac:knownFonts="1">
    <font>
      <sz val="11"/>
      <color theme="1"/>
      <name val="Calibri"/>
      <family val="2"/>
      <scheme val="minor"/>
    </font>
    <font>
      <b/>
      <sz val="11"/>
      <name val="Calibri"/>
      <family val="2"/>
      <scheme val="minor"/>
    </font>
    <font>
      <sz val="11"/>
      <color theme="1"/>
      <name val="Arial"/>
      <family val="2"/>
    </font>
    <font>
      <sz val="11"/>
      <name val="Arial"/>
      <family val="2"/>
    </font>
    <font>
      <sz val="11"/>
      <color theme="1"/>
      <name val="Calibri"/>
      <family val="2"/>
      <scheme val="minor"/>
    </font>
    <font>
      <b/>
      <sz val="11"/>
      <name val="Arial"/>
      <family val="2"/>
    </font>
    <font>
      <b/>
      <sz val="12"/>
      <name val="Calibri"/>
      <family val="2"/>
      <scheme val="minor"/>
    </font>
    <font>
      <sz val="12"/>
      <name val="Calibri"/>
      <family val="2"/>
      <scheme val="minor"/>
    </font>
    <font>
      <sz val="8"/>
      <color theme="1"/>
      <name val="Arial"/>
      <family val="2"/>
    </font>
    <font>
      <b/>
      <sz val="16"/>
      <name val="Arial"/>
      <family val="2"/>
    </font>
    <font>
      <b/>
      <sz val="11"/>
      <color theme="1"/>
      <name val="Calibri"/>
      <family val="2"/>
      <scheme val="minor"/>
    </font>
    <font>
      <b/>
      <sz val="20"/>
      <name val="Arial"/>
      <family val="2"/>
    </font>
    <font>
      <b/>
      <sz val="30"/>
      <name val="Arial"/>
      <family val="2"/>
    </font>
    <font>
      <b/>
      <sz val="24"/>
      <name val="Arial"/>
      <family val="2"/>
    </font>
    <font>
      <b/>
      <sz val="72"/>
      <name val="Arial"/>
      <family val="2"/>
    </font>
    <font>
      <b/>
      <sz val="14"/>
      <name val="Arial"/>
      <family val="2"/>
    </font>
    <font>
      <sz val="14"/>
      <name val="Arial"/>
      <family val="2"/>
    </font>
    <font>
      <sz val="10"/>
      <color theme="1"/>
      <name val="Calibri"/>
      <family val="2"/>
      <scheme val="minor"/>
    </font>
    <font>
      <sz val="11"/>
      <name val="Calibri"/>
      <family val="2"/>
      <scheme val="minor"/>
    </font>
    <font>
      <b/>
      <sz val="18"/>
      <color theme="1"/>
      <name val="Calibri"/>
      <family val="2"/>
      <scheme val="minor"/>
    </font>
    <font>
      <b/>
      <sz val="48"/>
      <name val="Arial"/>
      <family val="2"/>
    </font>
    <font>
      <b/>
      <sz val="14"/>
      <color theme="1"/>
      <name val="Calibri"/>
      <family val="2"/>
      <scheme val="minor"/>
    </font>
    <font>
      <b/>
      <sz val="22"/>
      <color theme="1"/>
      <name val="Calibri"/>
      <family val="2"/>
      <scheme val="minor"/>
    </font>
    <font>
      <b/>
      <sz val="26"/>
      <color theme="1"/>
      <name val="Calibri"/>
      <family val="2"/>
      <scheme val="minor"/>
    </font>
    <font>
      <b/>
      <sz val="11"/>
      <color theme="1"/>
      <name val="Garamond"/>
      <family val="1"/>
    </font>
  </fonts>
  <fills count="9">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rgb="FFFFFFFF"/>
        <bgColor rgb="FF000000"/>
      </patternFill>
    </fill>
    <fill>
      <patternFill patternType="solid">
        <fgColor theme="5" tint="-0.249977111117893"/>
        <bgColor indexed="64"/>
      </patternFill>
    </fill>
    <fill>
      <patternFill patternType="solid">
        <fgColor theme="4" tint="0.39997558519241921"/>
        <bgColor indexed="64"/>
      </patternFill>
    </fill>
    <fill>
      <patternFill patternType="solid">
        <fgColor rgb="FF00FFFF"/>
        <bgColor indexed="64"/>
      </patternFill>
    </fill>
  </fills>
  <borders count="8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auto="1"/>
      </left>
      <right style="medium">
        <color auto="1"/>
      </right>
      <top style="medium">
        <color auto="1"/>
      </top>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top style="medium">
        <color auto="1"/>
      </top>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auto="1"/>
      </bottom>
      <diagonal/>
    </border>
    <border>
      <left style="thin">
        <color indexed="64"/>
      </left>
      <right/>
      <top style="medium">
        <color indexed="64"/>
      </top>
      <bottom style="hair">
        <color indexed="64"/>
      </bottom>
      <diagonal/>
    </border>
    <border>
      <left style="thin">
        <color indexed="64"/>
      </left>
      <right/>
      <top style="hair">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5">
    <xf numFmtId="0" fontId="0" fillId="0" borderId="0"/>
    <xf numFmtId="41"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2" fontId="4" fillId="0" borderId="0" applyFont="0" applyFill="0" applyBorder="0" applyAlignment="0" applyProtection="0"/>
  </cellStyleXfs>
  <cellXfs count="583">
    <xf numFmtId="0" fontId="0" fillId="0" borderId="0" xfId="0"/>
    <xf numFmtId="0" fontId="1" fillId="0" borderId="0" xfId="0" applyFont="1" applyFill="1" applyBorder="1" applyAlignment="1">
      <alignment vertical="center"/>
    </xf>
    <xf numFmtId="0" fontId="1" fillId="0" borderId="0" xfId="0" applyFont="1" applyFill="1" applyBorder="1"/>
    <xf numFmtId="0" fontId="5" fillId="0" borderId="0" xfId="0" applyFont="1" applyFill="1" applyBorder="1" applyAlignment="1">
      <alignment horizontal="center" vertical="center" wrapText="1"/>
    </xf>
    <xf numFmtId="0" fontId="3" fillId="0" borderId="0" xfId="0" applyFont="1" applyAlignment="1">
      <alignment horizontal="center" vertical="center"/>
    </xf>
    <xf numFmtId="0" fontId="3" fillId="0" borderId="0" xfId="0" applyFont="1" applyFill="1" applyBorder="1" applyAlignment="1">
      <alignment vertical="center" wrapText="1"/>
    </xf>
    <xf numFmtId="0" fontId="1" fillId="0" borderId="0" xfId="0" applyFont="1" applyAlignment="1">
      <alignment horizontal="center" vertical="center"/>
    </xf>
    <xf numFmtId="0" fontId="3" fillId="0" borderId="0" xfId="0" applyFont="1" applyFill="1" applyBorder="1" applyAlignment="1">
      <alignment vertical="center"/>
    </xf>
    <xf numFmtId="9" fontId="3" fillId="0" borderId="0" xfId="2" applyFont="1" applyAlignment="1">
      <alignment vertical="center"/>
    </xf>
    <xf numFmtId="0" fontId="3" fillId="0" borderId="0" xfId="0" applyFont="1" applyAlignment="1">
      <alignment vertical="center"/>
    </xf>
    <xf numFmtId="0" fontId="5" fillId="0" borderId="0" xfId="0" applyFont="1" applyFill="1" applyBorder="1" applyAlignment="1">
      <alignment horizontal="center" vertical="center"/>
    </xf>
    <xf numFmtId="9" fontId="3" fillId="0" borderId="0" xfId="2" applyFont="1" applyFill="1" applyBorder="1" applyAlignment="1">
      <alignment horizontal="center" vertical="center"/>
    </xf>
    <xf numFmtId="9" fontId="3" fillId="0" borderId="0" xfId="2" applyFont="1" applyFill="1" applyBorder="1" applyAlignment="1">
      <alignment horizontal="center" vertical="center" wrapText="1"/>
    </xf>
    <xf numFmtId="9" fontId="3" fillId="0" borderId="0" xfId="2" applyFont="1" applyAlignment="1">
      <alignment horizontal="center" vertical="center"/>
    </xf>
    <xf numFmtId="9" fontId="3" fillId="0" borderId="0" xfId="2" applyFont="1" applyBorder="1" applyAlignment="1">
      <alignment vertical="center"/>
    </xf>
    <xf numFmtId="0" fontId="3" fillId="0" borderId="0" xfId="0" applyFont="1" applyBorder="1" applyAlignment="1">
      <alignment vertical="center"/>
    </xf>
    <xf numFmtId="0" fontId="3" fillId="0" borderId="6" xfId="0" applyFont="1" applyBorder="1" applyAlignment="1">
      <alignment vertical="center"/>
    </xf>
    <xf numFmtId="9" fontId="3" fillId="0" borderId="0" xfId="2" applyFont="1" applyBorder="1" applyAlignment="1">
      <alignment horizontal="center" vertical="center"/>
    </xf>
    <xf numFmtId="0" fontId="3" fillId="0" borderId="4" xfId="0" applyFont="1" applyBorder="1" applyAlignment="1">
      <alignment vertical="center"/>
    </xf>
    <xf numFmtId="9" fontId="5" fillId="0" borderId="0" xfId="2" applyFont="1" applyBorder="1" applyAlignment="1">
      <alignment horizontal="center" vertical="center" wrapText="1"/>
    </xf>
    <xf numFmtId="9" fontId="5" fillId="0" borderId="5" xfId="2" applyFont="1" applyBorder="1" applyAlignment="1">
      <alignment horizontal="center" vertical="center" wrapText="1"/>
    </xf>
    <xf numFmtId="0" fontId="3" fillId="0" borderId="5" xfId="0" applyFont="1" applyFill="1" applyBorder="1" applyAlignment="1">
      <alignment vertical="center" wrapText="1"/>
    </xf>
    <xf numFmtId="41" fontId="3" fillId="0" borderId="0" xfId="3" applyNumberFormat="1" applyFont="1" applyAlignment="1">
      <alignment vertical="center"/>
    </xf>
    <xf numFmtId="0" fontId="3" fillId="0" borderId="0" xfId="0" applyNumberFormat="1" applyFont="1" applyAlignment="1">
      <alignment horizontal="center" vertical="center"/>
    </xf>
    <xf numFmtId="0" fontId="3" fillId="0" borderId="0" xfId="3" applyNumberFormat="1" applyFont="1" applyAlignment="1">
      <alignment horizontal="center" vertical="center"/>
    </xf>
    <xf numFmtId="166" fontId="3" fillId="0" borderId="0" xfId="3" applyNumberFormat="1" applyFont="1" applyAlignment="1">
      <alignment vertical="center"/>
    </xf>
    <xf numFmtId="0" fontId="3" fillId="0" borderId="0" xfId="0" applyFont="1" applyBorder="1" applyAlignment="1">
      <alignment horizontal="center" vertical="center"/>
    </xf>
    <xf numFmtId="0" fontId="3" fillId="0" borderId="0" xfId="0" applyNumberFormat="1" applyFont="1" applyBorder="1" applyAlignment="1">
      <alignment horizontal="center" vertical="center"/>
    </xf>
    <xf numFmtId="41" fontId="3" fillId="0" borderId="0" xfId="3" applyNumberFormat="1" applyFont="1" applyBorder="1" applyAlignment="1">
      <alignment vertical="center"/>
    </xf>
    <xf numFmtId="166" fontId="3" fillId="0" borderId="0" xfId="3" applyNumberFormat="1" applyFont="1" applyBorder="1" applyAlignment="1">
      <alignment vertical="center"/>
    </xf>
    <xf numFmtId="0" fontId="5" fillId="0" borderId="8" xfId="0" applyFont="1" applyFill="1" applyBorder="1" applyAlignment="1">
      <alignment horizontal="center" vertical="center" wrapText="1"/>
    </xf>
    <xf numFmtId="2" fontId="3" fillId="0" borderId="0" xfId="0" applyNumberFormat="1" applyFont="1" applyBorder="1" applyAlignment="1">
      <alignment horizontal="center" vertical="center"/>
    </xf>
    <xf numFmtId="0" fontId="7" fillId="0" borderId="0" xfId="0" applyFont="1" applyBorder="1" applyAlignment="1">
      <alignment horizontal="justify" vertical="center" wrapText="1"/>
    </xf>
    <xf numFmtId="165" fontId="1" fillId="0" borderId="22" xfId="1" applyNumberFormat="1" applyFont="1" applyBorder="1" applyAlignment="1">
      <alignment horizontal="centerContinuous" vertical="center" wrapText="1"/>
    </xf>
    <xf numFmtId="0" fontId="3" fillId="0" borderId="25" xfId="0" applyFont="1" applyBorder="1" applyAlignment="1">
      <alignment vertical="center"/>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1" fillId="0" borderId="26" xfId="0" applyFont="1" applyFill="1" applyBorder="1" applyAlignment="1">
      <alignment horizontal="center" vertical="center"/>
    </xf>
    <xf numFmtId="9" fontId="5" fillId="0" borderId="26" xfId="2" applyFont="1" applyFill="1" applyBorder="1" applyAlignment="1">
      <alignment horizontal="center" vertical="center"/>
    </xf>
    <xf numFmtId="9" fontId="5" fillId="0" borderId="27" xfId="2" applyFont="1" applyBorder="1" applyAlignment="1">
      <alignment horizontal="center" vertical="center" wrapText="1"/>
    </xf>
    <xf numFmtId="49" fontId="1" fillId="0" borderId="21" xfId="0" applyNumberFormat="1" applyFont="1" applyBorder="1" applyAlignment="1">
      <alignment horizontal="center" vertical="center"/>
    </xf>
    <xf numFmtId="0" fontId="1" fillId="0" borderId="26" xfId="0" applyFont="1" applyBorder="1" applyAlignment="1">
      <alignment horizontal="center" vertical="center"/>
    </xf>
    <xf numFmtId="41" fontId="1" fillId="0" borderId="26" xfId="3" applyNumberFormat="1" applyFont="1" applyBorder="1" applyAlignment="1">
      <alignment horizontal="center" vertical="center" wrapText="1"/>
    </xf>
    <xf numFmtId="166" fontId="1" fillId="0" borderId="26" xfId="3" applyNumberFormat="1" applyFont="1" applyBorder="1" applyAlignment="1">
      <alignment horizontal="center" vertical="center" wrapText="1"/>
    </xf>
    <xf numFmtId="9" fontId="1" fillId="0" borderId="26" xfId="2" applyFont="1" applyBorder="1" applyAlignment="1">
      <alignment horizontal="center" vertical="center" wrapText="1"/>
    </xf>
    <xf numFmtId="164" fontId="1" fillId="0" borderId="26" xfId="1" applyNumberFormat="1" applyFont="1" applyBorder="1" applyAlignment="1">
      <alignment horizontal="center" vertical="center" wrapText="1"/>
    </xf>
    <xf numFmtId="0" fontId="1" fillId="0" borderId="26" xfId="0" applyFont="1" applyBorder="1" applyAlignment="1">
      <alignment horizontal="center" vertical="center" wrapText="1"/>
    </xf>
    <xf numFmtId="0" fontId="3" fillId="0" borderId="29" xfId="0" applyFont="1" applyBorder="1" applyAlignment="1">
      <alignment horizontal="center" vertical="center"/>
    </xf>
    <xf numFmtId="0" fontId="3" fillId="0" borderId="29" xfId="0" applyFont="1" applyBorder="1" applyAlignment="1">
      <alignment horizontal="justify" vertical="center" wrapText="1"/>
    </xf>
    <xf numFmtId="166" fontId="3" fillId="0" borderId="29" xfId="3" applyNumberFormat="1" applyFont="1" applyBorder="1" applyAlignment="1">
      <alignment vertical="center"/>
    </xf>
    <xf numFmtId="166" fontId="5" fillId="0" borderId="1" xfId="0" applyNumberFormat="1" applyFont="1" applyBorder="1" applyAlignment="1">
      <alignment vertical="center"/>
    </xf>
    <xf numFmtId="0" fontId="3" fillId="0" borderId="32" xfId="0" applyFont="1" applyFill="1" applyBorder="1" applyAlignment="1">
      <alignment vertical="center" wrapText="1"/>
    </xf>
    <xf numFmtId="9" fontId="3" fillId="0" borderId="32" xfId="2" applyFont="1" applyBorder="1" applyAlignment="1">
      <alignment vertical="center"/>
    </xf>
    <xf numFmtId="0" fontId="3" fillId="0" borderId="32" xfId="0" applyFont="1" applyBorder="1" applyAlignment="1">
      <alignment horizontal="center" vertical="center"/>
    </xf>
    <xf numFmtId="0" fontId="3" fillId="0" borderId="32" xfId="0" applyNumberFormat="1" applyFont="1" applyBorder="1" applyAlignment="1">
      <alignment horizontal="center" vertical="center"/>
    </xf>
    <xf numFmtId="41" fontId="3" fillId="0" borderId="32" xfId="3" applyNumberFormat="1" applyFont="1" applyBorder="1" applyAlignment="1">
      <alignment vertical="center"/>
    </xf>
    <xf numFmtId="166" fontId="3" fillId="0" borderId="32" xfId="3" applyNumberFormat="1" applyFont="1" applyBorder="1" applyAlignment="1">
      <alignment vertical="center"/>
    </xf>
    <xf numFmtId="166" fontId="3" fillId="0" borderId="29" xfId="3" applyNumberFormat="1" applyFont="1" applyFill="1" applyBorder="1" applyAlignment="1">
      <alignment vertical="center"/>
    </xf>
    <xf numFmtId="0" fontId="3" fillId="0" borderId="29" xfId="0" applyFont="1" applyBorder="1" applyAlignment="1">
      <alignment horizontal="justify" vertical="center"/>
    </xf>
    <xf numFmtId="0" fontId="3" fillId="0" borderId="33" xfId="0" applyFont="1" applyBorder="1" applyAlignment="1">
      <alignment horizontal="center" vertical="center"/>
    </xf>
    <xf numFmtId="0" fontId="3" fillId="0" borderId="24" xfId="0" applyFont="1" applyBorder="1" applyAlignment="1">
      <alignment vertical="center"/>
    </xf>
    <xf numFmtId="0" fontId="3" fillId="0" borderId="5" xfId="0" applyFont="1" applyBorder="1" applyAlignment="1">
      <alignment vertical="center"/>
    </xf>
    <xf numFmtId="166" fontId="3" fillId="0" borderId="33" xfId="3" applyNumberFormat="1" applyFont="1" applyFill="1" applyBorder="1" applyAlignment="1">
      <alignment vertical="center"/>
    </xf>
    <xf numFmtId="0" fontId="11" fillId="0" borderId="0" xfId="0" applyFont="1" applyBorder="1" applyAlignment="1">
      <alignment horizontal="centerContinuous" vertical="center"/>
    </xf>
    <xf numFmtId="0" fontId="5" fillId="0" borderId="32" xfId="0" applyFont="1" applyFill="1" applyBorder="1" applyAlignment="1">
      <alignment horizontal="center" vertical="center"/>
    </xf>
    <xf numFmtId="0" fontId="3" fillId="0" borderId="32" xfId="0" applyFont="1" applyFill="1" applyBorder="1" applyAlignment="1">
      <alignment vertical="center"/>
    </xf>
    <xf numFmtId="9" fontId="11" fillId="0" borderId="0" xfId="2" applyFont="1" applyBorder="1" applyAlignment="1">
      <alignment horizontal="centerContinuous"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3" fillId="0" borderId="7" xfId="0" applyFont="1" applyBorder="1" applyAlignment="1">
      <alignment vertical="center"/>
    </xf>
    <xf numFmtId="0" fontId="3" fillId="0" borderId="8" xfId="0" applyFont="1" applyFill="1" applyBorder="1" applyAlignment="1">
      <alignment vertical="center" wrapText="1"/>
    </xf>
    <xf numFmtId="9" fontId="3" fillId="0" borderId="8" xfId="2" applyFont="1" applyBorder="1" applyAlignment="1">
      <alignment vertical="center"/>
    </xf>
    <xf numFmtId="0" fontId="12" fillId="0" borderId="0" xfId="0" applyFont="1" applyFill="1" applyBorder="1" applyAlignment="1">
      <alignment horizontal="centerContinuous" vertical="center"/>
    </xf>
    <xf numFmtId="0" fontId="13" fillId="0" borderId="0" xfId="0" applyFont="1" applyFill="1" applyBorder="1" applyAlignment="1">
      <alignment horizontal="centerContinuous" vertical="center"/>
    </xf>
    <xf numFmtId="9" fontId="5" fillId="0" borderId="32" xfId="2" applyFont="1" applyBorder="1" applyAlignment="1">
      <alignment horizontal="center" vertical="center" wrapText="1"/>
    </xf>
    <xf numFmtId="0" fontId="3" fillId="0" borderId="0" xfId="0" applyFont="1" applyBorder="1" applyAlignment="1">
      <alignment horizontal="justify" vertical="center" wrapText="1"/>
    </xf>
    <xf numFmtId="0" fontId="3" fillId="0" borderId="0" xfId="0" applyFont="1" applyBorder="1" applyAlignment="1">
      <alignment horizontal="justify" vertical="center"/>
    </xf>
    <xf numFmtId="0" fontId="8" fillId="0" borderId="0" xfId="0" applyFont="1" applyBorder="1" applyAlignment="1">
      <alignment horizontal="center" vertical="center" wrapText="1"/>
    </xf>
    <xf numFmtId="9" fontId="2" fillId="0" borderId="0" xfId="0" applyNumberFormat="1" applyFont="1" applyFill="1" applyBorder="1" applyAlignment="1">
      <alignment horizontal="center" vertical="center" wrapText="1"/>
    </xf>
    <xf numFmtId="9" fontId="3" fillId="0" borderId="0" xfId="2" applyFont="1" applyAlignment="1">
      <alignment horizontal="center" vertical="center" wrapText="1"/>
    </xf>
    <xf numFmtId="5" fontId="3" fillId="0" borderId="0" xfId="4" applyNumberFormat="1" applyFont="1" applyFill="1" applyBorder="1" applyAlignment="1">
      <alignment horizontal="center" vertical="center"/>
    </xf>
    <xf numFmtId="167" fontId="3" fillId="0" borderId="0" xfId="3" applyNumberFormat="1" applyFont="1" applyFill="1" applyBorder="1" applyAlignment="1">
      <alignment horizontal="center" vertical="center"/>
    </xf>
    <xf numFmtId="167" fontId="3" fillId="0" borderId="0" xfId="0" applyNumberFormat="1" applyFont="1" applyAlignment="1">
      <alignment vertical="center"/>
    </xf>
    <xf numFmtId="167" fontId="1" fillId="0" borderId="0" xfId="0" applyNumberFormat="1" applyFont="1" applyFill="1" applyBorder="1"/>
    <xf numFmtId="49" fontId="1" fillId="0" borderId="21" xfId="0" applyNumberFormat="1" applyFont="1" applyBorder="1" applyAlignment="1">
      <alignment horizontal="center" vertical="center" wrapText="1"/>
    </xf>
    <xf numFmtId="0" fontId="5" fillId="0" borderId="37" xfId="0" applyNumberFormat="1" applyFont="1" applyBorder="1" applyAlignment="1">
      <alignment horizontal="center" vertical="center" wrapText="1"/>
    </xf>
    <xf numFmtId="0" fontId="1" fillId="0" borderId="37" xfId="0" applyNumberFormat="1" applyFont="1" applyBorder="1" applyAlignment="1">
      <alignment horizontal="center" vertical="center" wrapText="1"/>
    </xf>
    <xf numFmtId="0" fontId="1" fillId="0" borderId="28" xfId="0" applyNumberFormat="1" applyFont="1" applyBorder="1" applyAlignment="1">
      <alignment horizontal="center" vertical="center" wrapText="1"/>
    </xf>
    <xf numFmtId="0" fontId="1" fillId="0" borderId="0" xfId="0" applyFont="1" applyAlignment="1">
      <alignment horizontal="center" vertical="center" wrapText="1"/>
    </xf>
    <xf numFmtId="0" fontId="6" fillId="0" borderId="1" xfId="0" applyFont="1" applyBorder="1" applyAlignment="1">
      <alignment horizontal="center" vertical="center"/>
    </xf>
    <xf numFmtId="0" fontId="1" fillId="0" borderId="32" xfId="0" applyFont="1" applyFill="1" applyBorder="1" applyAlignment="1">
      <alignment horizontal="center" vertical="center"/>
    </xf>
    <xf numFmtId="9" fontId="5" fillId="0" borderId="32" xfId="2" applyFont="1" applyFill="1" applyBorder="1" applyAlignment="1">
      <alignment horizontal="center" vertical="center"/>
    </xf>
    <xf numFmtId="49" fontId="1" fillId="0" borderId="32" xfId="0" applyNumberFormat="1" applyFont="1" applyBorder="1" applyAlignment="1">
      <alignment horizontal="center" vertical="center" wrapText="1"/>
    </xf>
    <xf numFmtId="49" fontId="1" fillId="0" borderId="32" xfId="0" applyNumberFormat="1" applyFont="1" applyBorder="1" applyAlignment="1">
      <alignment horizontal="center" vertical="center"/>
    </xf>
    <xf numFmtId="0" fontId="1" fillId="0" borderId="32" xfId="0" applyFont="1" applyBorder="1" applyAlignment="1">
      <alignment horizontal="center" vertical="center"/>
    </xf>
    <xf numFmtId="0" fontId="5" fillId="0" borderId="32" xfId="0" applyNumberFormat="1" applyFont="1" applyBorder="1" applyAlignment="1">
      <alignment horizontal="centerContinuous" vertical="center"/>
    </xf>
    <xf numFmtId="0" fontId="1" fillId="0" borderId="32" xfId="0" applyNumberFormat="1" applyFont="1" applyBorder="1" applyAlignment="1">
      <alignment horizontal="centerContinuous" vertical="center" wrapText="1"/>
    </xf>
    <xf numFmtId="41" fontId="1" fillId="0" borderId="32" xfId="3" applyNumberFormat="1" applyFont="1" applyBorder="1" applyAlignment="1">
      <alignment horizontal="center" vertical="center" wrapText="1"/>
    </xf>
    <xf numFmtId="166" fontId="1" fillId="0" borderId="32" xfId="3" applyNumberFormat="1" applyFont="1" applyBorder="1" applyAlignment="1">
      <alignment horizontal="center" vertical="center" wrapText="1"/>
    </xf>
    <xf numFmtId="9" fontId="1" fillId="0" borderId="32" xfId="2" applyFont="1" applyBorder="1" applyAlignment="1">
      <alignment horizontal="center" vertical="center" wrapText="1"/>
    </xf>
    <xf numFmtId="164" fontId="1" fillId="0" borderId="32" xfId="1" applyNumberFormat="1" applyFont="1" applyBorder="1" applyAlignment="1">
      <alignment horizontal="center" vertical="center" wrapText="1"/>
    </xf>
    <xf numFmtId="0" fontId="1" fillId="0" borderId="32" xfId="0" applyFont="1" applyBorder="1" applyAlignment="1">
      <alignment horizontal="center" vertical="center" wrapText="1"/>
    </xf>
    <xf numFmtId="165" fontId="1" fillId="0" borderId="32" xfId="1" applyNumberFormat="1" applyFont="1" applyBorder="1" applyAlignment="1">
      <alignment horizontal="centerContinuous" vertical="center" wrapText="1"/>
    </xf>
    <xf numFmtId="0" fontId="5" fillId="0" borderId="38" xfId="0" applyFont="1" applyFill="1" applyBorder="1" applyAlignment="1">
      <alignment horizontal="center" vertical="center" wrapText="1"/>
    </xf>
    <xf numFmtId="0" fontId="5" fillId="0" borderId="39" xfId="0" applyFont="1" applyFill="1" applyBorder="1" applyAlignment="1">
      <alignment horizontal="center" vertical="center" wrapText="1"/>
    </xf>
    <xf numFmtId="9" fontId="3" fillId="0" borderId="39" xfId="2" applyFont="1" applyFill="1" applyBorder="1" applyAlignment="1">
      <alignment horizontal="center" vertical="center" wrapText="1"/>
    </xf>
    <xf numFmtId="0" fontId="3" fillId="0" borderId="23" xfId="0" applyFont="1" applyFill="1" applyBorder="1" applyAlignment="1">
      <alignment vertical="center" wrapText="1"/>
    </xf>
    <xf numFmtId="0" fontId="3" fillId="0" borderId="40" xfId="0" applyFont="1" applyBorder="1" applyAlignment="1">
      <alignment horizontal="center" vertical="center"/>
    </xf>
    <xf numFmtId="0" fontId="3" fillId="0" borderId="40" xfId="0" applyFont="1" applyBorder="1" applyAlignment="1">
      <alignment horizontal="justify" vertical="center" wrapText="1"/>
    </xf>
    <xf numFmtId="168" fontId="3" fillId="3" borderId="41" xfId="0" applyNumberFormat="1" applyFont="1" applyFill="1" applyBorder="1" applyAlignment="1">
      <alignment horizontal="center" vertical="center"/>
    </xf>
    <xf numFmtId="168" fontId="3" fillId="0" borderId="41" xfId="0" applyNumberFormat="1" applyFont="1" applyFill="1" applyBorder="1" applyAlignment="1">
      <alignment horizontal="center" vertical="center"/>
    </xf>
    <xf numFmtId="0" fontId="3" fillId="3" borderId="40" xfId="0" applyFont="1" applyFill="1" applyBorder="1" applyAlignment="1">
      <alignment horizontal="center" vertical="center"/>
    </xf>
    <xf numFmtId="41" fontId="3" fillId="3" borderId="40" xfId="3" applyNumberFormat="1" applyFont="1" applyFill="1" applyBorder="1" applyAlignment="1">
      <alignment vertical="center"/>
    </xf>
    <xf numFmtId="166" fontId="3" fillId="0" borderId="40" xfId="3" applyNumberFormat="1" applyFont="1" applyBorder="1" applyAlignment="1">
      <alignment vertical="center"/>
    </xf>
    <xf numFmtId="9" fontId="3" fillId="3" borderId="40" xfId="2" applyFont="1" applyFill="1" applyBorder="1" applyAlignment="1">
      <alignment horizontal="center" vertical="center"/>
    </xf>
    <xf numFmtId="166" fontId="3" fillId="0" borderId="40" xfId="3" applyNumberFormat="1" applyFont="1" applyFill="1" applyBorder="1" applyAlignment="1">
      <alignment vertical="center"/>
    </xf>
    <xf numFmtId="1" fontId="3" fillId="3" borderId="40" xfId="0" applyNumberFormat="1" applyFont="1" applyFill="1" applyBorder="1" applyAlignment="1">
      <alignment horizontal="center" vertical="center"/>
    </xf>
    <xf numFmtId="168" fontId="3" fillId="3" borderId="30" xfId="0" applyNumberFormat="1" applyFont="1" applyFill="1" applyBorder="1" applyAlignment="1">
      <alignment horizontal="center" vertical="center"/>
    </xf>
    <xf numFmtId="168" fontId="3" fillId="0" borderId="30" xfId="0" applyNumberFormat="1" applyFont="1" applyFill="1" applyBorder="1" applyAlignment="1">
      <alignment horizontal="center" vertical="center"/>
    </xf>
    <xf numFmtId="0" fontId="3" fillId="3" borderId="29" xfId="0" applyFont="1" applyFill="1" applyBorder="1" applyAlignment="1">
      <alignment horizontal="center" vertical="center" wrapText="1"/>
    </xf>
    <xf numFmtId="41" fontId="3" fillId="3" borderId="29" xfId="3" applyNumberFormat="1" applyFont="1" applyFill="1" applyBorder="1" applyAlignment="1">
      <alignment vertical="center"/>
    </xf>
    <xf numFmtId="9" fontId="3" fillId="3" borderId="29" xfId="2" applyFont="1" applyFill="1" applyBorder="1" applyAlignment="1">
      <alignment horizontal="center" vertical="center"/>
    </xf>
    <xf numFmtId="1" fontId="3" fillId="3" borderId="29" xfId="0" applyNumberFormat="1" applyFont="1" applyFill="1" applyBorder="1" applyAlignment="1">
      <alignment horizontal="center" vertical="center"/>
    </xf>
    <xf numFmtId="0" fontId="3" fillId="3" borderId="29" xfId="0" applyFont="1" applyFill="1" applyBorder="1" applyAlignment="1">
      <alignment horizontal="center" vertical="center"/>
    </xf>
    <xf numFmtId="0" fontId="3" fillId="0" borderId="33" xfId="0" applyFont="1" applyBorder="1" applyAlignment="1">
      <alignment horizontal="justify" vertical="center"/>
    </xf>
    <xf numFmtId="168" fontId="3" fillId="3" borderId="34" xfId="0" applyNumberFormat="1" applyFont="1" applyFill="1" applyBorder="1" applyAlignment="1">
      <alignment horizontal="center" vertical="center"/>
    </xf>
    <xf numFmtId="168" fontId="3" fillId="0" borderId="34" xfId="0" applyNumberFormat="1" applyFont="1" applyFill="1" applyBorder="1" applyAlignment="1">
      <alignment horizontal="center" vertical="center"/>
    </xf>
    <xf numFmtId="0" fontId="3" fillId="3" borderId="33" xfId="0" applyFont="1" applyFill="1" applyBorder="1" applyAlignment="1">
      <alignment horizontal="center" vertical="center"/>
    </xf>
    <xf numFmtId="41" fontId="3" fillId="3" borderId="33" xfId="3" applyNumberFormat="1" applyFont="1" applyFill="1" applyBorder="1" applyAlignment="1">
      <alignment vertical="center"/>
    </xf>
    <xf numFmtId="166" fontId="3" fillId="0" borderId="33" xfId="3" applyNumberFormat="1" applyFont="1" applyBorder="1" applyAlignment="1">
      <alignment vertical="center"/>
    </xf>
    <xf numFmtId="9" fontId="3" fillId="3" borderId="33" xfId="2" applyFont="1" applyFill="1" applyBorder="1" applyAlignment="1">
      <alignment horizontal="center" vertical="center"/>
    </xf>
    <xf numFmtId="1" fontId="3" fillId="3" borderId="33" xfId="0" applyNumberFormat="1" applyFont="1" applyFill="1" applyBorder="1" applyAlignment="1">
      <alignment horizontal="center" vertical="center"/>
    </xf>
    <xf numFmtId="9" fontId="3" fillId="0" borderId="1" xfId="2" applyFont="1" applyFill="1" applyBorder="1" applyAlignment="1">
      <alignment horizontal="center" vertical="center" wrapText="1"/>
    </xf>
    <xf numFmtId="0" fontId="3" fillId="0" borderId="32" xfId="0" applyFont="1" applyBorder="1" applyAlignment="1">
      <alignment horizontal="justify" vertical="center"/>
    </xf>
    <xf numFmtId="10" fontId="3" fillId="0" borderId="32" xfId="2" applyNumberFormat="1" applyFont="1" applyBorder="1" applyAlignment="1">
      <alignment horizontal="center" vertical="center"/>
    </xf>
    <xf numFmtId="9" fontId="5" fillId="0" borderId="32" xfId="2" applyFont="1" applyBorder="1" applyAlignment="1">
      <alignment vertical="center"/>
    </xf>
    <xf numFmtId="1" fontId="3" fillId="0" borderId="32" xfId="0" applyNumberFormat="1" applyFont="1" applyBorder="1" applyAlignment="1">
      <alignment horizontal="center" vertical="center"/>
    </xf>
    <xf numFmtId="166" fontId="5" fillId="0" borderId="32" xfId="0" applyNumberFormat="1" applyFont="1" applyBorder="1" applyAlignment="1">
      <alignment horizontal="center" vertical="center"/>
    </xf>
    <xf numFmtId="0" fontId="3" fillId="0" borderId="0" xfId="0" applyFont="1" applyBorder="1" applyAlignment="1">
      <alignment horizontal="center" vertical="center" wrapText="1"/>
    </xf>
    <xf numFmtId="10" fontId="3" fillId="0" borderId="0" xfId="2" applyNumberFormat="1" applyFont="1" applyBorder="1" applyAlignment="1">
      <alignment horizontal="center" vertical="center"/>
    </xf>
    <xf numFmtId="166" fontId="5" fillId="0" borderId="0" xfId="0" applyNumberFormat="1" applyFont="1" applyBorder="1" applyAlignment="1">
      <alignment vertical="center"/>
    </xf>
    <xf numFmtId="9" fontId="5" fillId="0" borderId="0" xfId="2" applyFont="1" applyBorder="1" applyAlignment="1">
      <alignment vertical="center"/>
    </xf>
    <xf numFmtId="1" fontId="3" fillId="0" borderId="0" xfId="0" applyNumberFormat="1" applyFont="1" applyBorder="1" applyAlignment="1">
      <alignment horizontal="center" vertical="center"/>
    </xf>
    <xf numFmtId="166" fontId="5" fillId="0" borderId="0" xfId="0" applyNumberFormat="1" applyFont="1" applyBorder="1" applyAlignment="1">
      <alignment horizontal="center" vertical="center"/>
    </xf>
    <xf numFmtId="0" fontId="3" fillId="0" borderId="29" xfId="0" quotePrefix="1" applyFont="1" applyBorder="1" applyAlignment="1">
      <alignment horizontal="center" vertical="center"/>
    </xf>
    <xf numFmtId="0" fontId="3" fillId="0" borderId="40" xfId="0" quotePrefix="1" applyFont="1" applyBorder="1" applyAlignment="1">
      <alignment horizontal="center" vertical="center"/>
    </xf>
    <xf numFmtId="0" fontId="3" fillId="2" borderId="35" xfId="0" applyFont="1" applyFill="1" applyBorder="1" applyAlignment="1">
      <alignment horizontal="center" vertical="center"/>
    </xf>
    <xf numFmtId="0" fontId="3" fillId="2" borderId="35" xfId="0" applyFont="1" applyFill="1" applyBorder="1" applyAlignment="1">
      <alignment vertical="center"/>
    </xf>
    <xf numFmtId="166" fontId="3" fillId="2" borderId="35" xfId="3" applyNumberFormat="1" applyFont="1" applyFill="1" applyBorder="1" applyAlignment="1">
      <alignment horizontal="center" vertical="center"/>
    </xf>
    <xf numFmtId="14" fontId="16" fillId="0" borderId="1" xfId="0" applyNumberFormat="1" applyFont="1" applyBorder="1" applyAlignment="1">
      <alignment horizontal="center" vertical="center"/>
    </xf>
    <xf numFmtId="0" fontId="3" fillId="0" borderId="0" xfId="0" applyFont="1" applyFill="1" applyBorder="1" applyAlignment="1">
      <alignment horizontal="center" vertical="center"/>
    </xf>
    <xf numFmtId="43" fontId="3" fillId="0" borderId="40" xfId="3" applyNumberFormat="1" applyFont="1" applyBorder="1" applyAlignment="1">
      <alignment vertical="center"/>
    </xf>
    <xf numFmtId="43" fontId="3" fillId="0" borderId="29" xfId="3" applyNumberFormat="1" applyFont="1" applyBorder="1" applyAlignment="1">
      <alignment vertical="center"/>
    </xf>
    <xf numFmtId="43" fontId="3" fillId="0" borderId="33" xfId="3" applyNumberFormat="1" applyFont="1" applyBorder="1" applyAlignment="1">
      <alignment vertical="center"/>
    </xf>
    <xf numFmtId="0" fontId="6" fillId="0" borderId="1" xfId="0" applyFont="1" applyBorder="1" applyAlignment="1">
      <alignment horizontal="center" vertical="center" wrapText="1"/>
    </xf>
    <xf numFmtId="169" fontId="3" fillId="0" borderId="40" xfId="3" applyNumberFormat="1" applyFont="1" applyFill="1" applyBorder="1" applyAlignment="1">
      <alignment vertical="center"/>
    </xf>
    <xf numFmtId="169" fontId="3" fillId="0" borderId="29" xfId="3" applyNumberFormat="1" applyFont="1" applyFill="1" applyBorder="1" applyAlignment="1">
      <alignment vertical="center"/>
    </xf>
    <xf numFmtId="169" fontId="3" fillId="0" borderId="33" xfId="3" applyNumberFormat="1" applyFont="1" applyFill="1" applyBorder="1" applyAlignment="1">
      <alignment vertical="center"/>
    </xf>
    <xf numFmtId="167" fontId="3" fillId="0" borderId="0" xfId="0" applyNumberFormat="1" applyFont="1" applyBorder="1" applyAlignment="1">
      <alignment vertical="center"/>
    </xf>
    <xf numFmtId="43" fontId="3" fillId="0" borderId="40" xfId="3" applyNumberFormat="1" applyFont="1" applyFill="1" applyBorder="1" applyAlignment="1">
      <alignment vertical="center"/>
    </xf>
    <xf numFmtId="43" fontId="3" fillId="0" borderId="29" xfId="3" applyNumberFormat="1" applyFont="1" applyFill="1" applyBorder="1" applyAlignment="1">
      <alignment vertical="center"/>
    </xf>
    <xf numFmtId="0" fontId="3" fillId="0" borderId="33" xfId="0" quotePrefix="1" applyFont="1" applyBorder="1" applyAlignment="1">
      <alignment horizontal="center" vertical="center"/>
    </xf>
    <xf numFmtId="0" fontId="1" fillId="0" borderId="45" xfId="0" applyFont="1" applyBorder="1" applyAlignment="1">
      <alignment horizontal="center" vertical="center"/>
    </xf>
    <xf numFmtId="0" fontId="14" fillId="0" borderId="0" xfId="0" applyFont="1" applyFill="1" applyBorder="1" applyAlignment="1">
      <alignment horizontal="center" vertical="center"/>
    </xf>
    <xf numFmtId="0" fontId="0" fillId="0" borderId="0" xfId="0" applyFill="1" applyBorder="1"/>
    <xf numFmtId="0" fontId="0" fillId="0" borderId="5" xfId="0" applyBorder="1" applyAlignment="1">
      <alignment horizontal="center" vertical="center"/>
    </xf>
    <xf numFmtId="0" fontId="0" fillId="0" borderId="0" xfId="0" applyAlignment="1">
      <alignment horizontal="center" vertical="center"/>
    </xf>
    <xf numFmtId="0" fontId="17" fillId="0" borderId="0" xfId="0" applyFont="1" applyFill="1" applyBorder="1" applyAlignment="1">
      <alignment horizontal="center" vertical="center" wrapText="1"/>
    </xf>
    <xf numFmtId="0" fontId="0" fillId="0" borderId="0" xfId="0" applyFill="1" applyBorder="1" applyAlignment="1">
      <alignment horizontal="center" vertical="center"/>
    </xf>
    <xf numFmtId="0" fontId="19" fillId="0" borderId="0" xfId="0" applyFont="1" applyBorder="1" applyAlignment="1">
      <alignment horizontal="center" vertical="center"/>
    </xf>
    <xf numFmtId="0" fontId="19" fillId="0" borderId="32" xfId="0" applyFont="1" applyBorder="1" applyAlignment="1">
      <alignment horizontal="center" vertical="center"/>
    </xf>
    <xf numFmtId="0" fontId="20" fillId="0" borderId="0" xfId="0" applyFont="1" applyFill="1" applyBorder="1" applyAlignment="1">
      <alignment horizontal="center" vertical="center"/>
    </xf>
    <xf numFmtId="0" fontId="10" fillId="0" borderId="39" xfId="0" applyFont="1" applyBorder="1" applyAlignment="1">
      <alignment horizontal="center" vertical="center"/>
    </xf>
    <xf numFmtId="0" fontId="10" fillId="0" borderId="39" xfId="0" applyFont="1" applyBorder="1" applyAlignment="1">
      <alignment vertical="center"/>
    </xf>
    <xf numFmtId="0" fontId="0" fillId="0" borderId="38" xfId="0" applyBorder="1" applyAlignment="1">
      <alignment horizontal="center"/>
    </xf>
    <xf numFmtId="0" fontId="0" fillId="0" borderId="14" xfId="0" applyBorder="1" applyAlignment="1">
      <alignment horizontal="center" vertical="center"/>
    </xf>
    <xf numFmtId="0" fontId="0" fillId="0" borderId="3" xfId="0" applyBorder="1" applyAlignment="1">
      <alignment horizontal="center" vertical="center"/>
    </xf>
    <xf numFmtId="0" fontId="17" fillId="3" borderId="39" xfId="0" applyFont="1" applyFill="1" applyBorder="1" applyAlignment="1">
      <alignment horizontal="center" vertical="top" wrapText="1"/>
    </xf>
    <xf numFmtId="0" fontId="17" fillId="3" borderId="54" xfId="0" applyFont="1" applyFill="1" applyBorder="1" applyAlignment="1">
      <alignment horizontal="center" vertical="top" wrapText="1"/>
    </xf>
    <xf numFmtId="0" fontId="0" fillId="3" borderId="46" xfId="0" applyFont="1" applyFill="1" applyBorder="1" applyAlignment="1">
      <alignment horizontal="center" vertical="center" wrapText="1"/>
    </xf>
    <xf numFmtId="0" fontId="0" fillId="3" borderId="53"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vertical="center"/>
    </xf>
    <xf numFmtId="0" fontId="0" fillId="0" borderId="0" xfId="0" applyAlignment="1">
      <alignment vertical="center"/>
    </xf>
    <xf numFmtId="0" fontId="0" fillId="0" borderId="0" xfId="0" applyAlignment="1">
      <alignment vertical="center" wrapText="1"/>
    </xf>
    <xf numFmtId="0" fontId="21" fillId="0" borderId="9" xfId="0" applyFont="1" applyBorder="1" applyAlignment="1">
      <alignment horizontal="centerContinuous" vertical="center"/>
    </xf>
    <xf numFmtId="0" fontId="10" fillId="0" borderId="10" xfId="0" applyFont="1" applyBorder="1" applyAlignment="1">
      <alignment horizontal="centerContinuous" vertical="center" wrapText="1"/>
    </xf>
    <xf numFmtId="0" fontId="10" fillId="0" borderId="2" xfId="0" applyFont="1" applyBorder="1" applyAlignment="1">
      <alignment horizontal="centerContinuous" vertical="center" wrapText="1"/>
    </xf>
    <xf numFmtId="0" fontId="0" fillId="0" borderId="10" xfId="0" applyBorder="1" applyAlignment="1">
      <alignment horizontal="centerContinuous" vertical="center"/>
    </xf>
    <xf numFmtId="0" fontId="10" fillId="0" borderId="0" xfId="0" applyFont="1" applyBorder="1" applyAlignment="1">
      <alignment horizontal="center" vertical="center"/>
    </xf>
    <xf numFmtId="0" fontId="0" fillId="0" borderId="0" xfId="0" applyBorder="1" applyAlignment="1">
      <alignment horizontal="centerContinuous" vertical="center"/>
    </xf>
    <xf numFmtId="0" fontId="10" fillId="0" borderId="9"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0" xfId="0" applyFont="1" applyBorder="1" applyAlignment="1">
      <alignment horizontal="centerContinuous" vertical="center" wrapText="1"/>
    </xf>
    <xf numFmtId="0" fontId="10" fillId="0" borderId="2"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50" xfId="0" applyBorder="1" applyAlignment="1">
      <alignment horizontal="center" vertical="center" wrapText="1"/>
    </xf>
    <xf numFmtId="0" fontId="10" fillId="0" borderId="0" xfId="0" applyFont="1" applyBorder="1" applyAlignment="1">
      <alignment horizontal="center" vertical="center" wrapText="1"/>
    </xf>
    <xf numFmtId="0" fontId="0" fillId="0" borderId="13" xfId="0" applyBorder="1" applyAlignment="1">
      <alignment horizontal="center" vertical="center" wrapText="1"/>
    </xf>
    <xf numFmtId="0" fontId="0" fillId="0" borderId="0" xfId="0" applyBorder="1" applyAlignment="1">
      <alignment horizontal="center" vertical="center" wrapText="1"/>
    </xf>
    <xf numFmtId="0" fontId="0" fillId="0" borderId="24"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50" xfId="0" applyBorder="1" applyAlignment="1">
      <alignment horizontal="center" vertical="center"/>
    </xf>
    <xf numFmtId="0" fontId="0" fillId="0" borderId="26" xfId="0" applyBorder="1" applyAlignment="1">
      <alignment horizontal="center" vertical="center" wrapText="1"/>
    </xf>
    <xf numFmtId="0" fontId="0" fillId="0" borderId="2" xfId="0" applyBorder="1" applyAlignment="1">
      <alignment horizontal="center" vertical="center"/>
    </xf>
    <xf numFmtId="0" fontId="0" fillId="0" borderId="10" xfId="0" applyBorder="1" applyAlignment="1">
      <alignment horizontal="center" vertical="center"/>
    </xf>
    <xf numFmtId="0" fontId="0" fillId="0" borderId="45" xfId="0" applyBorder="1" applyAlignment="1">
      <alignment horizontal="center" vertical="center"/>
    </xf>
    <xf numFmtId="0" fontId="0" fillId="0" borderId="59" xfId="0" applyBorder="1" applyAlignment="1">
      <alignment horizontal="center" vertical="center" wrapText="1"/>
    </xf>
    <xf numFmtId="0" fontId="0" fillId="0" borderId="23" xfId="0"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0" fillId="0" borderId="26" xfId="0" applyBorder="1" applyAlignment="1">
      <alignment vertical="center" wrapText="1"/>
    </xf>
    <xf numFmtId="14" fontId="0" fillId="0" borderId="26" xfId="0" applyNumberFormat="1" applyBorder="1" applyAlignment="1">
      <alignment horizontal="center" vertical="center"/>
    </xf>
    <xf numFmtId="0" fontId="0" fillId="2" borderId="26" xfId="0" applyFill="1" applyBorder="1" applyAlignment="1">
      <alignment horizontal="center" vertical="center"/>
    </xf>
    <xf numFmtId="0" fontId="0" fillId="0" borderId="13" xfId="0" applyBorder="1" applyAlignment="1">
      <alignment horizontal="justify" vertical="center" wrapText="1"/>
    </xf>
    <xf numFmtId="0" fontId="0" fillId="0" borderId="13" xfId="0" applyFill="1" applyBorder="1" applyAlignment="1">
      <alignment horizontal="center" vertical="center"/>
    </xf>
    <xf numFmtId="0" fontId="0" fillId="0" borderId="13" xfId="0" applyBorder="1" applyAlignment="1">
      <alignment horizontal="center" vertical="center"/>
    </xf>
    <xf numFmtId="14" fontId="0" fillId="0" borderId="57" xfId="0" applyNumberFormat="1" applyBorder="1" applyAlignment="1">
      <alignment horizontal="center" vertical="center"/>
    </xf>
    <xf numFmtId="14" fontId="0" fillId="0" borderId="13" xfId="0" applyNumberFormat="1" applyBorder="1" applyAlignment="1">
      <alignment horizontal="center" vertical="center"/>
    </xf>
    <xf numFmtId="0" fontId="0" fillId="0" borderId="26" xfId="0" applyBorder="1" applyAlignment="1">
      <alignment horizontal="center" vertical="center"/>
    </xf>
    <xf numFmtId="0" fontId="0" fillId="0" borderId="32" xfId="0" applyBorder="1" applyAlignment="1">
      <alignment horizontal="center" vertical="center"/>
    </xf>
    <xf numFmtId="0" fontId="0" fillId="0" borderId="13" xfId="0" applyBorder="1" applyAlignment="1">
      <alignment vertical="center" wrapText="1"/>
    </xf>
    <xf numFmtId="14" fontId="0" fillId="0" borderId="0" xfId="0" applyNumberFormat="1" applyBorder="1" applyAlignment="1">
      <alignment horizontal="center" vertical="center"/>
    </xf>
    <xf numFmtId="0" fontId="0" fillId="2" borderId="13" xfId="0" applyFill="1" applyBorder="1" applyAlignment="1">
      <alignment horizontal="center" vertical="center"/>
    </xf>
    <xf numFmtId="0" fontId="0" fillId="0" borderId="57" xfId="0" applyBorder="1" applyAlignment="1">
      <alignment horizontal="justify" vertical="center" wrapText="1"/>
    </xf>
    <xf numFmtId="0" fontId="0" fillId="0" borderId="0" xfId="0" applyBorder="1" applyAlignment="1">
      <alignment vertical="center" wrapText="1"/>
    </xf>
    <xf numFmtId="0" fontId="0" fillId="0" borderId="16" xfId="0" applyBorder="1" applyAlignment="1">
      <alignment vertical="center"/>
    </xf>
    <xf numFmtId="0" fontId="0" fillId="0" borderId="13" xfId="0" applyBorder="1" applyAlignment="1">
      <alignment horizontal="justify" vertical="center"/>
    </xf>
    <xf numFmtId="0" fontId="0" fillId="0" borderId="7" xfId="0" applyBorder="1" applyAlignment="1">
      <alignment horizontal="center" vertical="center"/>
    </xf>
    <xf numFmtId="14" fontId="0" fillId="0" borderId="14" xfId="0" applyNumberFormat="1" applyBorder="1" applyAlignment="1">
      <alignment horizontal="center" vertical="center"/>
    </xf>
    <xf numFmtId="0" fontId="0" fillId="0" borderId="14" xfId="0" applyBorder="1" applyAlignment="1">
      <alignment vertical="center" wrapText="1"/>
    </xf>
    <xf numFmtId="0" fontId="0" fillId="0" borderId="9" xfId="0" applyBorder="1" applyAlignment="1">
      <alignment horizontal="left" vertical="center"/>
    </xf>
    <xf numFmtId="0" fontId="0" fillId="0" borderId="36" xfId="0" applyBorder="1" applyAlignment="1">
      <alignment horizontal="left" vertical="center" wrapText="1"/>
    </xf>
    <xf numFmtId="0" fontId="0" fillId="0" borderId="13" xfId="0" applyBorder="1" applyAlignment="1">
      <alignment horizontal="left" vertical="center" wrapText="1"/>
    </xf>
    <xf numFmtId="0" fontId="0" fillId="0" borderId="9" xfId="0" applyFill="1" applyBorder="1" applyAlignment="1">
      <alignment horizontal="center" vertical="center"/>
    </xf>
    <xf numFmtId="0" fontId="0" fillId="0" borderId="5" xfId="0" applyBorder="1" applyAlignment="1">
      <alignment vertical="center" wrapText="1"/>
    </xf>
    <xf numFmtId="0" fontId="0" fillId="0" borderId="7" xfId="0" applyBorder="1" applyAlignment="1">
      <alignment vertical="center"/>
    </xf>
    <xf numFmtId="0" fontId="0" fillId="0" borderId="14" xfId="0" applyBorder="1" applyAlignment="1">
      <alignment vertical="center"/>
    </xf>
    <xf numFmtId="0" fontId="22" fillId="0" borderId="0" xfId="0" applyFont="1" applyBorder="1" applyAlignment="1">
      <alignment horizontal="center" vertical="center"/>
    </xf>
    <xf numFmtId="0" fontId="0" fillId="0" borderId="58" xfId="0" applyBorder="1" applyAlignment="1">
      <alignment horizontal="center" vertical="center" wrapText="1"/>
    </xf>
    <xf numFmtId="0" fontId="0" fillId="0" borderId="26" xfId="0" applyBorder="1" applyAlignment="1">
      <alignment horizontal="center" vertical="center"/>
    </xf>
    <xf numFmtId="0" fontId="0" fillId="0" borderId="13" xfId="0" applyBorder="1" applyAlignment="1">
      <alignment horizontal="center" vertical="center"/>
    </xf>
    <xf numFmtId="0" fontId="0" fillId="0" borderId="26" xfId="0" applyBorder="1" applyAlignment="1">
      <alignment horizontal="center" vertical="center" wrapText="1"/>
    </xf>
    <xf numFmtId="0" fontId="1" fillId="0" borderId="27" xfId="0" applyFont="1" applyBorder="1" applyAlignment="1">
      <alignment horizontal="center" vertical="center"/>
    </xf>
    <xf numFmtId="0" fontId="3" fillId="0" borderId="11" xfId="0" applyFont="1" applyBorder="1" applyAlignment="1">
      <alignment horizontal="justify" vertical="center" wrapText="1"/>
    </xf>
    <xf numFmtId="0" fontId="24" fillId="0" borderId="35" xfId="0" applyFont="1" applyBorder="1" applyAlignment="1">
      <alignment horizontal="center" vertical="center" wrapText="1"/>
    </xf>
    <xf numFmtId="0" fontId="3" fillId="0" borderId="49" xfId="0" applyFont="1" applyBorder="1" applyAlignment="1">
      <alignment horizontal="center" vertical="center"/>
    </xf>
    <xf numFmtId="0" fontId="3" fillId="0" borderId="62" xfId="0" applyFont="1" applyBorder="1" applyAlignment="1">
      <alignment horizontal="center" vertical="center"/>
    </xf>
    <xf numFmtId="0" fontId="3" fillId="0" borderId="35" xfId="0" applyFont="1" applyBorder="1" applyAlignment="1">
      <alignment horizontal="center" vertical="center"/>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0" fontId="24" fillId="0" borderId="50" xfId="0" applyFont="1" applyBorder="1" applyAlignment="1">
      <alignment horizontal="center" vertical="center" wrapText="1"/>
    </xf>
    <xf numFmtId="0" fontId="3" fillId="0" borderId="13" xfId="0" applyFont="1" applyBorder="1" applyAlignment="1">
      <alignment horizontal="center" vertical="center"/>
    </xf>
    <xf numFmtId="0" fontId="24" fillId="0" borderId="13" xfId="0" applyFont="1" applyBorder="1" applyAlignment="1">
      <alignment horizontal="center" vertical="center" wrapText="1"/>
    </xf>
    <xf numFmtId="0" fontId="3" fillId="0" borderId="39" xfId="0" applyFont="1" applyBorder="1" applyAlignment="1">
      <alignment horizontal="center" vertical="center"/>
    </xf>
    <xf numFmtId="0" fontId="24" fillId="0" borderId="39" xfId="0" applyFont="1" applyBorder="1" applyAlignment="1">
      <alignment horizontal="center" vertical="center" wrapText="1"/>
    </xf>
    <xf numFmtId="0" fontId="3" fillId="3" borderId="40" xfId="0" applyFont="1" applyFill="1" applyBorder="1" applyAlignment="1">
      <alignment horizontal="center" vertical="center" wrapText="1"/>
    </xf>
    <xf numFmtId="0" fontId="10" fillId="0" borderId="4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44" xfId="0" applyFont="1" applyBorder="1" applyAlignment="1">
      <alignment horizontal="center" vertical="center" wrapText="1"/>
    </xf>
    <xf numFmtId="42" fontId="0" fillId="0" borderId="47" xfId="4" applyFont="1" applyBorder="1" applyAlignment="1">
      <alignment horizontal="center" vertical="center" wrapText="1"/>
    </xf>
    <xf numFmtId="42" fontId="0" fillId="0" borderId="0" xfId="4" applyFont="1" applyBorder="1" applyAlignment="1">
      <alignment horizontal="center" vertical="center" wrapText="1"/>
    </xf>
    <xf numFmtId="42" fontId="0" fillId="0" borderId="0" xfId="0" applyNumberFormat="1"/>
    <xf numFmtId="0" fontId="10" fillId="0" borderId="9" xfId="0" applyFont="1" applyFill="1" applyBorder="1" applyAlignment="1">
      <alignment horizontal="right" vertical="center" wrapText="1"/>
    </xf>
    <xf numFmtId="42" fontId="10" fillId="0" borderId="2" xfId="4" applyFont="1" applyBorder="1"/>
    <xf numFmtId="1" fontId="0" fillId="0" borderId="0" xfId="0" applyNumberFormat="1"/>
    <xf numFmtId="1" fontId="10" fillId="0" borderId="1" xfId="0" applyNumberFormat="1" applyFont="1" applyBorder="1" applyAlignment="1">
      <alignment horizontal="center" vertical="center" wrapText="1"/>
    </xf>
    <xf numFmtId="2" fontId="0" fillId="0" borderId="63" xfId="0" applyNumberFormat="1" applyBorder="1"/>
    <xf numFmtId="2" fontId="0" fillId="0" borderId="44" xfId="0" applyNumberFormat="1" applyBorder="1"/>
    <xf numFmtId="0" fontId="0" fillId="0" borderId="0" xfId="0" applyNumberFormat="1"/>
    <xf numFmtId="0" fontId="3" fillId="0" borderId="61" xfId="0" applyFont="1" applyFill="1" applyBorder="1" applyAlignment="1">
      <alignment horizontal="center" vertical="center"/>
    </xf>
    <xf numFmtId="0" fontId="3" fillId="0" borderId="64" xfId="0" quotePrefix="1" applyFont="1" applyBorder="1" applyAlignment="1">
      <alignment horizontal="center" vertical="center"/>
    </xf>
    <xf numFmtId="0" fontId="3" fillId="0" borderId="64" xfId="0" applyFont="1" applyBorder="1" applyAlignment="1">
      <alignment horizontal="center" vertical="center"/>
    </xf>
    <xf numFmtId="0" fontId="3" fillId="0" borderId="64" xfId="0" applyFont="1" applyBorder="1" applyAlignment="1">
      <alignment horizontal="justify" vertical="center"/>
    </xf>
    <xf numFmtId="168" fontId="3" fillId="3" borderId="65" xfId="0" applyNumberFormat="1" applyFont="1" applyFill="1" applyBorder="1" applyAlignment="1">
      <alignment horizontal="center" vertical="center"/>
    </xf>
    <xf numFmtId="0" fontId="3" fillId="3" borderId="64" xfId="0" applyFont="1" applyFill="1" applyBorder="1" applyAlignment="1">
      <alignment horizontal="center" vertical="center"/>
    </xf>
    <xf numFmtId="41" fontId="3" fillId="3" borderId="64" xfId="3" applyNumberFormat="1" applyFont="1" applyFill="1" applyBorder="1" applyAlignment="1">
      <alignment vertical="center"/>
    </xf>
    <xf numFmtId="9" fontId="3" fillId="3" borderId="64" xfId="2" applyFont="1" applyFill="1" applyBorder="1" applyAlignment="1">
      <alignment horizontal="center" vertical="center"/>
    </xf>
    <xf numFmtId="166" fontId="3" fillId="0" borderId="64" xfId="3" applyNumberFormat="1" applyFont="1" applyBorder="1" applyAlignment="1">
      <alignment vertical="center"/>
    </xf>
    <xf numFmtId="1" fontId="3" fillId="3" borderId="64" xfId="0" applyNumberFormat="1" applyFont="1" applyFill="1" applyBorder="1" applyAlignment="1">
      <alignment horizontal="center" vertical="center"/>
    </xf>
    <xf numFmtId="0" fontId="3" fillId="0" borderId="66" xfId="0" quotePrefix="1" applyFont="1" applyBorder="1" applyAlignment="1">
      <alignment horizontal="center" vertical="center"/>
    </xf>
    <xf numFmtId="0" fontId="3" fillId="0" borderId="66" xfId="0" applyFont="1" applyBorder="1" applyAlignment="1">
      <alignment horizontal="center" vertical="center"/>
    </xf>
    <xf numFmtId="0" fontId="3" fillId="0" borderId="66" xfId="0" applyFont="1" applyBorder="1" applyAlignment="1">
      <alignment horizontal="justify" vertical="center"/>
    </xf>
    <xf numFmtId="168" fontId="3" fillId="3" borderId="67" xfId="0" applyNumberFormat="1" applyFont="1" applyFill="1" applyBorder="1" applyAlignment="1">
      <alignment horizontal="center" vertical="center"/>
    </xf>
    <xf numFmtId="168" fontId="3" fillId="0" borderId="67" xfId="0" applyNumberFormat="1" applyFont="1" applyFill="1" applyBorder="1" applyAlignment="1">
      <alignment horizontal="center" vertical="center"/>
    </xf>
    <xf numFmtId="0" fontId="3" fillId="3" borderId="66" xfId="0" applyFont="1" applyFill="1" applyBorder="1" applyAlignment="1">
      <alignment horizontal="center" vertical="center"/>
    </xf>
    <xf numFmtId="41" fontId="3" fillId="3" borderId="66" xfId="3" applyNumberFormat="1" applyFont="1" applyFill="1" applyBorder="1" applyAlignment="1">
      <alignment vertical="center"/>
    </xf>
    <xf numFmtId="43" fontId="3" fillId="0" borderId="66" xfId="3" applyNumberFormat="1" applyFont="1" applyBorder="1" applyAlignment="1">
      <alignment vertical="center"/>
    </xf>
    <xf numFmtId="9" fontId="3" fillId="3" borderId="66" xfId="2" applyFont="1" applyFill="1" applyBorder="1" applyAlignment="1">
      <alignment horizontal="center" vertical="center"/>
    </xf>
    <xf numFmtId="166" fontId="3" fillId="0" borderId="66" xfId="3" applyNumberFormat="1" applyFont="1" applyBorder="1" applyAlignment="1">
      <alignment vertical="center"/>
    </xf>
    <xf numFmtId="169" fontId="3" fillId="0" borderId="66" xfId="3" applyNumberFormat="1" applyFont="1" applyFill="1" applyBorder="1" applyAlignment="1">
      <alignment vertical="center"/>
    </xf>
    <xf numFmtId="0" fontId="3" fillId="0" borderId="68" xfId="0" quotePrefix="1" applyFont="1" applyBorder="1" applyAlignment="1">
      <alignment horizontal="center" vertical="center"/>
    </xf>
    <xf numFmtId="169" fontId="3" fillId="0" borderId="69" xfId="3" applyNumberFormat="1" applyFont="1" applyFill="1" applyBorder="1" applyAlignment="1">
      <alignment vertical="center"/>
    </xf>
    <xf numFmtId="0" fontId="3" fillId="0" borderId="70" xfId="0" quotePrefix="1" applyFont="1" applyBorder="1" applyAlignment="1">
      <alignment horizontal="center" vertical="center"/>
    </xf>
    <xf numFmtId="0" fontId="3" fillId="0" borderId="31" xfId="0" applyFont="1" applyBorder="1" applyAlignment="1">
      <alignment horizontal="center" vertical="center"/>
    </xf>
    <xf numFmtId="0" fontId="3" fillId="0" borderId="31" xfId="0" applyFont="1" applyBorder="1" applyAlignment="1">
      <alignment horizontal="justify" vertical="center" wrapText="1"/>
    </xf>
    <xf numFmtId="168" fontId="3" fillId="3" borderId="71" xfId="0" applyNumberFormat="1" applyFont="1" applyFill="1" applyBorder="1" applyAlignment="1">
      <alignment horizontal="center" vertical="center"/>
    </xf>
    <xf numFmtId="168" fontId="3" fillId="0" borderId="71" xfId="0" applyNumberFormat="1" applyFont="1" applyFill="1" applyBorder="1" applyAlignment="1">
      <alignment horizontal="center" vertical="center"/>
    </xf>
    <xf numFmtId="0" fontId="3" fillId="3" borderId="31" xfId="0" applyFont="1" applyFill="1" applyBorder="1" applyAlignment="1">
      <alignment horizontal="center" vertical="center" wrapText="1"/>
    </xf>
    <xf numFmtId="41" fontId="3" fillId="3" borderId="31" xfId="3" applyNumberFormat="1" applyFont="1" applyFill="1" applyBorder="1" applyAlignment="1">
      <alignment vertical="center"/>
    </xf>
    <xf numFmtId="43" fontId="3" fillId="0" borderId="31" xfId="3" applyNumberFormat="1" applyFont="1" applyBorder="1" applyAlignment="1">
      <alignment vertical="center"/>
    </xf>
    <xf numFmtId="9" fontId="3" fillId="3" borderId="31" xfId="2" applyFont="1" applyFill="1" applyBorder="1" applyAlignment="1">
      <alignment horizontal="center" vertical="center"/>
    </xf>
    <xf numFmtId="166" fontId="3" fillId="0" borderId="31" xfId="3" applyNumberFormat="1" applyFont="1" applyBorder="1" applyAlignment="1">
      <alignment vertical="center"/>
    </xf>
    <xf numFmtId="169" fontId="3" fillId="0" borderId="72" xfId="3" applyNumberFormat="1" applyFont="1" applyFill="1" applyBorder="1" applyAlignment="1">
      <alignment vertical="center"/>
    </xf>
    <xf numFmtId="0" fontId="3" fillId="0" borderId="0" xfId="2" applyNumberFormat="1" applyFont="1" applyAlignment="1">
      <alignment vertical="center"/>
    </xf>
    <xf numFmtId="0" fontId="14" fillId="0" borderId="0" xfId="0" applyNumberFormat="1" applyFont="1" applyFill="1" applyBorder="1" applyAlignment="1">
      <alignment horizontal="center" vertical="center"/>
    </xf>
    <xf numFmtId="0" fontId="20" fillId="0" borderId="0" xfId="0" applyNumberFormat="1" applyFont="1" applyFill="1" applyBorder="1" applyAlignment="1">
      <alignment horizontal="center" vertical="center"/>
    </xf>
    <xf numFmtId="0" fontId="1" fillId="0" borderId="32" xfId="2" applyNumberFormat="1" applyFont="1" applyBorder="1" applyAlignment="1">
      <alignment horizontal="center" vertical="center" wrapText="1"/>
    </xf>
    <xf numFmtId="0" fontId="5" fillId="0" borderId="32" xfId="2" applyNumberFormat="1" applyFont="1" applyBorder="1" applyAlignment="1">
      <alignment vertical="center"/>
    </xf>
    <xf numFmtId="0" fontId="5" fillId="0" borderId="0" xfId="2" applyNumberFormat="1" applyFont="1" applyBorder="1" applyAlignment="1">
      <alignment vertical="center"/>
    </xf>
    <xf numFmtId="9" fontId="3" fillId="0" borderId="16" xfId="2" applyFont="1" applyFill="1" applyBorder="1" applyAlignment="1">
      <alignment horizontal="center" vertical="center" wrapText="1"/>
    </xf>
    <xf numFmtId="0" fontId="0" fillId="0" borderId="0" xfId="0" applyAlignment="1">
      <alignment horizontal="center" vertical="center"/>
    </xf>
    <xf numFmtId="0" fontId="0" fillId="0" borderId="73" xfId="0" applyBorder="1" applyAlignment="1">
      <alignment horizontal="center" vertical="center" wrapText="1"/>
    </xf>
    <xf numFmtId="42" fontId="0" fillId="0" borderId="74" xfId="4" applyFont="1" applyBorder="1" applyAlignment="1">
      <alignment horizontal="center" vertical="center" wrapText="1"/>
    </xf>
    <xf numFmtId="0" fontId="0" fillId="0" borderId="75" xfId="0" applyBorder="1" applyAlignment="1">
      <alignment horizontal="center" vertical="center" wrapText="1"/>
    </xf>
    <xf numFmtId="0" fontId="0" fillId="4" borderId="42" xfId="0" applyFill="1" applyBorder="1" applyAlignment="1">
      <alignment horizontal="center" vertical="center"/>
    </xf>
    <xf numFmtId="0" fontId="0" fillId="4" borderId="36" xfId="0" applyFill="1" applyBorder="1" applyAlignment="1">
      <alignment horizontal="center" vertical="center"/>
    </xf>
    <xf numFmtId="0" fontId="0" fillId="4" borderId="56" xfId="0" applyFill="1" applyBorder="1" applyAlignment="1">
      <alignment horizontal="center" vertical="center" wrapText="1"/>
    </xf>
    <xf numFmtId="0" fontId="0" fillId="4" borderId="0" xfId="0" applyFill="1" applyBorder="1" applyAlignment="1">
      <alignment horizontal="center" vertical="center"/>
    </xf>
    <xf numFmtId="0" fontId="0" fillId="4" borderId="51" xfId="0" applyFont="1" applyFill="1" applyBorder="1" applyAlignment="1">
      <alignment horizontal="center" vertical="center"/>
    </xf>
    <xf numFmtId="0" fontId="0" fillId="4" borderId="0" xfId="0" applyFill="1"/>
    <xf numFmtId="0" fontId="0" fillId="4" borderId="51" xfId="0" applyFill="1" applyBorder="1" applyAlignment="1">
      <alignment horizontal="center" vertical="center" wrapText="1"/>
    </xf>
    <xf numFmtId="0" fontId="0" fillId="4" borderId="52" xfId="0" applyFill="1" applyBorder="1" applyAlignment="1">
      <alignment horizontal="center" vertical="center"/>
    </xf>
    <xf numFmtId="0" fontId="0" fillId="4" borderId="29" xfId="0" applyFill="1" applyBorder="1" applyAlignment="1">
      <alignment horizontal="center" vertical="center"/>
    </xf>
    <xf numFmtId="0" fontId="0" fillId="4" borderId="48" xfId="0" applyFill="1" applyBorder="1" applyAlignment="1">
      <alignment horizontal="center" vertical="center"/>
    </xf>
    <xf numFmtId="0" fontId="0" fillId="4" borderId="17" xfId="0" applyFill="1" applyBorder="1" applyAlignment="1">
      <alignment horizontal="center" vertical="center"/>
    </xf>
    <xf numFmtId="0" fontId="0" fillId="4" borderId="48" xfId="0" applyFill="1" applyBorder="1" applyAlignment="1">
      <alignment horizontal="center" vertical="center" wrapText="1"/>
    </xf>
    <xf numFmtId="0" fontId="18" fillId="4" borderId="29" xfId="0" applyFont="1" applyFill="1" applyBorder="1" applyAlignment="1">
      <alignment horizontal="center" vertical="center"/>
    </xf>
    <xf numFmtId="0" fontId="0" fillId="4" borderId="48" xfId="0" applyFont="1" applyFill="1" applyBorder="1" applyAlignment="1">
      <alignment horizontal="center" vertical="center" wrapText="1"/>
    </xf>
    <xf numFmtId="0" fontId="17" fillId="4" borderId="51" xfId="0" applyFont="1" applyFill="1" applyBorder="1" applyAlignment="1">
      <alignment horizontal="center" vertical="center" wrapText="1"/>
    </xf>
    <xf numFmtId="0" fontId="0" fillId="4" borderId="44" xfId="0" applyFill="1" applyBorder="1" applyAlignment="1">
      <alignment horizontal="center" vertical="center" wrapText="1"/>
    </xf>
    <xf numFmtId="9" fontId="3" fillId="0" borderId="32" xfId="2" applyFont="1" applyFill="1" applyBorder="1" applyAlignment="1">
      <alignment horizontal="center" vertical="center" wrapText="1"/>
    </xf>
    <xf numFmtId="166" fontId="5" fillId="0" borderId="32" xfId="0" applyNumberFormat="1" applyFont="1" applyBorder="1" applyAlignment="1">
      <alignment vertical="center"/>
    </xf>
    <xf numFmtId="0" fontId="0" fillId="6" borderId="51" xfId="0" applyFont="1" applyFill="1" applyBorder="1" applyAlignment="1">
      <alignment horizontal="center" vertical="center"/>
    </xf>
    <xf numFmtId="0" fontId="0" fillId="6" borderId="51" xfId="0" applyFill="1" applyBorder="1" applyAlignment="1">
      <alignment horizontal="center" vertical="center" wrapText="1"/>
    </xf>
    <xf numFmtId="0" fontId="0" fillId="2" borderId="51" xfId="0" applyFill="1" applyBorder="1" applyAlignment="1">
      <alignment horizontal="center" vertical="center" wrapText="1"/>
    </xf>
    <xf numFmtId="0" fontId="0" fillId="0" borderId="57" xfId="0" applyFill="1" applyBorder="1" applyAlignment="1">
      <alignment horizontal="center" vertical="center" wrapText="1"/>
    </xf>
    <xf numFmtId="0" fontId="0" fillId="0" borderId="0" xfId="0" applyNumberFormat="1" applyAlignment="1">
      <alignment horizontal="center"/>
    </xf>
    <xf numFmtId="0" fontId="17" fillId="6" borderId="51" xfId="0" applyFont="1" applyFill="1" applyBorder="1" applyAlignment="1">
      <alignment horizontal="center" vertical="center" wrapText="1"/>
    </xf>
    <xf numFmtId="0" fontId="0" fillId="0" borderId="56" xfId="0" applyBorder="1" applyAlignment="1">
      <alignment horizontal="center" vertical="center" wrapText="1"/>
    </xf>
    <xf numFmtId="0" fontId="3" fillId="0" borderId="24" xfId="0" applyFont="1" applyBorder="1" applyAlignment="1">
      <alignment horizontal="center" vertical="center" wrapText="1"/>
    </xf>
    <xf numFmtId="0" fontId="3" fillId="0" borderId="32" xfId="0" applyFont="1" applyBorder="1" applyAlignment="1">
      <alignment horizontal="center" vertical="center" wrapText="1"/>
    </xf>
    <xf numFmtId="0" fontId="1" fillId="0" borderId="21" xfId="0" applyFont="1" applyFill="1" applyBorder="1" applyAlignment="1">
      <alignment horizontal="center" vertical="center"/>
    </xf>
    <xf numFmtId="0" fontId="0" fillId="2" borderId="35" xfId="0" applyFill="1" applyBorder="1" applyAlignment="1">
      <alignment horizontal="center" vertical="center"/>
    </xf>
    <xf numFmtId="0" fontId="0" fillId="4" borderId="35" xfId="0" applyFill="1" applyBorder="1" applyAlignment="1">
      <alignment horizontal="center" vertical="center"/>
    </xf>
    <xf numFmtId="0" fontId="18" fillId="4" borderId="35" xfId="0" applyFont="1" applyFill="1" applyBorder="1" applyAlignment="1">
      <alignment horizontal="center" vertical="center"/>
    </xf>
    <xf numFmtId="0" fontId="0" fillId="2" borderId="76" xfId="0" applyFill="1" applyBorder="1" applyAlignment="1">
      <alignment horizontal="center" vertical="center"/>
    </xf>
    <xf numFmtId="0" fontId="0" fillId="4" borderId="76" xfId="0" applyFill="1" applyBorder="1" applyAlignment="1">
      <alignment horizontal="center" vertical="center" wrapText="1"/>
    </xf>
    <xf numFmtId="0" fontId="0" fillId="4" borderId="1" xfId="0" applyFill="1" applyBorder="1" applyAlignment="1">
      <alignment horizontal="left" vertical="center" wrapText="1"/>
    </xf>
    <xf numFmtId="0" fontId="0" fillId="7" borderId="29" xfId="0" applyFill="1" applyBorder="1" applyAlignment="1">
      <alignment horizontal="center" vertical="center" wrapText="1"/>
    </xf>
    <xf numFmtId="0" fontId="18" fillId="4" borderId="0" xfId="0" applyFont="1" applyFill="1" applyBorder="1" applyAlignment="1">
      <alignment horizontal="center" vertical="center"/>
    </xf>
    <xf numFmtId="0" fontId="0" fillId="0" borderId="0" xfId="0" applyBorder="1"/>
    <xf numFmtId="0" fontId="0" fillId="4" borderId="0" xfId="0" applyFill="1" applyBorder="1" applyAlignment="1">
      <alignment horizontal="center" vertical="center" wrapText="1"/>
    </xf>
    <xf numFmtId="0" fontId="3" fillId="2" borderId="1" xfId="0" applyFont="1" applyFill="1" applyBorder="1" applyAlignment="1">
      <alignment vertical="center" wrapText="1"/>
    </xf>
    <xf numFmtId="0" fontId="0" fillId="4" borderId="35" xfId="0" applyFill="1" applyBorder="1" applyAlignment="1">
      <alignment horizontal="center" vertical="center" wrapText="1"/>
    </xf>
    <xf numFmtId="0" fontId="3" fillId="0" borderId="13"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9" fillId="0" borderId="23" xfId="0" applyFont="1" applyBorder="1" applyAlignment="1">
      <alignment horizontal="center" vertical="center" wrapText="1"/>
    </xf>
    <xf numFmtId="0" fontId="3" fillId="0" borderId="32" xfId="0" applyFont="1" applyBorder="1" applyAlignment="1">
      <alignment horizontal="center" vertical="center" wrapText="1"/>
    </xf>
    <xf numFmtId="10" fontId="3" fillId="0" borderId="20" xfId="2" applyNumberFormat="1" applyFont="1" applyFill="1" applyBorder="1" applyAlignment="1">
      <alignment horizontal="center" vertical="center" wrapText="1"/>
    </xf>
    <xf numFmtId="0" fontId="1" fillId="0" borderId="21" xfId="0" applyFont="1" applyFill="1" applyBorder="1" applyAlignment="1">
      <alignment horizontal="center" vertical="center"/>
    </xf>
    <xf numFmtId="0" fontId="3" fillId="0" borderId="11" xfId="0" applyFont="1" applyBorder="1" applyAlignment="1">
      <alignment vertical="center" wrapText="1"/>
    </xf>
    <xf numFmtId="0" fontId="3" fillId="0" borderId="23" xfId="0" applyFont="1" applyBorder="1" applyAlignment="1">
      <alignment vertical="center" wrapText="1"/>
    </xf>
    <xf numFmtId="0" fontId="10" fillId="0" borderId="35" xfId="0" applyFont="1" applyBorder="1" applyAlignment="1">
      <alignment horizontal="center" vertical="center" wrapText="1"/>
    </xf>
    <xf numFmtId="0" fontId="3" fillId="0" borderId="23" xfId="0" applyFont="1" applyBorder="1" applyAlignment="1">
      <alignment vertical="center"/>
    </xf>
    <xf numFmtId="0" fontId="3" fillId="0" borderId="3" xfId="0" applyFont="1" applyBorder="1" applyAlignment="1">
      <alignment vertical="center"/>
    </xf>
    <xf numFmtId="0" fontId="5" fillId="8" borderId="38" xfId="0" applyFont="1" applyFill="1" applyBorder="1" applyAlignment="1">
      <alignment horizontal="center" vertical="center" wrapText="1"/>
    </xf>
    <xf numFmtId="0" fontId="10" fillId="8" borderId="39" xfId="0" applyFont="1" applyFill="1" applyBorder="1" applyAlignment="1">
      <alignment horizontal="center" vertical="center" wrapText="1"/>
    </xf>
    <xf numFmtId="9" fontId="3" fillId="8" borderId="32" xfId="2" applyFont="1" applyFill="1" applyBorder="1" applyAlignment="1">
      <alignment horizontal="center" vertical="center"/>
    </xf>
    <xf numFmtId="9" fontId="3" fillId="8" borderId="46" xfId="2" applyFont="1" applyFill="1" applyBorder="1" applyAlignment="1">
      <alignment horizontal="center" vertical="center" wrapText="1"/>
    </xf>
    <xf numFmtId="0" fontId="3" fillId="8" borderId="20" xfId="0" applyFont="1" applyFill="1" applyBorder="1" applyAlignment="1">
      <alignment horizontal="center" vertical="center" wrapText="1"/>
    </xf>
    <xf numFmtId="0" fontId="3" fillId="0" borderId="77" xfId="0" applyFont="1" applyBorder="1" applyAlignment="1">
      <alignment horizontal="center" vertical="center" wrapText="1"/>
    </xf>
    <xf numFmtId="0" fontId="3" fillId="0" borderId="5" xfId="0" applyFont="1" applyBorder="1" applyAlignment="1">
      <alignment vertical="center" wrapText="1"/>
    </xf>
    <xf numFmtId="0" fontId="3" fillId="8" borderId="19" xfId="0" applyFont="1" applyFill="1" applyBorder="1" applyAlignment="1">
      <alignment horizontal="center" vertical="center" wrapText="1"/>
    </xf>
    <xf numFmtId="0" fontId="3" fillId="0" borderId="7" xfId="0" applyFont="1" applyBorder="1" applyAlignment="1">
      <alignment vertical="center" wrapText="1"/>
    </xf>
    <xf numFmtId="0" fontId="3" fillId="0" borderId="31" xfId="0" applyFont="1" applyBorder="1" applyAlignment="1">
      <alignment horizontal="justify" vertical="center"/>
    </xf>
    <xf numFmtId="0" fontId="3" fillId="3" borderId="31" xfId="0" applyFont="1" applyFill="1" applyBorder="1" applyAlignment="1">
      <alignment horizontal="center" vertical="center"/>
    </xf>
    <xf numFmtId="169" fontId="3" fillId="0" borderId="31" xfId="3" applyNumberFormat="1" applyFont="1" applyFill="1" applyBorder="1" applyAlignment="1">
      <alignment vertical="center"/>
    </xf>
    <xf numFmtId="1" fontId="3" fillId="3" borderId="31" xfId="0" applyNumberFormat="1" applyFont="1" applyFill="1" applyBorder="1" applyAlignment="1">
      <alignment horizontal="center" vertical="center"/>
    </xf>
    <xf numFmtId="9" fontId="3" fillId="0" borderId="3" xfId="2" applyFont="1" applyFill="1" applyBorder="1" applyAlignment="1">
      <alignment horizontal="center" vertical="center" wrapText="1"/>
    </xf>
    <xf numFmtId="0" fontId="10" fillId="0" borderId="35" xfId="0" applyFont="1" applyFill="1" applyBorder="1" applyAlignment="1">
      <alignment horizontal="center" vertical="center" wrapText="1"/>
    </xf>
    <xf numFmtId="0" fontId="3" fillId="0" borderId="3" xfId="0" applyFont="1" applyBorder="1" applyAlignment="1">
      <alignment vertical="center" wrapText="1"/>
    </xf>
    <xf numFmtId="15" fontId="3" fillId="0" borderId="40" xfId="0" applyNumberFormat="1" applyFont="1" applyBorder="1" applyAlignment="1">
      <alignment horizontal="center" vertical="center"/>
    </xf>
    <xf numFmtId="0" fontId="10" fillId="4" borderId="29" xfId="0" applyFont="1" applyFill="1" applyBorder="1" applyAlignment="1">
      <alignment horizontal="center" vertical="center" wrapText="1"/>
    </xf>
    <xf numFmtId="0" fontId="5" fillId="0" borderId="58" xfId="0" applyNumberFormat="1" applyFont="1" applyBorder="1" applyAlignment="1">
      <alignment horizontal="center" vertical="center" wrapText="1"/>
    </xf>
    <xf numFmtId="0" fontId="1" fillId="0" borderId="50" xfId="0" applyFont="1" applyBorder="1" applyAlignment="1">
      <alignment horizontal="center" vertical="center"/>
    </xf>
    <xf numFmtId="166" fontId="1" fillId="0" borderId="50" xfId="3" applyNumberFormat="1" applyFont="1" applyBorder="1" applyAlignment="1">
      <alignment horizontal="center" vertical="center" wrapText="1"/>
    </xf>
    <xf numFmtId="164" fontId="1" fillId="0" borderId="50" xfId="1" applyNumberFormat="1" applyFont="1" applyBorder="1" applyAlignment="1">
      <alignment horizontal="center" vertical="center" wrapText="1"/>
    </xf>
    <xf numFmtId="0" fontId="1" fillId="0" borderId="50" xfId="2" applyNumberFormat="1" applyFont="1" applyBorder="1" applyAlignment="1">
      <alignment horizontal="center" vertical="center" wrapText="1"/>
    </xf>
    <xf numFmtId="165" fontId="1" fillId="0" borderId="45" xfId="1" applyNumberFormat="1" applyFont="1" applyBorder="1" applyAlignment="1">
      <alignment horizontal="centerContinuous" vertical="center" wrapText="1"/>
    </xf>
    <xf numFmtId="9" fontId="3" fillId="0" borderId="46" xfId="2" applyFont="1" applyFill="1" applyBorder="1" applyAlignment="1">
      <alignment horizontal="center" vertical="center" wrapText="1"/>
    </xf>
    <xf numFmtId="168" fontId="3" fillId="3" borderId="68" xfId="0" applyNumberFormat="1" applyFont="1" applyFill="1" applyBorder="1" applyAlignment="1">
      <alignment horizontal="center" vertical="center"/>
    </xf>
    <xf numFmtId="168" fontId="3" fillId="3" borderId="52" xfId="0" applyNumberFormat="1" applyFont="1" applyFill="1" applyBorder="1" applyAlignment="1">
      <alignment horizontal="center" vertical="center"/>
    </xf>
    <xf numFmtId="168" fontId="3" fillId="3" borderId="70" xfId="0" applyNumberFormat="1" applyFont="1" applyFill="1" applyBorder="1" applyAlignment="1">
      <alignment horizontal="center" vertical="center"/>
    </xf>
    <xf numFmtId="166" fontId="3" fillId="0" borderId="50" xfId="3" applyNumberFormat="1" applyFont="1" applyFill="1" applyBorder="1" applyAlignment="1">
      <alignment vertical="center"/>
    </xf>
    <xf numFmtId="0" fontId="10" fillId="0" borderId="39" xfId="0" applyFont="1" applyBorder="1" applyAlignment="1">
      <alignment horizontal="center" vertical="center" wrapText="1"/>
    </xf>
    <xf numFmtId="14" fontId="0" fillId="4" borderId="38" xfId="0" applyNumberFormat="1" applyFont="1" applyFill="1" applyBorder="1" applyAlignment="1">
      <alignment horizontal="center" vertical="center"/>
    </xf>
    <xf numFmtId="14" fontId="0" fillId="4" borderId="39" xfId="0" applyNumberFormat="1" applyFont="1" applyFill="1" applyBorder="1" applyAlignment="1">
      <alignment horizontal="center" vertical="center"/>
    </xf>
    <xf numFmtId="0" fontId="2" fillId="5" borderId="39" xfId="0" applyFont="1" applyFill="1" applyBorder="1" applyAlignment="1">
      <alignment horizontal="center" vertical="center" wrapText="1"/>
    </xf>
    <xf numFmtId="166" fontId="3" fillId="0" borderId="41" xfId="3" applyNumberFormat="1" applyFont="1" applyBorder="1" applyAlignment="1">
      <alignment vertical="center"/>
    </xf>
    <xf numFmtId="14" fontId="0" fillId="4" borderId="77" xfId="0" applyNumberFormat="1" applyFont="1" applyFill="1" applyBorder="1" applyAlignment="1">
      <alignment horizontal="center" vertical="center"/>
    </xf>
    <xf numFmtId="14" fontId="0" fillId="4" borderId="35" xfId="0" applyNumberFormat="1" applyFont="1" applyFill="1" applyBorder="1" applyAlignment="1">
      <alignment horizontal="center" vertical="center"/>
    </xf>
    <xf numFmtId="0" fontId="2" fillId="5" borderId="35" xfId="0" applyFont="1" applyFill="1" applyBorder="1" applyAlignment="1">
      <alignment horizontal="center" vertical="center" wrapText="1"/>
    </xf>
    <xf numFmtId="166" fontId="3" fillId="0" borderId="67" xfId="3" applyNumberFormat="1" applyFont="1" applyBorder="1" applyAlignment="1">
      <alignment vertical="center"/>
    </xf>
    <xf numFmtId="166" fontId="3" fillId="0" borderId="30" xfId="3" applyNumberFormat="1" applyFont="1" applyBorder="1" applyAlignment="1">
      <alignment vertical="center"/>
    </xf>
    <xf numFmtId="14" fontId="0" fillId="4" borderId="78" xfId="0" applyNumberFormat="1" applyFont="1" applyFill="1" applyBorder="1" applyAlignment="1">
      <alignment horizontal="center" vertical="center"/>
    </xf>
    <xf numFmtId="14" fontId="0" fillId="4" borderId="76" xfId="0" applyNumberFormat="1" applyFont="1" applyFill="1" applyBorder="1" applyAlignment="1">
      <alignment horizontal="center" vertical="center"/>
    </xf>
    <xf numFmtId="0" fontId="2" fillId="5" borderId="76" xfId="0" applyFont="1" applyFill="1" applyBorder="1" applyAlignment="1">
      <alignment horizontal="center" vertical="center" wrapText="1"/>
    </xf>
    <xf numFmtId="166" fontId="3" fillId="0" borderId="71" xfId="3" applyNumberFormat="1" applyFont="1" applyBorder="1" applyAlignment="1">
      <alignment vertical="center"/>
    </xf>
    <xf numFmtId="166" fontId="5" fillId="0" borderId="3" xfId="0" applyNumberFormat="1" applyFont="1" applyBorder="1" applyAlignment="1">
      <alignment vertical="center"/>
    </xf>
    <xf numFmtId="0" fontId="10" fillId="8" borderId="35" xfId="0" applyFont="1" applyFill="1" applyBorder="1" applyAlignment="1">
      <alignment horizontal="center" vertical="center" wrapText="1"/>
    </xf>
    <xf numFmtId="9" fontId="3" fillId="8" borderId="39" xfId="2" applyFont="1" applyFill="1" applyBorder="1" applyAlignment="1">
      <alignment horizontal="center" vertical="center" wrapText="1"/>
    </xf>
    <xf numFmtId="14" fontId="0" fillId="4" borderId="21" xfId="0" applyNumberFormat="1" applyFont="1" applyFill="1" applyBorder="1" applyAlignment="1">
      <alignment horizontal="center" vertical="center"/>
    </xf>
    <xf numFmtId="14" fontId="0" fillId="4" borderId="26" xfId="0" applyNumberFormat="1" applyFont="1" applyFill="1" applyBorder="1" applyAlignment="1">
      <alignment horizontal="center" vertical="center"/>
    </xf>
    <xf numFmtId="0" fontId="3" fillId="3" borderId="26" xfId="0" applyFont="1" applyFill="1" applyBorder="1" applyAlignment="1">
      <alignment horizontal="center" vertical="center" wrapText="1"/>
    </xf>
    <xf numFmtId="0" fontId="10" fillId="0" borderId="36" xfId="0" applyFont="1" applyBorder="1" applyAlignment="1">
      <alignment horizontal="center" vertical="center" wrapText="1"/>
    </xf>
    <xf numFmtId="0" fontId="3" fillId="3" borderId="35" xfId="0" applyFont="1" applyFill="1" applyBorder="1" applyAlignment="1">
      <alignment horizontal="center" vertical="center" wrapText="1"/>
    </xf>
    <xf numFmtId="168" fontId="3" fillId="3" borderId="79" xfId="0" applyNumberFormat="1" applyFont="1" applyFill="1" applyBorder="1" applyAlignment="1">
      <alignment horizontal="center" vertical="center"/>
    </xf>
    <xf numFmtId="0" fontId="3" fillId="3" borderId="66" xfId="0" applyFont="1" applyFill="1" applyBorder="1" applyAlignment="1">
      <alignment horizontal="center" vertical="center" wrapText="1"/>
    </xf>
    <xf numFmtId="168" fontId="3" fillId="3" borderId="80" xfId="0" applyNumberFormat="1" applyFont="1" applyFill="1" applyBorder="1" applyAlignment="1">
      <alignment horizontal="center" vertical="center"/>
    </xf>
    <xf numFmtId="0" fontId="10" fillId="0" borderId="39" xfId="0" applyFont="1" applyFill="1" applyBorder="1" applyAlignment="1">
      <alignment horizontal="center" vertical="center" wrapText="1"/>
    </xf>
    <xf numFmtId="0" fontId="3" fillId="0" borderId="22" xfId="0" applyFont="1" applyFill="1" applyBorder="1" applyAlignment="1">
      <alignment vertical="center" wrapText="1"/>
    </xf>
    <xf numFmtId="0" fontId="10" fillId="0" borderId="13" xfId="0" applyFont="1" applyFill="1" applyBorder="1" applyAlignment="1">
      <alignment horizontal="center" vertical="center" wrapText="1"/>
    </xf>
    <xf numFmtId="0" fontId="3" fillId="0" borderId="20" xfId="0" applyFont="1" applyFill="1" applyBorder="1" applyAlignment="1">
      <alignment vertical="center" wrapText="1"/>
    </xf>
    <xf numFmtId="0" fontId="5" fillId="0" borderId="11" xfId="0" applyFont="1" applyBorder="1" applyAlignment="1">
      <alignment horizontal="center" vertical="center" wrapText="1"/>
    </xf>
    <xf numFmtId="0" fontId="9" fillId="0" borderId="23" xfId="0" applyFont="1" applyBorder="1" applyAlignment="1">
      <alignment vertical="center" wrapText="1"/>
    </xf>
    <xf numFmtId="0" fontId="9" fillId="0" borderId="3" xfId="0" applyFont="1" applyBorder="1" applyAlignment="1">
      <alignment vertical="center" wrapText="1"/>
    </xf>
    <xf numFmtId="0" fontId="0" fillId="0" borderId="35" xfId="0" applyFont="1" applyFill="1" applyBorder="1" applyAlignment="1">
      <alignment horizontal="center" vertical="center" wrapText="1"/>
    </xf>
    <xf numFmtId="0" fontId="10" fillId="0" borderId="36" xfId="0" applyFont="1" applyFill="1" applyBorder="1" applyAlignment="1">
      <alignment horizontal="center" vertical="center" wrapText="1"/>
    </xf>
    <xf numFmtId="168" fontId="3" fillId="3" borderId="57" xfId="0" applyNumberFormat="1" applyFont="1" applyFill="1" applyBorder="1" applyAlignment="1">
      <alignment horizontal="center" vertical="center"/>
    </xf>
    <xf numFmtId="166" fontId="3" fillId="0" borderId="13" xfId="3" applyNumberFormat="1" applyFont="1" applyBorder="1" applyAlignment="1">
      <alignment vertical="center"/>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3" xfId="0" applyBorder="1" applyAlignment="1">
      <alignment horizontal="center" vertical="center"/>
    </xf>
    <xf numFmtId="0" fontId="0" fillId="0" borderId="26"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57" xfId="0" applyBorder="1" applyAlignment="1">
      <alignment horizontal="center" vertical="center"/>
    </xf>
    <xf numFmtId="0" fontId="0" fillId="0" borderId="60" xfId="0" applyBorder="1" applyAlignment="1">
      <alignment horizontal="center" vertical="center"/>
    </xf>
    <xf numFmtId="0" fontId="0" fillId="0" borderId="26" xfId="0" applyFill="1" applyBorder="1" applyAlignment="1">
      <alignment horizontal="center" vertical="center"/>
    </xf>
    <xf numFmtId="0" fontId="0" fillId="0" borderId="13" xfId="0" applyFill="1" applyBorder="1" applyAlignment="1">
      <alignment horizontal="center" vertical="center"/>
    </xf>
    <xf numFmtId="0" fontId="0" fillId="0" borderId="14" xfId="0" applyFill="1" applyBorder="1" applyAlignment="1">
      <alignment horizontal="center" vertical="center"/>
    </xf>
    <xf numFmtId="0" fontId="0" fillId="0" borderId="26"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0" xfId="0"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2" fillId="0" borderId="9" xfId="0" applyFont="1" applyBorder="1" applyAlignment="1">
      <alignment horizontal="center" vertical="center"/>
    </xf>
    <xf numFmtId="0" fontId="22" fillId="0" borderId="10" xfId="0" applyFont="1" applyBorder="1" applyAlignment="1">
      <alignment horizontal="center" vertical="center"/>
    </xf>
    <xf numFmtId="0" fontId="0" fillId="0" borderId="27" xfId="0" applyBorder="1" applyAlignment="1">
      <alignment horizontal="center" vertical="center"/>
    </xf>
    <xf numFmtId="0" fontId="0" fillId="0" borderId="16" xfId="0" applyBorder="1" applyAlignment="1">
      <alignment horizontal="center" vertical="center"/>
    </xf>
    <xf numFmtId="0" fontId="0" fillId="0" borderId="55" xfId="0" applyBorder="1" applyAlignment="1">
      <alignment horizontal="center" vertical="center"/>
    </xf>
    <xf numFmtId="0" fontId="14" fillId="0" borderId="9" xfId="0" applyFont="1" applyFill="1" applyBorder="1" applyAlignment="1">
      <alignment horizontal="center" vertical="center"/>
    </xf>
    <xf numFmtId="0" fontId="14" fillId="0" borderId="10" xfId="0" applyFont="1" applyFill="1" applyBorder="1" applyAlignment="1">
      <alignment horizontal="center" vertical="center"/>
    </xf>
    <xf numFmtId="0" fontId="14" fillId="0" borderId="2" xfId="0" applyFont="1" applyFill="1" applyBorder="1" applyAlignment="1">
      <alignment horizontal="center" vertical="center"/>
    </xf>
    <xf numFmtId="0" fontId="20" fillId="0" borderId="9"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2" xfId="0" applyFont="1" applyFill="1" applyBorder="1" applyAlignment="1">
      <alignment horizontal="center" vertical="center"/>
    </xf>
    <xf numFmtId="0" fontId="3" fillId="0" borderId="24"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22"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43" xfId="0" applyFont="1" applyBorder="1" applyAlignment="1">
      <alignment horizontal="center" vertical="center" wrapText="1"/>
    </xf>
    <xf numFmtId="9" fontId="3" fillId="0" borderId="26" xfId="2" applyFont="1" applyFill="1" applyBorder="1" applyAlignment="1">
      <alignment horizontal="center" vertical="center"/>
    </xf>
    <xf numFmtId="9" fontId="3" fillId="0" borderId="13" xfId="2" applyFont="1" applyFill="1" applyBorder="1" applyAlignment="1">
      <alignment horizontal="center" vertical="center"/>
    </xf>
    <xf numFmtId="9" fontId="3" fillId="0" borderId="15" xfId="2" applyFont="1" applyFill="1" applyBorder="1" applyAlignment="1">
      <alignment horizontal="center" vertical="center"/>
    </xf>
    <xf numFmtId="0" fontId="15" fillId="0" borderId="26" xfId="0" applyFont="1" applyBorder="1" applyAlignment="1">
      <alignment horizontal="center" vertical="center"/>
    </xf>
    <xf numFmtId="0" fontId="15" fillId="0" borderId="13" xfId="0" applyFont="1" applyBorder="1" applyAlignment="1">
      <alignment horizontal="center" vertical="center"/>
    </xf>
    <xf numFmtId="166" fontId="15" fillId="0" borderId="22" xfId="0" applyNumberFormat="1" applyFont="1" applyBorder="1" applyAlignment="1">
      <alignment horizontal="center" vertical="center"/>
    </xf>
    <xf numFmtId="166" fontId="15" fillId="0" borderId="20" xfId="0" applyNumberFormat="1" applyFont="1" applyBorder="1" applyAlignment="1">
      <alignment horizontal="center" vertical="center"/>
    </xf>
    <xf numFmtId="0" fontId="9" fillId="0" borderId="11"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center" vertical="center"/>
    </xf>
    <xf numFmtId="0" fontId="9" fillId="0" borderId="23" xfId="0" applyFont="1" applyBorder="1" applyAlignment="1">
      <alignment horizontal="center" vertical="center"/>
    </xf>
    <xf numFmtId="0" fontId="5" fillId="0" borderId="42"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5" xfId="0" applyFont="1" applyFill="1" applyBorder="1" applyAlignment="1">
      <alignment horizontal="center" vertical="center" wrapText="1"/>
    </xf>
    <xf numFmtId="10" fontId="3" fillId="0" borderId="13" xfId="2" applyNumberFormat="1" applyFont="1" applyFill="1" applyBorder="1" applyAlignment="1">
      <alignment horizontal="center" vertical="center" wrapText="1"/>
    </xf>
    <xf numFmtId="10" fontId="3" fillId="0" borderId="15" xfId="2" applyNumberFormat="1" applyFont="1" applyFill="1" applyBorder="1" applyAlignment="1">
      <alignment horizontal="center" vertical="center" wrapText="1"/>
    </xf>
    <xf numFmtId="0" fontId="3" fillId="0" borderId="11" xfId="0" applyFont="1" applyBorder="1" applyAlignment="1">
      <alignment horizontal="center" vertical="center"/>
    </xf>
    <xf numFmtId="0" fontId="3" fillId="0" borderId="23" xfId="0" applyFont="1" applyBorder="1" applyAlignment="1">
      <alignment horizontal="center" vertical="center"/>
    </xf>
    <xf numFmtId="0" fontId="3" fillId="0" borderId="3" xfId="0" applyFont="1" applyBorder="1" applyAlignment="1">
      <alignment horizontal="center" vertical="center"/>
    </xf>
    <xf numFmtId="9" fontId="3" fillId="0" borderId="13" xfId="2" applyNumberFormat="1" applyFont="1" applyFill="1" applyBorder="1" applyAlignment="1">
      <alignment horizontal="center" vertical="center" wrapText="1"/>
    </xf>
    <xf numFmtId="9" fontId="3" fillId="0" borderId="15" xfId="2" applyNumberFormat="1" applyFont="1" applyFill="1" applyBorder="1" applyAlignment="1">
      <alignment horizontal="center"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3" fillId="0" borderId="11" xfId="0" applyFont="1" applyBorder="1" applyAlignment="1">
      <alignment horizontal="left" vertical="center" wrapText="1"/>
    </xf>
    <xf numFmtId="0" fontId="3" fillId="0" borderId="23" xfId="0" applyFont="1" applyBorder="1" applyAlignment="1">
      <alignment horizontal="left" vertical="center" wrapText="1"/>
    </xf>
    <xf numFmtId="0" fontId="3" fillId="0" borderId="3" xfId="0" applyFont="1" applyBorder="1" applyAlignment="1">
      <alignment horizontal="left" vertical="center" wrapText="1"/>
    </xf>
    <xf numFmtId="0" fontId="5" fillId="8" borderId="42" xfId="0" applyFont="1" applyFill="1" applyBorder="1" applyAlignment="1">
      <alignment horizontal="center" vertical="center" wrapText="1"/>
    </xf>
    <xf numFmtId="0" fontId="5" fillId="8" borderId="17" xfId="0" applyFont="1" applyFill="1" applyBorder="1" applyAlignment="1">
      <alignment horizontal="center" vertical="center" wrapText="1"/>
    </xf>
    <xf numFmtId="0" fontId="5" fillId="8" borderId="18" xfId="0" applyFont="1" applyFill="1" applyBorder="1" applyAlignment="1">
      <alignment horizontal="center" vertical="center" wrapText="1"/>
    </xf>
    <xf numFmtId="0" fontId="3" fillId="8" borderId="36"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4" xfId="0" applyFont="1" applyFill="1" applyBorder="1" applyAlignment="1">
      <alignment horizontal="center" vertical="center" wrapText="1"/>
    </xf>
    <xf numFmtId="10" fontId="3" fillId="8" borderId="13" xfId="2" applyNumberFormat="1" applyFont="1" applyFill="1" applyBorder="1" applyAlignment="1">
      <alignment horizontal="center" vertical="center" wrapText="1"/>
    </xf>
    <xf numFmtId="10" fontId="3" fillId="8" borderId="14" xfId="2" applyNumberFormat="1" applyFont="1" applyFill="1" applyBorder="1" applyAlignment="1">
      <alignment horizontal="center" vertical="center" wrapText="1"/>
    </xf>
    <xf numFmtId="9" fontId="3" fillId="0" borderId="14" xfId="2" applyFont="1" applyFill="1" applyBorder="1" applyAlignment="1">
      <alignment horizontal="center" vertical="center"/>
    </xf>
    <xf numFmtId="0" fontId="15" fillId="0" borderId="14" xfId="0" applyFont="1" applyBorder="1" applyAlignment="1">
      <alignment horizontal="center" vertical="center"/>
    </xf>
    <xf numFmtId="166" fontId="15" fillId="0" borderId="19" xfId="0" applyNumberFormat="1" applyFont="1" applyBorder="1" applyAlignment="1">
      <alignment horizontal="center" vertical="center"/>
    </xf>
    <xf numFmtId="0" fontId="5" fillId="0" borderId="2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3" xfId="0" applyFont="1" applyBorder="1" applyAlignment="1">
      <alignment horizontal="center" vertical="center" wrapText="1"/>
    </xf>
    <xf numFmtId="10" fontId="3" fillId="0" borderId="36" xfId="2" applyNumberFormat="1"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4" xfId="0" applyFont="1" applyFill="1" applyBorder="1" applyAlignment="1">
      <alignment horizontal="center" vertical="center" wrapText="1"/>
    </xf>
    <xf numFmtId="10" fontId="3" fillId="0" borderId="14" xfId="2" applyNumberFormat="1" applyFont="1" applyFill="1" applyBorder="1" applyAlignment="1">
      <alignment horizontal="center" vertical="center" wrapText="1"/>
    </xf>
    <xf numFmtId="9" fontId="3" fillId="0" borderId="28" xfId="2" applyFont="1" applyFill="1" applyBorder="1" applyAlignment="1">
      <alignment horizontal="center" vertical="center"/>
    </xf>
    <xf numFmtId="9" fontId="3" fillId="0" borderId="57" xfId="2" applyFont="1" applyFill="1" applyBorder="1" applyAlignment="1">
      <alignment horizontal="center" vertical="center"/>
    </xf>
    <xf numFmtId="0" fontId="3" fillId="0" borderId="28" xfId="2" applyNumberFormat="1" applyFont="1" applyFill="1" applyBorder="1" applyAlignment="1">
      <alignment horizontal="center" vertical="center"/>
    </xf>
    <xf numFmtId="0" fontId="3" fillId="0" borderId="57" xfId="2" applyNumberFormat="1" applyFont="1" applyFill="1" applyBorder="1" applyAlignment="1">
      <alignment horizontal="center" vertical="center"/>
    </xf>
    <xf numFmtId="0" fontId="3" fillId="0" borderId="13" xfId="2" applyNumberFormat="1" applyFont="1" applyFill="1" applyBorder="1" applyAlignment="1">
      <alignment horizontal="center" vertical="center"/>
    </xf>
    <xf numFmtId="0" fontId="3" fillId="0" borderId="15" xfId="2" applyNumberFormat="1" applyFont="1" applyFill="1" applyBorder="1" applyAlignment="1">
      <alignment horizontal="center" vertical="center"/>
    </xf>
    <xf numFmtId="10" fontId="3" fillId="0" borderId="56" xfId="2" applyNumberFormat="1" applyFont="1" applyFill="1" applyBorder="1" applyAlignment="1">
      <alignment horizontal="center" vertical="center" wrapText="1"/>
    </xf>
    <xf numFmtId="10" fontId="3" fillId="0" borderId="20" xfId="2" applyNumberFormat="1" applyFont="1" applyFill="1" applyBorder="1" applyAlignment="1">
      <alignment horizontal="center" vertical="center" wrapText="1"/>
    </xf>
    <xf numFmtId="10" fontId="3" fillId="0" borderId="19" xfId="2" applyNumberFormat="1" applyFont="1" applyFill="1" applyBorder="1" applyAlignment="1">
      <alignment horizontal="center" vertical="center" wrapText="1"/>
    </xf>
    <xf numFmtId="0" fontId="3" fillId="0" borderId="26" xfId="2" applyNumberFormat="1" applyFont="1" applyFill="1" applyBorder="1" applyAlignment="1">
      <alignment horizontal="center" vertical="center"/>
    </xf>
    <xf numFmtId="0" fontId="5" fillId="0" borderId="18" xfId="0" applyFont="1" applyFill="1" applyBorder="1" applyAlignment="1">
      <alignment horizontal="center" vertical="center" wrapText="1"/>
    </xf>
    <xf numFmtId="0" fontId="3" fillId="0" borderId="14" xfId="2" applyNumberFormat="1" applyFont="1" applyFill="1" applyBorder="1" applyAlignment="1">
      <alignment horizontal="center" vertical="center"/>
    </xf>
    <xf numFmtId="0" fontId="0" fillId="0" borderId="36" xfId="0" applyBorder="1" applyAlignment="1">
      <alignment horizontal="center" vertical="center" wrapText="1"/>
    </xf>
    <xf numFmtId="9" fontId="3" fillId="0" borderId="56" xfId="2" applyFont="1" applyFill="1" applyBorder="1" applyAlignment="1">
      <alignment horizontal="center" vertical="center" wrapText="1"/>
    </xf>
    <xf numFmtId="9" fontId="3" fillId="0" borderId="20" xfId="2" applyFont="1" applyFill="1" applyBorder="1" applyAlignment="1">
      <alignment horizontal="center" vertical="center" wrapText="1"/>
    </xf>
    <xf numFmtId="9" fontId="3" fillId="0" borderId="19" xfId="2"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10" xfId="0" applyFont="1" applyBorder="1" applyAlignment="1">
      <alignment horizontal="center" vertical="center"/>
    </xf>
    <xf numFmtId="0" fontId="19" fillId="0" borderId="2" xfId="0" applyFont="1" applyBorder="1" applyAlignment="1">
      <alignment horizontal="center" vertical="center"/>
    </xf>
    <xf numFmtId="0" fontId="16" fillId="0" borderId="35" xfId="2" applyNumberFormat="1" applyFont="1" applyFill="1" applyBorder="1" applyAlignment="1">
      <alignment horizontal="center" vertical="center"/>
    </xf>
    <xf numFmtId="0" fontId="16" fillId="4" borderId="35" xfId="2" applyNumberFormat="1" applyFont="1" applyFill="1" applyBorder="1" applyAlignment="1">
      <alignment horizontal="center" vertical="center"/>
    </xf>
    <xf numFmtId="0" fontId="5" fillId="0" borderId="38" xfId="0" applyFont="1" applyFill="1" applyBorder="1" applyAlignment="1">
      <alignment horizontal="center" vertical="center" wrapText="1"/>
    </xf>
    <xf numFmtId="9" fontId="5" fillId="0" borderId="39" xfId="2" applyFont="1" applyBorder="1" applyAlignment="1">
      <alignment horizontal="center" vertical="center" wrapText="1"/>
    </xf>
    <xf numFmtId="9" fontId="5" fillId="0" borderId="46" xfId="2" applyFont="1" applyBorder="1" applyAlignment="1">
      <alignment horizontal="center" vertical="center" wrapText="1"/>
    </xf>
    <xf numFmtId="0" fontId="0" fillId="0" borderId="77" xfId="0" applyBorder="1" applyAlignment="1">
      <alignment horizontal="center" vertical="center"/>
    </xf>
    <xf numFmtId="0" fontId="16" fillId="0" borderId="47" xfId="2" applyNumberFormat="1" applyFont="1" applyFill="1" applyBorder="1" applyAlignment="1">
      <alignment horizontal="center" vertical="center"/>
    </xf>
    <xf numFmtId="0" fontId="16" fillId="4" borderId="47" xfId="2" applyNumberFormat="1" applyFont="1" applyFill="1" applyBorder="1" applyAlignment="1">
      <alignment horizontal="center" vertical="center"/>
    </xf>
    <xf numFmtId="0" fontId="0" fillId="0" borderId="78" xfId="0" applyBorder="1" applyAlignment="1">
      <alignment horizontal="center" vertical="center"/>
    </xf>
    <xf numFmtId="0" fontId="16" fillId="0" borderId="76" xfId="2" applyNumberFormat="1" applyFont="1" applyFill="1" applyBorder="1" applyAlignment="1">
      <alignment horizontal="center" vertical="center"/>
    </xf>
    <xf numFmtId="0" fontId="16" fillId="4" borderId="76" xfId="2" applyNumberFormat="1" applyFont="1" applyFill="1" applyBorder="1" applyAlignment="1">
      <alignment horizontal="center" vertical="center"/>
    </xf>
    <xf numFmtId="0" fontId="16" fillId="0" borderId="81" xfId="2" applyNumberFormat="1" applyFont="1" applyFill="1" applyBorder="1" applyAlignment="1">
      <alignment horizontal="center" vertical="center"/>
    </xf>
    <xf numFmtId="0" fontId="0" fillId="0" borderId="12" xfId="0" applyBorder="1" applyAlignment="1">
      <alignment horizontal="center" vertical="center"/>
    </xf>
    <xf numFmtId="0" fontId="16" fillId="0" borderId="15" xfId="2" applyNumberFormat="1" applyFont="1" applyFill="1" applyBorder="1" applyAlignment="1">
      <alignment horizontal="center" vertical="center"/>
    </xf>
    <xf numFmtId="0" fontId="16" fillId="4" borderId="15" xfId="2" applyNumberFormat="1" applyFont="1" applyFill="1" applyBorder="1" applyAlignment="1">
      <alignment horizontal="center" vertical="center"/>
    </xf>
    <xf numFmtId="0" fontId="16" fillId="0" borderId="74" xfId="2" applyNumberFormat="1" applyFont="1" applyFill="1" applyBorder="1" applyAlignment="1">
      <alignment horizontal="center" vertical="center"/>
    </xf>
    <xf numFmtId="0" fontId="5" fillId="0" borderId="78" xfId="0" applyFont="1" applyFill="1" applyBorder="1" applyAlignment="1">
      <alignment horizontal="center" vertical="center" wrapText="1"/>
    </xf>
    <xf numFmtId="0" fontId="5" fillId="0" borderId="76" xfId="2" applyNumberFormat="1" applyFont="1" applyBorder="1" applyAlignment="1">
      <alignment horizontal="center" vertical="center" wrapText="1"/>
    </xf>
    <xf numFmtId="9" fontId="5" fillId="0" borderId="81" xfId="2" applyFont="1" applyBorder="1" applyAlignment="1">
      <alignment horizontal="center" vertical="center" wrapText="1"/>
    </xf>
    <xf numFmtId="9" fontId="5" fillId="0" borderId="82" xfId="2" applyFont="1" applyBorder="1" applyAlignment="1">
      <alignment horizontal="center" vertical="center" wrapText="1"/>
    </xf>
    <xf numFmtId="0" fontId="5" fillId="0" borderId="83" xfId="2" applyNumberFormat="1" applyFont="1" applyBorder="1" applyAlignment="1">
      <alignment horizontal="center" vertical="center" wrapText="1"/>
    </xf>
    <xf numFmtId="0" fontId="16" fillId="0" borderId="73" xfId="2" applyNumberFormat="1" applyFont="1" applyFill="1" applyBorder="1" applyAlignment="1">
      <alignment horizontal="center" vertical="center"/>
    </xf>
    <xf numFmtId="0" fontId="16" fillId="0" borderId="75" xfId="2" applyNumberFormat="1" applyFont="1" applyFill="1" applyBorder="1" applyAlignment="1">
      <alignment horizontal="center" vertical="center"/>
    </xf>
    <xf numFmtId="0" fontId="16" fillId="0" borderId="83" xfId="2" applyNumberFormat="1" applyFont="1" applyFill="1" applyBorder="1" applyAlignment="1">
      <alignment horizontal="center" vertical="center"/>
    </xf>
    <xf numFmtId="0" fontId="1" fillId="0" borderId="46" xfId="0" applyFont="1" applyFill="1" applyBorder="1" applyAlignment="1">
      <alignment horizontal="center" vertical="center"/>
    </xf>
    <xf numFmtId="0" fontId="1" fillId="0" borderId="81" xfId="0" applyFont="1" applyFill="1" applyBorder="1" applyAlignment="1">
      <alignment horizontal="center" vertical="center"/>
    </xf>
    <xf numFmtId="0" fontId="0" fillId="0" borderId="74" xfId="0" applyBorder="1" applyAlignment="1">
      <alignment horizontal="center" vertical="center" wrapText="1"/>
    </xf>
    <xf numFmtId="0" fontId="0" fillId="0" borderId="47" xfId="0" applyBorder="1" applyAlignment="1">
      <alignment horizontal="center" vertical="center" wrapText="1"/>
    </xf>
    <xf numFmtId="0" fontId="0" fillId="0" borderId="47" xfId="0" applyFill="1" applyBorder="1" applyAlignment="1">
      <alignment horizontal="center" vertical="center" wrapText="1"/>
    </xf>
    <xf numFmtId="0" fontId="0" fillId="0" borderId="81" xfId="0" applyBorder="1" applyAlignment="1">
      <alignment horizontal="center" vertical="center" wrapText="1"/>
    </xf>
    <xf numFmtId="0" fontId="16" fillId="6" borderId="35" xfId="2" applyNumberFormat="1" applyFont="1" applyFill="1" applyBorder="1" applyAlignment="1">
      <alignment horizontal="center" vertical="center"/>
    </xf>
    <xf numFmtId="0" fontId="1" fillId="0" borderId="38" xfId="0" applyFont="1" applyFill="1" applyBorder="1" applyAlignment="1">
      <alignment horizontal="center" vertical="center"/>
    </xf>
    <xf numFmtId="0" fontId="16" fillId="6" borderId="47" xfId="2" applyNumberFormat="1" applyFont="1" applyFill="1" applyBorder="1" applyAlignment="1">
      <alignment horizontal="center" vertical="center"/>
    </xf>
    <xf numFmtId="0" fontId="16" fillId="6" borderId="76" xfId="2" applyNumberFormat="1" applyFont="1" applyFill="1" applyBorder="1" applyAlignment="1">
      <alignment horizontal="center" vertical="center"/>
    </xf>
    <xf numFmtId="0" fontId="16" fillId="6" borderId="81" xfId="2" applyNumberFormat="1" applyFont="1" applyFill="1" applyBorder="1" applyAlignment="1">
      <alignment horizontal="center" vertical="center"/>
    </xf>
    <xf numFmtId="0" fontId="16" fillId="6" borderId="15" xfId="2" applyNumberFormat="1" applyFont="1" applyFill="1" applyBorder="1" applyAlignment="1">
      <alignment horizontal="center" vertical="center"/>
    </xf>
    <xf numFmtId="0" fontId="16" fillId="6" borderId="74" xfId="2" applyNumberFormat="1" applyFont="1" applyFill="1" applyBorder="1" applyAlignment="1">
      <alignment horizontal="center" vertical="center"/>
    </xf>
    <xf numFmtId="0" fontId="1" fillId="0" borderId="78" xfId="0" applyFont="1" applyFill="1" applyBorder="1" applyAlignment="1">
      <alignment horizontal="center" vertical="center"/>
    </xf>
    <xf numFmtId="0" fontId="16" fillId="6" borderId="73" xfId="2" applyNumberFormat="1" applyFont="1" applyFill="1" applyBorder="1" applyAlignment="1">
      <alignment horizontal="center" vertical="center"/>
    </xf>
    <xf numFmtId="0" fontId="16" fillId="6" borderId="75" xfId="2" applyNumberFormat="1" applyFont="1" applyFill="1" applyBorder="1" applyAlignment="1">
      <alignment horizontal="center" vertical="center"/>
    </xf>
    <xf numFmtId="0" fontId="16" fillId="6" borderId="83" xfId="2" applyNumberFormat="1" applyFont="1" applyFill="1" applyBorder="1" applyAlignment="1">
      <alignment horizontal="center" vertical="center"/>
    </xf>
    <xf numFmtId="0" fontId="0" fillId="6" borderId="74" xfId="0" applyFill="1" applyBorder="1" applyAlignment="1">
      <alignment horizontal="center" vertical="center" wrapText="1"/>
    </xf>
    <xf numFmtId="0" fontId="0" fillId="6" borderId="47" xfId="0" applyFill="1" applyBorder="1" applyAlignment="1">
      <alignment horizontal="center" vertical="center" wrapText="1"/>
    </xf>
    <xf numFmtId="0" fontId="0" fillId="6" borderId="81" xfId="0" applyFill="1" applyBorder="1" applyAlignment="1">
      <alignment horizontal="center" vertical="center" wrapText="1"/>
    </xf>
  </cellXfs>
  <cellStyles count="5">
    <cellStyle name="Millares" xfId="3" builtinId="3"/>
    <cellStyle name="Millares [0]" xfId="1" builtinId="6"/>
    <cellStyle name="Moneda [0]" xfId="4" builtinId="7"/>
    <cellStyle name="Normal" xfId="0" builtinId="0"/>
    <cellStyle name="Porcentaje" xfId="2" builtinId="5"/>
  </cellStyles>
  <dxfs count="10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U103"/>
  <sheetViews>
    <sheetView showGridLines="0" topLeftCell="A11" zoomScale="60" zoomScaleNormal="60" zoomScaleSheetLayoutView="70" workbookViewId="0">
      <selection activeCell="G16" sqref="G16:J24"/>
    </sheetView>
  </sheetViews>
  <sheetFormatPr baseColWidth="10" defaultColWidth="9.140625" defaultRowHeight="15" x14ac:dyDescent="0.25"/>
  <cols>
    <col min="1" max="1" width="4.42578125" style="183" customWidth="1"/>
    <col min="2" max="2" width="9.140625" style="166"/>
    <col min="3" max="3" width="97.5703125" style="166" customWidth="1"/>
    <col min="4" max="4" width="5.7109375" style="181" customWidth="1"/>
    <col min="5" max="5" width="49.5703125" style="183" customWidth="1"/>
    <col min="6" max="6" width="20.42578125" style="183" customWidth="1"/>
    <col min="7" max="7" width="37.28515625" style="183" customWidth="1"/>
    <col min="8" max="8" width="14.28515625" style="183" customWidth="1"/>
    <col min="9" max="9" width="15.140625" style="183" customWidth="1"/>
    <col min="10" max="10" width="25" style="183" customWidth="1"/>
    <col min="11" max="11" width="60.28515625" style="183" customWidth="1"/>
    <col min="12" max="12" width="39.7109375" style="183" customWidth="1"/>
    <col min="13" max="14" width="26.7109375" style="183" customWidth="1"/>
    <col min="15" max="16" width="31.7109375" style="183" customWidth="1"/>
    <col min="17" max="17" width="21.7109375" style="183" customWidth="1"/>
    <col min="18" max="18" width="5.7109375" style="182" customWidth="1"/>
    <col min="19" max="19" width="11.85546875" style="182" customWidth="1"/>
    <col min="20" max="20" width="5.7109375" style="182" customWidth="1"/>
    <col min="21" max="16384" width="9.140625" style="183"/>
  </cols>
  <sheetData>
    <row r="2" spans="2:21" ht="15.75" thickBot="1" x14ac:dyDescent="0.3">
      <c r="B2" s="449"/>
      <c r="C2" s="449"/>
      <c r="D2" s="449"/>
      <c r="E2" s="449"/>
      <c r="F2" s="449"/>
      <c r="G2" s="449"/>
      <c r="H2" s="449"/>
      <c r="I2" s="449"/>
      <c r="J2" s="449"/>
      <c r="K2" s="449"/>
      <c r="L2" s="449"/>
      <c r="M2" s="449"/>
      <c r="N2" s="449"/>
      <c r="O2" s="449"/>
      <c r="P2" s="449"/>
      <c r="Q2" s="449"/>
    </row>
    <row r="3" spans="2:21" ht="116.25" customHeight="1" thickBot="1" x14ac:dyDescent="0.3">
      <c r="B3" s="450" t="s">
        <v>109</v>
      </c>
      <c r="C3" s="451"/>
      <c r="D3" s="451"/>
      <c r="E3" s="451"/>
      <c r="F3" s="451"/>
      <c r="G3" s="451"/>
      <c r="H3" s="451"/>
      <c r="I3" s="451"/>
      <c r="J3" s="451"/>
      <c r="K3" s="451"/>
      <c r="L3" s="451"/>
      <c r="M3" s="451"/>
      <c r="N3" s="451"/>
      <c r="O3" s="451"/>
      <c r="P3" s="451"/>
      <c r="Q3" s="451"/>
      <c r="R3" s="451"/>
      <c r="S3" s="451"/>
      <c r="T3" s="451"/>
    </row>
    <row r="4" spans="2:21" ht="23.25" customHeight="1" thickBot="1" x14ac:dyDescent="0.3">
      <c r="B4" s="242"/>
      <c r="C4" s="242"/>
      <c r="D4" s="242"/>
      <c r="E4" s="242"/>
      <c r="F4" s="242"/>
      <c r="G4" s="242"/>
      <c r="H4" s="242"/>
      <c r="I4" s="242"/>
      <c r="J4" s="242"/>
      <c r="K4" s="242"/>
      <c r="L4" s="242"/>
      <c r="M4" s="242"/>
      <c r="N4" s="242"/>
      <c r="O4" s="242"/>
      <c r="P4" s="242"/>
      <c r="Q4" s="242"/>
      <c r="R4" s="242"/>
      <c r="S4" s="242"/>
      <c r="T4" s="242"/>
    </row>
    <row r="5" spans="2:21" ht="116.25" customHeight="1" thickBot="1" x14ac:dyDescent="0.3">
      <c r="B5" s="452" t="s">
        <v>97</v>
      </c>
      <c r="C5" s="453"/>
      <c r="D5" s="453"/>
      <c r="E5" s="453"/>
      <c r="F5" s="453"/>
      <c r="G5" s="453"/>
      <c r="H5" s="453"/>
      <c r="I5" s="453"/>
      <c r="J5" s="453"/>
      <c r="K5" s="453"/>
      <c r="L5" s="453"/>
      <c r="M5" s="453"/>
      <c r="N5" s="453"/>
      <c r="O5" s="453"/>
      <c r="P5" s="453"/>
      <c r="Q5" s="453"/>
      <c r="R5" s="453"/>
      <c r="S5" s="453"/>
      <c r="T5" s="453"/>
    </row>
    <row r="6" spans="2:21" ht="15.75" thickBot="1" x14ac:dyDescent="0.3">
      <c r="E6" s="184"/>
      <c r="G6" s="184"/>
      <c r="H6" s="184"/>
      <c r="J6" s="184"/>
      <c r="K6" s="184"/>
      <c r="L6" s="184"/>
      <c r="M6" s="184"/>
      <c r="N6" s="184"/>
    </row>
    <row r="7" spans="2:21" ht="55.5" customHeight="1" thickBot="1" x14ac:dyDescent="0.3">
      <c r="B7" s="435"/>
      <c r="C7" s="435" t="s">
        <v>0</v>
      </c>
      <c r="D7" s="165"/>
      <c r="E7" s="185" t="s">
        <v>46</v>
      </c>
      <c r="F7" s="186"/>
      <c r="G7" s="186"/>
      <c r="H7" s="186"/>
      <c r="I7" s="186"/>
      <c r="J7" s="186"/>
      <c r="K7" s="186"/>
      <c r="L7" s="187"/>
      <c r="M7" s="186"/>
      <c r="N7" s="186"/>
      <c r="O7" s="188"/>
      <c r="P7" s="188"/>
      <c r="Q7" s="188"/>
      <c r="R7" s="189"/>
      <c r="S7" s="189"/>
      <c r="T7" s="189"/>
      <c r="U7" s="190"/>
    </row>
    <row r="8" spans="2:21" s="166" customFormat="1" ht="169.5" customHeight="1" thickBot="1" x14ac:dyDescent="0.3">
      <c r="B8" s="437"/>
      <c r="C8" s="437"/>
      <c r="D8" s="165"/>
      <c r="E8" s="191" t="s">
        <v>125</v>
      </c>
      <c r="F8" s="192" t="s">
        <v>126</v>
      </c>
      <c r="G8" s="193" t="s">
        <v>127</v>
      </c>
      <c r="H8" s="193"/>
      <c r="I8" s="193"/>
      <c r="J8" s="193"/>
      <c r="K8" s="193"/>
      <c r="L8" s="194" t="s">
        <v>47</v>
      </c>
      <c r="M8" s="195" t="s">
        <v>48</v>
      </c>
      <c r="N8" s="196" t="s">
        <v>39</v>
      </c>
      <c r="O8" s="197" t="s">
        <v>40</v>
      </c>
      <c r="P8" s="198" t="s">
        <v>41</v>
      </c>
      <c r="Q8" s="199" t="s">
        <v>49</v>
      </c>
      <c r="R8" s="200"/>
      <c r="S8" s="200"/>
      <c r="T8" s="200"/>
      <c r="U8" s="202"/>
    </row>
    <row r="9" spans="2:21" s="166" customFormat="1" ht="45" customHeight="1" thickBot="1" x14ac:dyDescent="0.3">
      <c r="B9" s="203">
        <v>1</v>
      </c>
      <c r="C9" s="435" t="s">
        <v>114</v>
      </c>
      <c r="D9" s="165"/>
      <c r="E9" s="205" t="s">
        <v>50</v>
      </c>
      <c r="F9" s="206"/>
      <c r="G9" s="207" t="s">
        <v>51</v>
      </c>
      <c r="H9" s="199" t="s">
        <v>52</v>
      </c>
      <c r="I9" s="199" t="s">
        <v>53</v>
      </c>
      <c r="J9" s="199" t="s">
        <v>54</v>
      </c>
      <c r="K9" s="199" t="s">
        <v>26</v>
      </c>
      <c r="L9" s="208"/>
      <c r="M9" s="209"/>
      <c r="N9" s="206"/>
      <c r="O9" s="205"/>
      <c r="P9" s="209"/>
      <c r="Q9" s="206"/>
      <c r="R9" s="181"/>
      <c r="S9" s="181"/>
      <c r="T9" s="181"/>
      <c r="U9" s="181"/>
    </row>
    <row r="10" spans="2:21" ht="83.25" customHeight="1" x14ac:dyDescent="0.25">
      <c r="B10" s="165"/>
      <c r="C10" s="436"/>
      <c r="D10" s="165"/>
      <c r="E10" s="213" t="s">
        <v>12</v>
      </c>
      <c r="F10" s="214" t="s">
        <v>12</v>
      </c>
      <c r="G10" s="215"/>
      <c r="H10" s="216"/>
      <c r="I10" s="216"/>
      <c r="J10" s="217"/>
      <c r="K10" s="218"/>
      <c r="L10" s="443" t="s">
        <v>12</v>
      </c>
      <c r="M10" s="443" t="s">
        <v>12</v>
      </c>
      <c r="N10" s="443" t="s">
        <v>12</v>
      </c>
      <c r="O10" s="438" t="s">
        <v>12</v>
      </c>
      <c r="P10" s="438" t="s">
        <v>12</v>
      </c>
      <c r="Q10" s="438" t="s">
        <v>12</v>
      </c>
      <c r="U10" s="182"/>
    </row>
    <row r="11" spans="2:21" ht="94.5" customHeight="1" x14ac:dyDescent="0.25">
      <c r="B11" s="165"/>
      <c r="C11" s="436"/>
      <c r="D11" s="165"/>
      <c r="E11" s="213"/>
      <c r="F11" s="214"/>
      <c r="G11" s="225"/>
      <c r="H11" s="222"/>
      <c r="I11" s="226"/>
      <c r="J11" s="227"/>
      <c r="K11" s="228"/>
      <c r="L11" s="444"/>
      <c r="M11" s="444"/>
      <c r="N11" s="444"/>
      <c r="O11" s="439"/>
      <c r="P11" s="439"/>
      <c r="Q11" s="439"/>
      <c r="U11" s="182"/>
    </row>
    <row r="12" spans="2:21" ht="92.25" customHeight="1" x14ac:dyDescent="0.25">
      <c r="B12" s="165"/>
      <c r="C12" s="436"/>
      <c r="D12" s="165"/>
      <c r="E12" s="213"/>
      <c r="F12" s="214"/>
      <c r="G12" s="225"/>
      <c r="H12" s="222"/>
      <c r="I12" s="222"/>
      <c r="J12" s="227"/>
      <c r="K12" s="218"/>
      <c r="L12" s="444"/>
      <c r="M12" s="444"/>
      <c r="N12" s="444"/>
      <c r="O12" s="439"/>
      <c r="P12" s="439"/>
      <c r="Q12" s="439"/>
      <c r="R12" s="229"/>
      <c r="U12" s="182"/>
    </row>
    <row r="13" spans="2:21" ht="89.25" customHeight="1" x14ac:dyDescent="0.25">
      <c r="B13" s="165"/>
      <c r="C13" s="436"/>
      <c r="D13" s="165"/>
      <c r="E13" s="213"/>
      <c r="F13" s="214"/>
      <c r="G13" s="225"/>
      <c r="H13" s="220"/>
      <c r="I13" s="220"/>
      <c r="J13" s="220" t="s">
        <v>37</v>
      </c>
      <c r="K13" s="231"/>
      <c r="L13" s="444"/>
      <c r="M13" s="444"/>
      <c r="N13" s="444"/>
      <c r="O13" s="439"/>
      <c r="P13" s="439"/>
      <c r="Q13" s="439"/>
      <c r="U13" s="182"/>
    </row>
    <row r="14" spans="2:21" ht="105" customHeight="1" thickBot="1" x14ac:dyDescent="0.3">
      <c r="B14" s="165"/>
      <c r="C14" s="437"/>
      <c r="D14" s="165"/>
      <c r="E14" s="213"/>
      <c r="F14" s="214"/>
      <c r="G14" s="214"/>
      <c r="H14" s="220"/>
      <c r="I14" s="220"/>
      <c r="J14" s="220"/>
      <c r="K14" s="231"/>
      <c r="L14" s="445"/>
      <c r="M14" s="445"/>
      <c r="N14" s="445"/>
      <c r="O14" s="440"/>
      <c r="P14" s="440"/>
      <c r="Q14" s="440"/>
      <c r="U14" s="182"/>
    </row>
    <row r="15" spans="2:21" ht="39.75" customHeight="1" thickBot="1" x14ac:dyDescent="0.3">
      <c r="B15" s="203">
        <v>2</v>
      </c>
      <c r="C15" s="435" t="s">
        <v>115</v>
      </c>
      <c r="D15" s="165"/>
      <c r="E15" s="235" t="s">
        <v>55</v>
      </c>
      <c r="F15" s="206"/>
      <c r="G15" s="207" t="s">
        <v>51</v>
      </c>
      <c r="H15" s="199" t="s">
        <v>52</v>
      </c>
      <c r="I15" s="199" t="s">
        <v>53</v>
      </c>
      <c r="J15" s="211" t="s">
        <v>54</v>
      </c>
      <c r="K15" s="243" t="s">
        <v>26</v>
      </c>
      <c r="L15" s="209"/>
      <c r="M15" s="209"/>
      <c r="N15" s="206"/>
      <c r="O15" s="206"/>
      <c r="P15" s="206"/>
      <c r="Q15" s="210"/>
      <c r="U15" s="182"/>
    </row>
    <row r="16" spans="2:21" ht="93" customHeight="1" x14ac:dyDescent="0.25">
      <c r="B16" s="165"/>
      <c r="C16" s="436"/>
      <c r="D16" s="165"/>
      <c r="E16" s="213" t="s">
        <v>12</v>
      </c>
      <c r="F16" s="230" t="s">
        <v>12</v>
      </c>
      <c r="G16" s="236"/>
      <c r="H16" s="221"/>
      <c r="I16" s="222"/>
      <c r="J16" s="219"/>
      <c r="K16" s="446" t="s">
        <v>12</v>
      </c>
      <c r="L16" s="439" t="s">
        <v>12</v>
      </c>
      <c r="M16" s="439" t="s">
        <v>12</v>
      </c>
      <c r="N16" s="439" t="s">
        <v>12</v>
      </c>
      <c r="O16" s="439" t="s">
        <v>12</v>
      </c>
      <c r="P16" s="439" t="s">
        <v>12</v>
      </c>
      <c r="Q16" s="439" t="s">
        <v>12</v>
      </c>
      <c r="U16" s="182"/>
    </row>
    <row r="17" spans="2:21" ht="93" customHeight="1" x14ac:dyDescent="0.25">
      <c r="B17" s="165"/>
      <c r="C17" s="436"/>
      <c r="D17" s="165"/>
      <c r="E17" s="213"/>
      <c r="F17" s="230"/>
      <c r="G17" s="237"/>
      <c r="H17" s="221"/>
      <c r="I17" s="222"/>
      <c r="J17" s="219"/>
      <c r="K17" s="447"/>
      <c r="L17" s="439"/>
      <c r="M17" s="439"/>
      <c r="N17" s="439"/>
      <c r="O17" s="439"/>
      <c r="P17" s="439"/>
      <c r="Q17" s="439"/>
      <c r="U17" s="182"/>
    </row>
    <row r="18" spans="2:21" ht="94.5" customHeight="1" x14ac:dyDescent="0.25">
      <c r="B18" s="165"/>
      <c r="C18" s="436"/>
      <c r="D18" s="165"/>
      <c r="E18" s="213"/>
      <c r="F18" s="230"/>
      <c r="G18" s="237"/>
      <c r="H18" s="221"/>
      <c r="I18" s="222"/>
      <c r="J18" s="219"/>
      <c r="K18" s="447"/>
      <c r="L18" s="439"/>
      <c r="M18" s="439"/>
      <c r="N18" s="439"/>
      <c r="O18" s="439"/>
      <c r="P18" s="439"/>
      <c r="Q18" s="439"/>
      <c r="U18" s="182"/>
    </row>
    <row r="19" spans="2:21" ht="98.25" customHeight="1" x14ac:dyDescent="0.25">
      <c r="B19" s="165"/>
      <c r="C19" s="436"/>
      <c r="D19" s="165"/>
      <c r="E19" s="213"/>
      <c r="F19" s="230"/>
      <c r="G19" s="237"/>
      <c r="H19" s="221"/>
      <c r="I19" s="222"/>
      <c r="J19" s="219"/>
      <c r="K19" s="447"/>
      <c r="L19" s="439"/>
      <c r="M19" s="439"/>
      <c r="N19" s="439"/>
      <c r="O19" s="439"/>
      <c r="P19" s="439"/>
      <c r="Q19" s="439"/>
      <c r="U19" s="182"/>
    </row>
    <row r="20" spans="2:21" ht="115.5" customHeight="1" x14ac:dyDescent="0.25">
      <c r="B20" s="165"/>
      <c r="C20" s="436"/>
      <c r="D20" s="165"/>
      <c r="E20" s="213"/>
      <c r="F20" s="230"/>
      <c r="G20" s="237"/>
      <c r="H20" s="221"/>
      <c r="I20" s="222"/>
      <c r="J20" s="220"/>
      <c r="K20" s="447"/>
      <c r="L20" s="439"/>
      <c r="M20" s="439"/>
      <c r="N20" s="439"/>
      <c r="O20" s="439"/>
      <c r="P20" s="439"/>
      <c r="Q20" s="439"/>
      <c r="U20" s="182"/>
    </row>
    <row r="21" spans="2:21" ht="47.25" customHeight="1" x14ac:dyDescent="0.25">
      <c r="B21" s="165"/>
      <c r="C21" s="436"/>
      <c r="D21" s="165"/>
      <c r="E21" s="213"/>
      <c r="F21" s="230"/>
      <c r="G21" s="237"/>
      <c r="H21" s="221"/>
      <c r="I21" s="222"/>
      <c r="J21" s="220"/>
      <c r="K21" s="447"/>
      <c r="L21" s="439"/>
      <c r="M21" s="439"/>
      <c r="N21" s="439"/>
      <c r="O21" s="439"/>
      <c r="P21" s="439"/>
      <c r="Q21" s="439"/>
      <c r="U21" s="182"/>
    </row>
    <row r="22" spans="2:21" ht="47.25" customHeight="1" x14ac:dyDescent="0.25">
      <c r="B22" s="165"/>
      <c r="C22" s="436"/>
      <c r="D22" s="165"/>
      <c r="E22" s="213"/>
      <c r="F22" s="230"/>
      <c r="G22" s="237"/>
      <c r="H22" s="221"/>
      <c r="I22" s="222"/>
      <c r="J22" s="220"/>
      <c r="K22" s="447"/>
      <c r="L22" s="439"/>
      <c r="M22" s="439"/>
      <c r="N22" s="439"/>
      <c r="O22" s="439"/>
      <c r="P22" s="439"/>
      <c r="Q22" s="439"/>
      <c r="U22" s="182"/>
    </row>
    <row r="23" spans="2:21" ht="54.75" customHeight="1" x14ac:dyDescent="0.25">
      <c r="B23" s="165"/>
      <c r="C23" s="436"/>
      <c r="D23" s="165"/>
      <c r="E23" s="213"/>
      <c r="F23" s="230"/>
      <c r="G23" s="237"/>
      <c r="H23" s="221"/>
      <c r="I23" s="222"/>
      <c r="J23" s="220"/>
      <c r="K23" s="447"/>
      <c r="L23" s="439"/>
      <c r="M23" s="439"/>
      <c r="N23" s="439"/>
      <c r="O23" s="439"/>
      <c r="P23" s="439"/>
      <c r="Q23" s="439"/>
      <c r="U23" s="182"/>
    </row>
    <row r="24" spans="2:21" ht="33.75" customHeight="1" thickBot="1" x14ac:dyDescent="0.3">
      <c r="B24" s="165"/>
      <c r="C24" s="437"/>
      <c r="D24" s="165"/>
      <c r="E24" s="213"/>
      <c r="F24" s="230"/>
      <c r="G24" s="237"/>
      <c r="H24" s="221"/>
      <c r="I24" s="222"/>
      <c r="J24" s="220"/>
      <c r="K24" s="448"/>
      <c r="L24" s="440"/>
      <c r="M24" s="440"/>
      <c r="N24" s="440"/>
      <c r="O24" s="440"/>
      <c r="P24" s="440"/>
      <c r="Q24" s="440"/>
      <c r="U24" s="182"/>
    </row>
    <row r="25" spans="2:21" ht="24.95" customHeight="1" thickBot="1" x14ac:dyDescent="0.3">
      <c r="B25" s="204">
        <v>3</v>
      </c>
      <c r="C25" s="435" t="s">
        <v>116</v>
      </c>
      <c r="D25" s="165"/>
      <c r="E25" s="205" t="s">
        <v>56</v>
      </c>
      <c r="F25" s="206"/>
      <c r="G25" s="207" t="s">
        <v>51</v>
      </c>
      <c r="H25" s="199" t="s">
        <v>52</v>
      </c>
      <c r="I25" s="199" t="s">
        <v>53</v>
      </c>
      <c r="J25" s="211" t="s">
        <v>54</v>
      </c>
      <c r="K25" s="243" t="s">
        <v>26</v>
      </c>
      <c r="L25" s="209"/>
      <c r="M25" s="206"/>
      <c r="N25" s="206"/>
      <c r="O25" s="206"/>
      <c r="P25" s="209"/>
      <c r="Q25" s="210"/>
      <c r="U25" s="182"/>
    </row>
    <row r="26" spans="2:21" ht="44.25" customHeight="1" x14ac:dyDescent="0.25">
      <c r="B26" s="212"/>
      <c r="C26" s="436"/>
      <c r="D26" s="165"/>
      <c r="E26" s="213" t="s">
        <v>12</v>
      </c>
      <c r="F26" s="214" t="s">
        <v>12</v>
      </c>
      <c r="G26" s="236" t="s">
        <v>57</v>
      </c>
      <c r="H26" s="221">
        <v>39834</v>
      </c>
      <c r="I26" s="222">
        <v>40021</v>
      </c>
      <c r="J26" s="220"/>
      <c r="K26" s="446" t="s">
        <v>12</v>
      </c>
      <c r="L26" s="439" t="s">
        <v>12</v>
      </c>
      <c r="M26" s="438" t="s">
        <v>12</v>
      </c>
      <c r="N26" s="438" t="s">
        <v>12</v>
      </c>
      <c r="O26" s="438" t="s">
        <v>12</v>
      </c>
      <c r="P26" s="438" t="s">
        <v>12</v>
      </c>
      <c r="Q26" s="438" t="s">
        <v>12</v>
      </c>
      <c r="U26" s="182"/>
    </row>
    <row r="27" spans="2:21" ht="82.5" customHeight="1" x14ac:dyDescent="0.25">
      <c r="B27" s="212"/>
      <c r="C27" s="436"/>
      <c r="D27" s="165"/>
      <c r="E27" s="213"/>
      <c r="F27" s="214"/>
      <c r="G27" s="237" t="s">
        <v>58</v>
      </c>
      <c r="H27" s="221">
        <v>40134</v>
      </c>
      <c r="I27" s="222">
        <v>40484</v>
      </c>
      <c r="J27" s="219" t="s">
        <v>12</v>
      </c>
      <c r="K27" s="447"/>
      <c r="L27" s="439"/>
      <c r="M27" s="439"/>
      <c r="N27" s="439"/>
      <c r="O27" s="439"/>
      <c r="P27" s="439"/>
      <c r="Q27" s="439"/>
      <c r="U27" s="182"/>
    </row>
    <row r="28" spans="2:21" ht="85.5" customHeight="1" x14ac:dyDescent="0.25">
      <c r="B28" s="212"/>
      <c r="C28" s="436"/>
      <c r="D28" s="165"/>
      <c r="E28" s="213"/>
      <c r="F28" s="214"/>
      <c r="G28" s="237" t="s">
        <v>98</v>
      </c>
      <c r="H28" s="221">
        <v>40764</v>
      </c>
      <c r="I28" s="222">
        <v>40903</v>
      </c>
      <c r="J28" s="219" t="s">
        <v>12</v>
      </c>
      <c r="K28" s="447"/>
      <c r="L28" s="439"/>
      <c r="M28" s="439"/>
      <c r="N28" s="439"/>
      <c r="O28" s="439"/>
      <c r="P28" s="439"/>
      <c r="Q28" s="439"/>
      <c r="U28" s="182"/>
    </row>
    <row r="29" spans="2:21" ht="80.25" customHeight="1" x14ac:dyDescent="0.25">
      <c r="B29" s="212"/>
      <c r="C29" s="436"/>
      <c r="D29" s="165"/>
      <c r="E29" s="213"/>
      <c r="F29" s="214"/>
      <c r="G29" s="237" t="s">
        <v>99</v>
      </c>
      <c r="H29" s="221">
        <v>40905</v>
      </c>
      <c r="I29" s="222">
        <v>41194</v>
      </c>
      <c r="J29" s="219" t="s">
        <v>12</v>
      </c>
      <c r="K29" s="447"/>
      <c r="L29" s="439"/>
      <c r="M29" s="439"/>
      <c r="N29" s="439"/>
      <c r="O29" s="439"/>
      <c r="P29" s="439"/>
      <c r="Q29" s="439"/>
      <c r="U29" s="182"/>
    </row>
    <row r="30" spans="2:21" ht="85.5" customHeight="1" x14ac:dyDescent="0.25">
      <c r="B30" s="212"/>
      <c r="C30" s="436"/>
      <c r="D30" s="165"/>
      <c r="E30" s="213"/>
      <c r="F30" s="214"/>
      <c r="G30" s="237" t="s">
        <v>100</v>
      </c>
      <c r="H30" s="221">
        <v>41191</v>
      </c>
      <c r="I30" s="222">
        <v>41495</v>
      </c>
      <c r="J30" s="219" t="s">
        <v>12</v>
      </c>
      <c r="K30" s="447"/>
      <c r="L30" s="439"/>
      <c r="M30" s="439"/>
      <c r="N30" s="439"/>
      <c r="O30" s="439"/>
      <c r="P30" s="439"/>
      <c r="Q30" s="439"/>
      <c r="U30" s="182"/>
    </row>
    <row r="31" spans="2:21" ht="80.25" customHeight="1" x14ac:dyDescent="0.25">
      <c r="B31" s="212"/>
      <c r="C31" s="436"/>
      <c r="D31" s="165"/>
      <c r="E31" s="213"/>
      <c r="F31" s="214"/>
      <c r="G31" s="237" t="s">
        <v>101</v>
      </c>
      <c r="H31" s="221">
        <v>41669</v>
      </c>
      <c r="I31" s="221">
        <v>41941</v>
      </c>
      <c r="J31" s="219" t="s">
        <v>12</v>
      </c>
      <c r="K31" s="447"/>
      <c r="L31" s="439"/>
      <c r="M31" s="439"/>
      <c r="N31" s="439"/>
      <c r="O31" s="439"/>
      <c r="P31" s="439"/>
      <c r="Q31" s="439"/>
      <c r="U31" s="182"/>
    </row>
    <row r="32" spans="2:21" ht="78" customHeight="1" x14ac:dyDescent="0.25">
      <c r="B32" s="212"/>
      <c r="C32" s="436"/>
      <c r="D32" s="165"/>
      <c r="E32" s="213"/>
      <c r="F32" s="214"/>
      <c r="G32" s="237" t="s">
        <v>102</v>
      </c>
      <c r="H32" s="221">
        <v>42240</v>
      </c>
      <c r="I32" s="222">
        <v>42766</v>
      </c>
      <c r="J32" s="219" t="s">
        <v>12</v>
      </c>
      <c r="K32" s="447"/>
      <c r="L32" s="439"/>
      <c r="M32" s="439"/>
      <c r="N32" s="439"/>
      <c r="O32" s="439"/>
      <c r="P32" s="439"/>
      <c r="Q32" s="439"/>
      <c r="U32" s="182"/>
    </row>
    <row r="33" spans="2:21" ht="51.75" customHeight="1" x14ac:dyDescent="0.25">
      <c r="B33" s="212"/>
      <c r="C33" s="436"/>
      <c r="D33" s="165"/>
      <c r="E33" s="213"/>
      <c r="F33" s="214"/>
      <c r="G33" s="237" t="s">
        <v>103</v>
      </c>
      <c r="H33" s="221">
        <v>40360</v>
      </c>
      <c r="I33" s="222">
        <v>41029</v>
      </c>
      <c r="J33" s="220" t="s">
        <v>12</v>
      </c>
      <c r="K33" s="447"/>
      <c r="L33" s="439"/>
      <c r="M33" s="439"/>
      <c r="N33" s="439"/>
      <c r="O33" s="439"/>
      <c r="P33" s="439"/>
      <c r="Q33" s="439"/>
      <c r="U33" s="182"/>
    </row>
    <row r="34" spans="2:21" ht="46.5" customHeight="1" x14ac:dyDescent="0.25">
      <c r="B34" s="212"/>
      <c r="C34" s="436"/>
      <c r="D34" s="165"/>
      <c r="E34" s="213"/>
      <c r="F34" s="214"/>
      <c r="G34" s="237" t="s">
        <v>104</v>
      </c>
      <c r="H34" s="221">
        <v>41246</v>
      </c>
      <c r="I34" s="222">
        <v>41626</v>
      </c>
      <c r="J34" s="220" t="s">
        <v>12</v>
      </c>
      <c r="K34" s="447"/>
      <c r="L34" s="439"/>
      <c r="M34" s="439"/>
      <c r="N34" s="439"/>
      <c r="O34" s="439"/>
      <c r="P34" s="439"/>
      <c r="Q34" s="439"/>
      <c r="U34" s="182"/>
    </row>
    <row r="35" spans="2:21" ht="69.75" customHeight="1" x14ac:dyDescent="0.25">
      <c r="B35" s="212"/>
      <c r="C35" s="436"/>
      <c r="D35" s="165"/>
      <c r="E35" s="213"/>
      <c r="F35" s="214"/>
      <c r="G35" s="237" t="s">
        <v>105</v>
      </c>
      <c r="H35" s="221">
        <v>41701</v>
      </c>
      <c r="I35" s="222">
        <v>42523</v>
      </c>
      <c r="J35" s="220" t="s">
        <v>12</v>
      </c>
      <c r="K35" s="447"/>
      <c r="L35" s="439"/>
      <c r="M35" s="439"/>
      <c r="N35" s="439"/>
      <c r="O35" s="439"/>
      <c r="P35" s="439"/>
      <c r="Q35" s="439"/>
      <c r="U35" s="182"/>
    </row>
    <row r="36" spans="2:21" ht="46.5" customHeight="1" x14ac:dyDescent="0.25">
      <c r="B36" s="212"/>
      <c r="C36" s="436"/>
      <c r="D36" s="165"/>
      <c r="E36" s="213"/>
      <c r="F36" s="214"/>
      <c r="G36" s="237"/>
      <c r="H36" s="221"/>
      <c r="I36" s="222"/>
      <c r="J36" s="220"/>
      <c r="K36" s="447"/>
      <c r="L36" s="439"/>
      <c r="M36" s="439"/>
      <c r="N36" s="439"/>
      <c r="O36" s="439"/>
      <c r="P36" s="439"/>
      <c r="Q36" s="439"/>
      <c r="U36" s="182"/>
    </row>
    <row r="37" spans="2:21" ht="46.5" customHeight="1" x14ac:dyDescent="0.25">
      <c r="B37" s="212"/>
      <c r="C37" s="436"/>
      <c r="D37" s="165"/>
      <c r="E37" s="213"/>
      <c r="F37" s="214"/>
      <c r="G37" s="237"/>
      <c r="H37" s="221"/>
      <c r="I37" s="222"/>
      <c r="J37" s="220"/>
      <c r="K37" s="447"/>
      <c r="L37" s="439"/>
      <c r="M37" s="439"/>
      <c r="N37" s="439"/>
      <c r="O37" s="439"/>
      <c r="P37" s="439"/>
      <c r="Q37" s="439"/>
      <c r="U37" s="182"/>
    </row>
    <row r="38" spans="2:21" ht="33.75" customHeight="1" thickBot="1" x14ac:dyDescent="0.3">
      <c r="B38" s="176"/>
      <c r="C38" s="437"/>
      <c r="D38" s="165"/>
      <c r="E38" s="213"/>
      <c r="F38" s="214"/>
      <c r="G38" s="237"/>
      <c r="H38" s="221"/>
      <c r="I38" s="222"/>
      <c r="J38" s="220"/>
      <c r="K38" s="448"/>
      <c r="L38" s="440"/>
      <c r="M38" s="440"/>
      <c r="N38" s="440"/>
      <c r="O38" s="440"/>
      <c r="P38" s="440"/>
      <c r="Q38" s="440"/>
      <c r="U38" s="182"/>
    </row>
    <row r="39" spans="2:21" ht="30" customHeight="1" thickBot="1" x14ac:dyDescent="0.3">
      <c r="B39" s="203">
        <v>4</v>
      </c>
      <c r="C39" s="435" t="s">
        <v>117</v>
      </c>
      <c r="D39" s="165"/>
      <c r="E39" s="205" t="s">
        <v>59</v>
      </c>
      <c r="F39" s="206"/>
      <c r="G39" s="207" t="s">
        <v>51</v>
      </c>
      <c r="H39" s="199" t="s">
        <v>52</v>
      </c>
      <c r="I39" s="199" t="s">
        <v>53</v>
      </c>
      <c r="J39" s="199" t="s">
        <v>54</v>
      </c>
      <c r="K39" s="199" t="s">
        <v>26</v>
      </c>
      <c r="L39" s="223"/>
      <c r="M39" s="223"/>
      <c r="N39" s="223"/>
      <c r="O39" s="223"/>
      <c r="P39" s="223"/>
      <c r="Q39" s="223"/>
      <c r="U39" s="182"/>
    </row>
    <row r="40" spans="2:21" ht="198.75" customHeight="1" x14ac:dyDescent="0.25">
      <c r="B40" s="165"/>
      <c r="C40" s="436"/>
      <c r="D40" s="165"/>
      <c r="E40" s="213" t="s">
        <v>12</v>
      </c>
      <c r="F40" s="214" t="s">
        <v>12</v>
      </c>
      <c r="G40" s="236" t="s">
        <v>60</v>
      </c>
      <c r="H40" s="221">
        <v>38544</v>
      </c>
      <c r="I40" s="222">
        <v>39092</v>
      </c>
      <c r="J40" s="220" t="s">
        <v>12</v>
      </c>
      <c r="K40" s="438" t="s">
        <v>12</v>
      </c>
      <c r="L40" s="439" t="s">
        <v>12</v>
      </c>
      <c r="M40" s="439" t="s">
        <v>12</v>
      </c>
      <c r="N40" s="439" t="s">
        <v>12</v>
      </c>
      <c r="O40" s="439" t="s">
        <v>12</v>
      </c>
      <c r="P40" s="439" t="s">
        <v>38</v>
      </c>
      <c r="Q40" s="439" t="s">
        <v>12</v>
      </c>
      <c r="U40" s="182"/>
    </row>
    <row r="41" spans="2:21" ht="67.5" customHeight="1" x14ac:dyDescent="0.25">
      <c r="B41" s="165"/>
      <c r="C41" s="436"/>
      <c r="D41" s="165"/>
      <c r="E41" s="213"/>
      <c r="F41" s="214"/>
      <c r="G41" s="225" t="s">
        <v>61</v>
      </c>
      <c r="H41" s="222">
        <v>39252</v>
      </c>
      <c r="I41" s="222">
        <v>40413</v>
      </c>
      <c r="J41" s="220" t="s">
        <v>12</v>
      </c>
      <c r="K41" s="439"/>
      <c r="L41" s="439"/>
      <c r="M41" s="439"/>
      <c r="N41" s="439"/>
      <c r="O41" s="439"/>
      <c r="P41" s="439"/>
      <c r="Q41" s="439"/>
      <c r="U41" s="182"/>
    </row>
    <row r="42" spans="2:21" ht="61.5" customHeight="1" x14ac:dyDescent="0.25">
      <c r="B42" s="165"/>
      <c r="C42" s="436"/>
      <c r="D42" s="165"/>
      <c r="E42" s="213"/>
      <c r="F42" s="214"/>
      <c r="G42" s="225" t="s">
        <v>62</v>
      </c>
      <c r="H42" s="222">
        <v>41288</v>
      </c>
      <c r="I42" s="222">
        <v>41592</v>
      </c>
      <c r="J42" s="220" t="s">
        <v>12</v>
      </c>
      <c r="K42" s="439"/>
      <c r="L42" s="439"/>
      <c r="M42" s="439"/>
      <c r="N42" s="439"/>
      <c r="O42" s="439"/>
      <c r="P42" s="439"/>
      <c r="Q42" s="439"/>
      <c r="U42" s="182"/>
    </row>
    <row r="43" spans="2:21" ht="36" customHeight="1" x14ac:dyDescent="0.25">
      <c r="B43" s="165"/>
      <c r="C43" s="436"/>
      <c r="D43" s="165"/>
      <c r="E43" s="213"/>
      <c r="F43" s="214"/>
      <c r="G43" s="225" t="s">
        <v>63</v>
      </c>
      <c r="H43" s="222">
        <v>41673</v>
      </c>
      <c r="I43" s="222">
        <v>42067</v>
      </c>
      <c r="J43" s="220" t="s">
        <v>12</v>
      </c>
      <c r="K43" s="439"/>
      <c r="L43" s="439"/>
      <c r="M43" s="439"/>
      <c r="N43" s="439"/>
      <c r="O43" s="439"/>
      <c r="P43" s="439"/>
      <c r="Q43" s="439"/>
      <c r="U43" s="182"/>
    </row>
    <row r="44" spans="2:21" ht="45" customHeight="1" x14ac:dyDescent="0.25">
      <c r="B44" s="165"/>
      <c r="C44" s="436"/>
      <c r="D44" s="165"/>
      <c r="E44" s="213"/>
      <c r="F44" s="214"/>
      <c r="G44" s="225" t="s">
        <v>64</v>
      </c>
      <c r="H44" s="222">
        <v>42040</v>
      </c>
      <c r="I44" s="222">
        <v>42159</v>
      </c>
      <c r="J44" s="220" t="s">
        <v>12</v>
      </c>
      <c r="K44" s="439"/>
      <c r="L44" s="439"/>
      <c r="M44" s="439"/>
      <c r="N44" s="439"/>
      <c r="O44" s="439"/>
      <c r="P44" s="439"/>
      <c r="Q44" s="439"/>
      <c r="U44" s="182"/>
    </row>
    <row r="45" spans="2:21" ht="44.25" customHeight="1" x14ac:dyDescent="0.25">
      <c r="B45" s="165"/>
      <c r="C45" s="436"/>
      <c r="D45" s="165"/>
      <c r="E45" s="213"/>
      <c r="F45" s="214"/>
      <c r="G45" s="225" t="s">
        <v>65</v>
      </c>
      <c r="H45" s="222">
        <v>42221</v>
      </c>
      <c r="I45" s="222">
        <v>42344</v>
      </c>
      <c r="J45" s="220" t="s">
        <v>12</v>
      </c>
      <c r="K45" s="439"/>
      <c r="L45" s="439"/>
      <c r="M45" s="439"/>
      <c r="N45" s="439"/>
      <c r="O45" s="439"/>
      <c r="P45" s="439"/>
      <c r="Q45" s="439"/>
      <c r="U45" s="182"/>
    </row>
    <row r="46" spans="2:21" ht="43.5" customHeight="1" x14ac:dyDescent="0.25">
      <c r="B46" s="165"/>
      <c r="C46" s="436"/>
      <c r="D46" s="165"/>
      <c r="E46" s="213"/>
      <c r="F46" s="214"/>
      <c r="G46" s="225" t="s">
        <v>66</v>
      </c>
      <c r="H46" s="222">
        <v>42345</v>
      </c>
      <c r="I46" s="222">
        <v>42697</v>
      </c>
      <c r="J46" s="220" t="s">
        <v>12</v>
      </c>
      <c r="K46" s="439"/>
      <c r="L46" s="439"/>
      <c r="M46" s="439"/>
      <c r="N46" s="439"/>
      <c r="O46" s="439"/>
      <c r="P46" s="439"/>
      <c r="Q46" s="439"/>
      <c r="U46" s="182"/>
    </row>
    <row r="47" spans="2:21" ht="45" customHeight="1" x14ac:dyDescent="0.25">
      <c r="B47" s="165"/>
      <c r="C47" s="436"/>
      <c r="D47" s="165"/>
      <c r="E47" s="213"/>
      <c r="F47" s="214"/>
      <c r="G47" s="225" t="s">
        <v>67</v>
      </c>
      <c r="H47" s="222">
        <v>42773</v>
      </c>
      <c r="I47" s="222">
        <v>42922</v>
      </c>
      <c r="J47" s="220" t="s">
        <v>12</v>
      </c>
      <c r="K47" s="439"/>
      <c r="L47" s="439"/>
      <c r="M47" s="439"/>
      <c r="N47" s="439"/>
      <c r="O47" s="439"/>
      <c r="P47" s="439"/>
      <c r="Q47" s="439"/>
      <c r="U47" s="182"/>
    </row>
    <row r="48" spans="2:21" ht="39" customHeight="1" x14ac:dyDescent="0.25">
      <c r="B48" s="165"/>
      <c r="C48" s="436"/>
      <c r="D48" s="165"/>
      <c r="E48" s="213"/>
      <c r="F48" s="214"/>
      <c r="G48" s="225" t="s">
        <v>68</v>
      </c>
      <c r="H48" s="222">
        <v>42738</v>
      </c>
      <c r="I48" s="222">
        <v>43163</v>
      </c>
      <c r="J48" s="220" t="s">
        <v>12</v>
      </c>
      <c r="K48" s="439"/>
      <c r="L48" s="439"/>
      <c r="M48" s="439"/>
      <c r="N48" s="439"/>
      <c r="O48" s="439"/>
      <c r="P48" s="439"/>
      <c r="Q48" s="439"/>
      <c r="U48" s="182"/>
    </row>
    <row r="49" spans="2:21" ht="24.95" customHeight="1" thickBot="1" x14ac:dyDescent="0.3">
      <c r="B49" s="165"/>
      <c r="C49" s="437"/>
      <c r="D49" s="165"/>
      <c r="E49" s="213"/>
      <c r="F49" s="214"/>
      <c r="G49" s="225"/>
      <c r="H49" s="201"/>
      <c r="I49" s="201"/>
      <c r="J49" s="201"/>
      <c r="K49" s="440"/>
      <c r="L49" s="440"/>
      <c r="M49" s="440"/>
      <c r="N49" s="440"/>
      <c r="O49" s="440"/>
      <c r="P49" s="440"/>
      <c r="Q49" s="440"/>
      <c r="U49" s="182"/>
    </row>
    <row r="50" spans="2:21" ht="51" customHeight="1" thickBot="1" x14ac:dyDescent="0.3">
      <c r="B50" s="203">
        <v>5</v>
      </c>
      <c r="C50" s="435" t="s">
        <v>118</v>
      </c>
      <c r="D50" s="165"/>
      <c r="E50" s="238" t="s">
        <v>69</v>
      </c>
      <c r="F50" s="206"/>
      <c r="G50" s="207" t="s">
        <v>51</v>
      </c>
      <c r="H50" s="199" t="s">
        <v>52</v>
      </c>
      <c r="I50" s="199" t="s">
        <v>53</v>
      </c>
      <c r="J50" s="199" t="s">
        <v>54</v>
      </c>
      <c r="K50" s="199" t="s">
        <v>26</v>
      </c>
      <c r="L50" s="208"/>
      <c r="M50" s="203"/>
      <c r="N50" s="223"/>
      <c r="O50" s="223"/>
      <c r="P50" s="224"/>
      <c r="Q50" s="223"/>
      <c r="U50" s="182"/>
    </row>
    <row r="51" spans="2:21" ht="102.75" customHeight="1" x14ac:dyDescent="0.25">
      <c r="B51" s="165"/>
      <c r="C51" s="436"/>
      <c r="D51" s="165"/>
      <c r="E51" s="239" t="s">
        <v>12</v>
      </c>
      <c r="F51" s="225" t="s">
        <v>12</v>
      </c>
      <c r="G51" s="236" t="s">
        <v>70</v>
      </c>
      <c r="H51" s="221">
        <v>38124</v>
      </c>
      <c r="I51" s="222">
        <v>38395</v>
      </c>
      <c r="J51" s="220" t="s">
        <v>12</v>
      </c>
      <c r="K51" s="446" t="s">
        <v>12</v>
      </c>
      <c r="L51" s="454" t="s">
        <v>12</v>
      </c>
      <c r="M51" s="441" t="s">
        <v>12</v>
      </c>
      <c r="N51" s="439" t="s">
        <v>12</v>
      </c>
      <c r="O51" s="439" t="s">
        <v>12</v>
      </c>
      <c r="P51" s="439" t="s">
        <v>12</v>
      </c>
      <c r="Q51" s="439" t="s">
        <v>12</v>
      </c>
      <c r="U51" s="182"/>
    </row>
    <row r="52" spans="2:21" ht="102.75" customHeight="1" x14ac:dyDescent="0.25">
      <c r="B52" s="165"/>
      <c r="C52" s="436"/>
      <c r="D52" s="165"/>
      <c r="E52" s="213"/>
      <c r="F52" s="214"/>
      <c r="G52" s="237" t="s">
        <v>71</v>
      </c>
      <c r="H52" s="221">
        <v>39798</v>
      </c>
      <c r="I52" s="222">
        <v>40105</v>
      </c>
      <c r="J52" s="220" t="s">
        <v>12</v>
      </c>
      <c r="K52" s="447"/>
      <c r="L52" s="455"/>
      <c r="M52" s="441"/>
      <c r="N52" s="439"/>
      <c r="O52" s="439"/>
      <c r="P52" s="439"/>
      <c r="Q52" s="439"/>
      <c r="U52" s="182"/>
    </row>
    <row r="53" spans="2:21" ht="93.75" customHeight="1" x14ac:dyDescent="0.25">
      <c r="B53" s="165"/>
      <c r="C53" s="436"/>
      <c r="D53" s="165"/>
      <c r="E53" s="213"/>
      <c r="F53" s="214"/>
      <c r="G53" s="237" t="s">
        <v>72</v>
      </c>
      <c r="H53" s="221">
        <v>43480</v>
      </c>
      <c r="I53" s="222">
        <v>40616</v>
      </c>
      <c r="J53" s="220" t="s">
        <v>12</v>
      </c>
      <c r="K53" s="447"/>
      <c r="L53" s="455"/>
      <c r="M53" s="441"/>
      <c r="N53" s="439"/>
      <c r="O53" s="439"/>
      <c r="P53" s="439"/>
      <c r="Q53" s="439"/>
      <c r="U53" s="182"/>
    </row>
    <row r="54" spans="2:21" ht="45" customHeight="1" x14ac:dyDescent="0.25">
      <c r="B54" s="165"/>
      <c r="C54" s="436"/>
      <c r="D54" s="165"/>
      <c r="E54" s="213"/>
      <c r="F54" s="214"/>
      <c r="G54" s="225" t="s">
        <v>73</v>
      </c>
      <c r="H54" s="222">
        <v>41754</v>
      </c>
      <c r="I54" s="222">
        <v>42025</v>
      </c>
      <c r="J54" s="220" t="s">
        <v>12</v>
      </c>
      <c r="K54" s="447"/>
      <c r="L54" s="455"/>
      <c r="M54" s="441"/>
      <c r="N54" s="439"/>
      <c r="O54" s="439"/>
      <c r="P54" s="439"/>
      <c r="Q54" s="439"/>
      <c r="U54" s="182"/>
    </row>
    <row r="55" spans="2:21" ht="45" customHeight="1" x14ac:dyDescent="0.25">
      <c r="B55" s="165"/>
      <c r="C55" s="436"/>
      <c r="D55" s="165"/>
      <c r="E55" s="213"/>
      <c r="F55" s="214"/>
      <c r="G55" s="225"/>
      <c r="H55" s="222"/>
      <c r="I55" s="222"/>
      <c r="J55" s="220"/>
      <c r="K55" s="447"/>
      <c r="L55" s="455"/>
      <c r="M55" s="441"/>
      <c r="N55" s="439"/>
      <c r="O55" s="439"/>
      <c r="P55" s="439"/>
      <c r="Q55" s="439"/>
      <c r="U55" s="182"/>
    </row>
    <row r="56" spans="2:21" ht="61.5" customHeight="1" thickBot="1" x14ac:dyDescent="0.3">
      <c r="B56" s="165"/>
      <c r="C56" s="437"/>
      <c r="D56" s="165"/>
      <c r="E56" s="213"/>
      <c r="F56" s="214"/>
      <c r="G56" s="225" t="s">
        <v>74</v>
      </c>
      <c r="H56" s="222">
        <v>40634</v>
      </c>
      <c r="I56" s="222">
        <v>41408</v>
      </c>
      <c r="J56" s="220" t="s">
        <v>12</v>
      </c>
      <c r="K56" s="448"/>
      <c r="L56" s="456"/>
      <c r="M56" s="442"/>
      <c r="N56" s="440"/>
      <c r="O56" s="440"/>
      <c r="P56" s="440"/>
      <c r="Q56" s="440"/>
      <c r="U56" s="182"/>
    </row>
    <row r="57" spans="2:21" ht="38.25" customHeight="1" thickBot="1" x14ac:dyDescent="0.3">
      <c r="B57" s="203">
        <v>6</v>
      </c>
      <c r="C57" s="435" t="s">
        <v>119</v>
      </c>
      <c r="D57" s="165"/>
      <c r="E57" s="205" t="s">
        <v>75</v>
      </c>
      <c r="F57" s="206"/>
      <c r="G57" s="207" t="s">
        <v>51</v>
      </c>
      <c r="H57" s="199" t="s">
        <v>52</v>
      </c>
      <c r="I57" s="199" t="s">
        <v>53</v>
      </c>
      <c r="J57" s="199" t="s">
        <v>54</v>
      </c>
      <c r="K57" s="199" t="s">
        <v>26</v>
      </c>
      <c r="L57" s="208"/>
      <c r="M57" s="224"/>
      <c r="N57" s="223"/>
      <c r="O57" s="223"/>
      <c r="P57" s="224"/>
      <c r="Q57" s="223"/>
      <c r="U57" s="182"/>
    </row>
    <row r="58" spans="2:21" ht="96" customHeight="1" x14ac:dyDescent="0.25">
      <c r="B58" s="165"/>
      <c r="C58" s="436"/>
      <c r="D58" s="165"/>
      <c r="E58" s="213" t="s">
        <v>12</v>
      </c>
      <c r="F58" s="214" t="s">
        <v>12</v>
      </c>
      <c r="G58" s="236" t="s">
        <v>76</v>
      </c>
      <c r="H58" s="221">
        <v>38951</v>
      </c>
      <c r="I58" s="222">
        <v>39608</v>
      </c>
      <c r="J58" s="220" t="s">
        <v>12</v>
      </c>
      <c r="K58" s="438" t="s">
        <v>12</v>
      </c>
      <c r="L58" s="438" t="s">
        <v>38</v>
      </c>
      <c r="M58" s="439" t="s">
        <v>12</v>
      </c>
      <c r="N58" s="439" t="s">
        <v>12</v>
      </c>
      <c r="O58" s="439" t="s">
        <v>12</v>
      </c>
      <c r="P58" s="439" t="s">
        <v>12</v>
      </c>
      <c r="Q58" s="439" t="s">
        <v>12</v>
      </c>
      <c r="U58" s="182"/>
    </row>
    <row r="59" spans="2:21" ht="33.75" customHeight="1" x14ac:dyDescent="0.25">
      <c r="B59" s="165"/>
      <c r="C59" s="436"/>
      <c r="D59" s="165"/>
      <c r="E59" s="213"/>
      <c r="F59" s="214"/>
      <c r="G59" s="237" t="s">
        <v>77</v>
      </c>
      <c r="H59" s="221">
        <v>40177</v>
      </c>
      <c r="I59" s="222">
        <v>40774</v>
      </c>
      <c r="J59" s="220" t="s">
        <v>12</v>
      </c>
      <c r="K59" s="439"/>
      <c r="L59" s="439"/>
      <c r="M59" s="439"/>
      <c r="N59" s="439"/>
      <c r="O59" s="439"/>
      <c r="P59" s="439"/>
      <c r="Q59" s="439"/>
      <c r="U59" s="182"/>
    </row>
    <row r="60" spans="2:21" ht="34.5" customHeight="1" x14ac:dyDescent="0.25">
      <c r="B60" s="165"/>
      <c r="C60" s="436"/>
      <c r="D60" s="165"/>
      <c r="E60" s="213"/>
      <c r="F60" s="214"/>
      <c r="G60" s="237" t="s">
        <v>78</v>
      </c>
      <c r="H60" s="221">
        <v>42017</v>
      </c>
      <c r="I60" s="222">
        <v>42855</v>
      </c>
      <c r="J60" s="220" t="s">
        <v>12</v>
      </c>
      <c r="K60" s="439"/>
      <c r="L60" s="439"/>
      <c r="M60" s="439"/>
      <c r="N60" s="439"/>
      <c r="O60" s="439"/>
      <c r="P60" s="439"/>
      <c r="Q60" s="439"/>
      <c r="U60" s="182"/>
    </row>
    <row r="61" spans="2:21" ht="84" customHeight="1" x14ac:dyDescent="0.25">
      <c r="B61" s="165"/>
      <c r="C61" s="436"/>
      <c r="D61" s="165"/>
      <c r="E61" s="213"/>
      <c r="F61" s="214"/>
      <c r="G61" s="237" t="s">
        <v>78</v>
      </c>
      <c r="H61" s="222">
        <v>39630</v>
      </c>
      <c r="I61" s="222">
        <v>39859</v>
      </c>
      <c r="J61" s="220" t="s">
        <v>12</v>
      </c>
      <c r="K61" s="439"/>
      <c r="L61" s="439"/>
      <c r="M61" s="439"/>
      <c r="N61" s="439"/>
      <c r="O61" s="439"/>
      <c r="P61" s="439"/>
      <c r="Q61" s="439"/>
      <c r="U61" s="182"/>
    </row>
    <row r="62" spans="2:21" ht="79.5" customHeight="1" x14ac:dyDescent="0.25">
      <c r="B62" s="165"/>
      <c r="C62" s="436"/>
      <c r="D62" s="165"/>
      <c r="E62" s="213"/>
      <c r="F62" s="214"/>
      <c r="G62" s="237"/>
      <c r="H62" s="222"/>
      <c r="I62" s="222"/>
      <c r="J62" s="220"/>
      <c r="K62" s="439"/>
      <c r="L62" s="439"/>
      <c r="M62" s="439"/>
      <c r="N62" s="439"/>
      <c r="O62" s="439"/>
      <c r="P62" s="439"/>
      <c r="Q62" s="439"/>
      <c r="U62" s="182"/>
    </row>
    <row r="63" spans="2:21" ht="152.25" customHeight="1" thickBot="1" x14ac:dyDescent="0.3">
      <c r="B63" s="232"/>
      <c r="C63" s="437"/>
      <c r="D63" s="165"/>
      <c r="E63" s="213"/>
      <c r="F63" s="214"/>
      <c r="G63" s="225"/>
      <c r="H63" s="222"/>
      <c r="I63" s="222"/>
      <c r="J63" s="220"/>
      <c r="K63" s="440"/>
      <c r="L63" s="440"/>
      <c r="M63" s="440"/>
      <c r="N63" s="440"/>
      <c r="O63" s="440"/>
      <c r="P63" s="440"/>
      <c r="Q63" s="440"/>
      <c r="U63" s="182"/>
    </row>
    <row r="64" spans="2:21" ht="39" customHeight="1" thickBot="1" x14ac:dyDescent="0.3">
      <c r="B64" s="203">
        <v>7</v>
      </c>
      <c r="C64" s="435" t="s">
        <v>120</v>
      </c>
      <c r="D64" s="165"/>
      <c r="E64" s="238" t="s">
        <v>79</v>
      </c>
      <c r="F64" s="206"/>
      <c r="G64" s="199" t="s">
        <v>51</v>
      </c>
      <c r="H64" s="199" t="s">
        <v>52</v>
      </c>
      <c r="I64" s="199" t="s">
        <v>53</v>
      </c>
      <c r="J64" s="199" t="s">
        <v>54</v>
      </c>
      <c r="K64" s="199" t="s">
        <v>26</v>
      </c>
      <c r="L64" s="224"/>
      <c r="M64" s="223"/>
      <c r="N64" s="223"/>
      <c r="O64" s="223"/>
      <c r="P64" s="224"/>
      <c r="Q64" s="223"/>
      <c r="U64" s="182"/>
    </row>
    <row r="65" spans="2:21" ht="51" customHeight="1" x14ac:dyDescent="0.25">
      <c r="B65" s="165"/>
      <c r="C65" s="436"/>
      <c r="D65" s="165"/>
      <c r="E65" s="213" t="s">
        <v>12</v>
      </c>
      <c r="F65" s="214" t="s">
        <v>12</v>
      </c>
      <c r="G65" s="236" t="s">
        <v>80</v>
      </c>
      <c r="H65" s="221">
        <v>42046</v>
      </c>
      <c r="I65" s="222">
        <v>42302</v>
      </c>
      <c r="J65" s="220" t="s">
        <v>12</v>
      </c>
      <c r="K65" s="438" t="s">
        <v>12</v>
      </c>
      <c r="L65" s="439" t="s">
        <v>12</v>
      </c>
      <c r="M65" s="439" t="s">
        <v>12</v>
      </c>
      <c r="N65" s="439" t="s">
        <v>12</v>
      </c>
      <c r="O65" s="439" t="s">
        <v>12</v>
      </c>
      <c r="P65" s="439" t="s">
        <v>12</v>
      </c>
      <c r="Q65" s="439" t="s">
        <v>12</v>
      </c>
      <c r="U65" s="182"/>
    </row>
    <row r="66" spans="2:21" ht="49.5" customHeight="1" x14ac:dyDescent="0.25">
      <c r="B66" s="165"/>
      <c r="C66" s="436"/>
      <c r="D66" s="165"/>
      <c r="E66" s="213"/>
      <c r="F66" s="214"/>
      <c r="G66" s="225" t="s">
        <v>81</v>
      </c>
      <c r="H66" s="221">
        <v>41680</v>
      </c>
      <c r="I66" s="222">
        <v>41997</v>
      </c>
      <c r="J66" s="220" t="s">
        <v>12</v>
      </c>
      <c r="K66" s="439"/>
      <c r="L66" s="439"/>
      <c r="M66" s="439"/>
      <c r="N66" s="439"/>
      <c r="O66" s="439"/>
      <c r="P66" s="439"/>
      <c r="Q66" s="439"/>
      <c r="U66" s="182"/>
    </row>
    <row r="67" spans="2:21" ht="51" customHeight="1" x14ac:dyDescent="0.25">
      <c r="B67" s="165"/>
      <c r="C67" s="436"/>
      <c r="D67" s="165"/>
      <c r="E67" s="213"/>
      <c r="F67" s="214"/>
      <c r="G67" s="225" t="s">
        <v>82</v>
      </c>
      <c r="H67" s="221">
        <v>40980</v>
      </c>
      <c r="I67" s="222">
        <v>41548</v>
      </c>
      <c r="J67" s="220" t="s">
        <v>12</v>
      </c>
      <c r="K67" s="439"/>
      <c r="L67" s="439"/>
      <c r="M67" s="439"/>
      <c r="N67" s="439"/>
      <c r="O67" s="439"/>
      <c r="P67" s="439"/>
      <c r="Q67" s="439"/>
      <c r="U67" s="182"/>
    </row>
    <row r="68" spans="2:21" ht="45.75" customHeight="1" x14ac:dyDescent="0.25">
      <c r="B68" s="165"/>
      <c r="C68" s="436"/>
      <c r="D68" s="165"/>
      <c r="E68" s="213"/>
      <c r="F68" s="214"/>
      <c r="G68" s="225" t="s">
        <v>83</v>
      </c>
      <c r="H68" s="221">
        <v>40983</v>
      </c>
      <c r="I68" s="222">
        <v>41197</v>
      </c>
      <c r="J68" s="220" t="s">
        <v>12</v>
      </c>
      <c r="K68" s="439"/>
      <c r="L68" s="439"/>
      <c r="M68" s="439"/>
      <c r="N68" s="439"/>
      <c r="O68" s="439"/>
      <c r="P68" s="439"/>
      <c r="Q68" s="439"/>
      <c r="U68" s="182"/>
    </row>
    <row r="69" spans="2:21" ht="52.5" customHeight="1" x14ac:dyDescent="0.25">
      <c r="B69" s="165"/>
      <c r="C69" s="436"/>
      <c r="D69" s="165"/>
      <c r="E69" s="213"/>
      <c r="F69" s="214"/>
      <c r="G69" s="225" t="s">
        <v>84</v>
      </c>
      <c r="H69" s="221">
        <v>40976</v>
      </c>
      <c r="I69" s="222">
        <v>41316</v>
      </c>
      <c r="J69" s="220" t="s">
        <v>12</v>
      </c>
      <c r="K69" s="439"/>
      <c r="L69" s="439"/>
      <c r="M69" s="439"/>
      <c r="N69" s="439"/>
      <c r="O69" s="439"/>
      <c r="P69" s="439"/>
      <c r="Q69" s="439"/>
      <c r="U69" s="182"/>
    </row>
    <row r="70" spans="2:21" ht="57.75" customHeight="1" x14ac:dyDescent="0.25">
      <c r="B70" s="165"/>
      <c r="C70" s="436"/>
      <c r="D70" s="165"/>
      <c r="E70" s="213"/>
      <c r="F70" s="214"/>
      <c r="G70" s="225" t="s">
        <v>85</v>
      </c>
      <c r="H70" s="221">
        <v>39896</v>
      </c>
      <c r="I70" s="222">
        <v>40063</v>
      </c>
      <c r="J70" s="220" t="s">
        <v>12</v>
      </c>
      <c r="K70" s="439"/>
      <c r="L70" s="439"/>
      <c r="M70" s="439"/>
      <c r="N70" s="439"/>
      <c r="O70" s="439"/>
      <c r="P70" s="439"/>
      <c r="Q70" s="439"/>
      <c r="U70" s="182"/>
    </row>
    <row r="71" spans="2:21" ht="62.25" customHeight="1" x14ac:dyDescent="0.25">
      <c r="B71" s="165"/>
      <c r="C71" s="436"/>
      <c r="D71" s="165"/>
      <c r="E71" s="213"/>
      <c r="F71" s="214"/>
      <c r="G71" s="225" t="s">
        <v>86</v>
      </c>
      <c r="H71" s="221">
        <v>39902</v>
      </c>
      <c r="I71" s="222">
        <v>40069</v>
      </c>
      <c r="J71" s="220" t="s">
        <v>12</v>
      </c>
      <c r="K71" s="439"/>
      <c r="L71" s="439"/>
      <c r="M71" s="439"/>
      <c r="N71" s="439"/>
      <c r="O71" s="439"/>
      <c r="P71" s="439"/>
      <c r="Q71" s="439"/>
      <c r="U71" s="182"/>
    </row>
    <row r="72" spans="2:21" ht="49.5" customHeight="1" x14ac:dyDescent="0.25">
      <c r="B72" s="165"/>
      <c r="C72" s="436"/>
      <c r="D72" s="165"/>
      <c r="E72" s="213"/>
      <c r="F72" s="214"/>
      <c r="G72" s="225" t="s">
        <v>87</v>
      </c>
      <c r="H72" s="221">
        <v>40252</v>
      </c>
      <c r="I72" s="222">
        <v>40409</v>
      </c>
      <c r="J72" s="220" t="s">
        <v>12</v>
      </c>
      <c r="K72" s="439"/>
      <c r="L72" s="439"/>
      <c r="M72" s="439"/>
      <c r="N72" s="439"/>
      <c r="O72" s="439"/>
      <c r="P72" s="439"/>
      <c r="Q72" s="439"/>
      <c r="U72" s="182"/>
    </row>
    <row r="73" spans="2:21" ht="45.75" customHeight="1" x14ac:dyDescent="0.25">
      <c r="B73" s="165"/>
      <c r="C73" s="436"/>
      <c r="D73" s="165"/>
      <c r="E73" s="213"/>
      <c r="F73" s="214"/>
      <c r="G73" s="225" t="s">
        <v>88</v>
      </c>
      <c r="H73" s="221">
        <v>40251</v>
      </c>
      <c r="I73" s="222">
        <v>40518</v>
      </c>
      <c r="J73" s="220" t="s">
        <v>12</v>
      </c>
      <c r="K73" s="439"/>
      <c r="L73" s="439"/>
      <c r="M73" s="439"/>
      <c r="N73" s="439"/>
      <c r="O73" s="439"/>
      <c r="P73" s="439"/>
      <c r="Q73" s="439"/>
      <c r="U73" s="182"/>
    </row>
    <row r="74" spans="2:21" ht="48" customHeight="1" x14ac:dyDescent="0.25">
      <c r="B74" s="165"/>
      <c r="C74" s="436"/>
      <c r="D74" s="165"/>
      <c r="E74" s="213"/>
      <c r="F74" s="214"/>
      <c r="G74" s="225" t="s">
        <v>89</v>
      </c>
      <c r="H74" s="221">
        <v>40276</v>
      </c>
      <c r="I74" s="222">
        <v>40576</v>
      </c>
      <c r="J74" s="220" t="s">
        <v>12</v>
      </c>
      <c r="K74" s="439"/>
      <c r="L74" s="439"/>
      <c r="M74" s="439"/>
      <c r="N74" s="439"/>
      <c r="O74" s="439"/>
      <c r="P74" s="439"/>
      <c r="Q74" s="439"/>
      <c r="U74" s="182"/>
    </row>
    <row r="75" spans="2:21" ht="45.75" customHeight="1" x14ac:dyDescent="0.25">
      <c r="B75" s="165"/>
      <c r="C75" s="436"/>
      <c r="D75" s="165"/>
      <c r="E75" s="239"/>
      <c r="F75" s="225"/>
      <c r="G75" s="225" t="s">
        <v>90</v>
      </c>
      <c r="H75" s="221">
        <v>39520</v>
      </c>
      <c r="I75" s="222">
        <v>40083</v>
      </c>
      <c r="J75" s="220" t="s">
        <v>12</v>
      </c>
      <c r="K75" s="439"/>
      <c r="L75" s="439"/>
      <c r="M75" s="439"/>
      <c r="N75" s="439"/>
      <c r="O75" s="439"/>
      <c r="P75" s="439"/>
      <c r="Q75" s="439"/>
      <c r="U75" s="182"/>
    </row>
    <row r="76" spans="2:21" ht="45.75" customHeight="1" x14ac:dyDescent="0.25">
      <c r="B76" s="165"/>
      <c r="C76" s="436"/>
      <c r="D76" s="165"/>
      <c r="E76" s="239"/>
      <c r="F76" s="225"/>
      <c r="G76" s="225" t="s">
        <v>91</v>
      </c>
      <c r="H76" s="221">
        <v>39050</v>
      </c>
      <c r="I76" s="222">
        <v>39414</v>
      </c>
      <c r="J76" s="220" t="s">
        <v>12</v>
      </c>
      <c r="K76" s="439"/>
      <c r="L76" s="439"/>
      <c r="M76" s="439"/>
      <c r="N76" s="439"/>
      <c r="O76" s="439"/>
      <c r="P76" s="439"/>
      <c r="Q76" s="439"/>
      <c r="U76" s="182"/>
    </row>
    <row r="77" spans="2:21" ht="45.75" customHeight="1" x14ac:dyDescent="0.25">
      <c r="B77" s="165"/>
      <c r="C77" s="436"/>
      <c r="D77" s="165"/>
      <c r="E77" s="239"/>
      <c r="F77" s="225"/>
      <c r="G77" s="225" t="s">
        <v>92</v>
      </c>
      <c r="H77" s="221">
        <v>41317</v>
      </c>
      <c r="I77" s="222">
        <v>41724</v>
      </c>
      <c r="J77" s="220" t="s">
        <v>12</v>
      </c>
      <c r="K77" s="439"/>
      <c r="L77" s="439"/>
      <c r="M77" s="439"/>
      <c r="N77" s="439"/>
      <c r="O77" s="439"/>
      <c r="P77" s="439"/>
      <c r="Q77" s="439"/>
      <c r="U77" s="182"/>
    </row>
    <row r="78" spans="2:21" ht="45.75" customHeight="1" x14ac:dyDescent="0.25">
      <c r="B78" s="165"/>
      <c r="C78" s="436"/>
      <c r="D78" s="165"/>
      <c r="E78" s="239"/>
      <c r="F78" s="225"/>
      <c r="G78" s="225" t="s">
        <v>93</v>
      </c>
      <c r="H78" s="221">
        <v>42430</v>
      </c>
      <c r="I78" s="222">
        <v>42628</v>
      </c>
      <c r="J78" s="220" t="s">
        <v>12</v>
      </c>
      <c r="K78" s="439"/>
      <c r="L78" s="439"/>
      <c r="M78" s="439"/>
      <c r="N78" s="439"/>
      <c r="O78" s="439"/>
      <c r="P78" s="439"/>
      <c r="Q78" s="439"/>
      <c r="U78" s="182"/>
    </row>
    <row r="79" spans="2:21" ht="45.75" customHeight="1" x14ac:dyDescent="0.25">
      <c r="B79" s="165"/>
      <c r="C79" s="436"/>
      <c r="D79" s="165"/>
      <c r="E79" s="239"/>
      <c r="F79" s="225"/>
      <c r="G79" s="225" t="s">
        <v>94</v>
      </c>
      <c r="H79" s="221">
        <v>41932</v>
      </c>
      <c r="I79" s="222">
        <v>42422</v>
      </c>
      <c r="J79" s="220" t="s">
        <v>12</v>
      </c>
      <c r="K79" s="439"/>
      <c r="L79" s="439"/>
      <c r="M79" s="439"/>
      <c r="N79" s="439"/>
      <c r="O79" s="439"/>
      <c r="P79" s="439"/>
      <c r="Q79" s="439"/>
      <c r="U79" s="182"/>
    </row>
    <row r="80" spans="2:21" ht="45.75" customHeight="1" x14ac:dyDescent="0.25">
      <c r="B80" s="165"/>
      <c r="C80" s="436"/>
      <c r="D80" s="165"/>
      <c r="E80" s="239"/>
      <c r="F80" s="225"/>
      <c r="G80" s="225" t="s">
        <v>95</v>
      </c>
      <c r="H80" s="221">
        <v>41624</v>
      </c>
      <c r="I80" s="222">
        <v>41835</v>
      </c>
      <c r="J80" s="220" t="s">
        <v>12</v>
      </c>
      <c r="K80" s="439"/>
      <c r="L80" s="439"/>
      <c r="M80" s="439"/>
      <c r="N80" s="439"/>
      <c r="O80" s="439"/>
      <c r="P80" s="439"/>
      <c r="Q80" s="439"/>
      <c r="U80" s="182"/>
    </row>
    <row r="81" spans="2:21" ht="45.75" customHeight="1" x14ac:dyDescent="0.25">
      <c r="B81" s="165"/>
      <c r="C81" s="436"/>
      <c r="D81" s="165"/>
      <c r="E81" s="239"/>
      <c r="F81" s="225"/>
      <c r="G81" s="225" t="s">
        <v>96</v>
      </c>
      <c r="H81" s="221">
        <v>41726</v>
      </c>
      <c r="I81" s="222">
        <v>42898</v>
      </c>
      <c r="J81" s="220" t="s">
        <v>12</v>
      </c>
      <c r="K81" s="439"/>
      <c r="L81" s="439"/>
      <c r="M81" s="439"/>
      <c r="N81" s="439"/>
      <c r="O81" s="439"/>
      <c r="P81" s="439"/>
      <c r="Q81" s="439"/>
      <c r="U81" s="182"/>
    </row>
    <row r="82" spans="2:21" ht="24.95" customHeight="1" thickBot="1" x14ac:dyDescent="0.3">
      <c r="B82" s="232"/>
      <c r="C82" s="437"/>
      <c r="D82" s="165"/>
      <c r="E82" s="240"/>
      <c r="F82" s="241"/>
      <c r="G82" s="234"/>
      <c r="H82" s="233"/>
      <c r="I82" s="233"/>
      <c r="J82" s="175"/>
      <c r="K82" s="440"/>
      <c r="L82" s="440"/>
      <c r="M82" s="440"/>
      <c r="N82" s="440"/>
      <c r="O82" s="440"/>
      <c r="P82" s="440"/>
      <c r="Q82" s="440"/>
      <c r="U82" s="182"/>
    </row>
    <row r="83" spans="2:21" ht="60.75" customHeight="1" thickBot="1" x14ac:dyDescent="0.3">
      <c r="B83" s="203">
        <v>8</v>
      </c>
      <c r="C83" s="435" t="s">
        <v>121</v>
      </c>
      <c r="D83" s="165"/>
      <c r="E83" s="205" t="s">
        <v>75</v>
      </c>
      <c r="F83" s="206"/>
      <c r="G83" s="246" t="s">
        <v>51</v>
      </c>
      <c r="H83" s="199" t="s">
        <v>52</v>
      </c>
      <c r="I83" s="199" t="s">
        <v>53</v>
      </c>
      <c r="J83" s="199" t="s">
        <v>54</v>
      </c>
      <c r="K83" s="199" t="s">
        <v>26</v>
      </c>
      <c r="L83" s="208"/>
      <c r="M83" s="224"/>
      <c r="N83" s="244"/>
      <c r="O83" s="244"/>
      <c r="P83" s="224"/>
      <c r="Q83" s="244"/>
    </row>
    <row r="84" spans="2:21" ht="60.75" customHeight="1" x14ac:dyDescent="0.25">
      <c r="B84" s="165"/>
      <c r="C84" s="436"/>
      <c r="D84" s="165"/>
      <c r="E84" s="213" t="s">
        <v>12</v>
      </c>
      <c r="F84" s="214" t="s">
        <v>12</v>
      </c>
      <c r="G84" s="236" t="s">
        <v>76</v>
      </c>
      <c r="H84" s="221">
        <v>38951</v>
      </c>
      <c r="I84" s="222">
        <v>39608</v>
      </c>
      <c r="J84" s="245" t="s">
        <v>12</v>
      </c>
      <c r="K84" s="438" t="s">
        <v>12</v>
      </c>
      <c r="L84" s="438" t="s">
        <v>38</v>
      </c>
      <c r="M84" s="439" t="s">
        <v>12</v>
      </c>
      <c r="N84" s="439" t="s">
        <v>12</v>
      </c>
      <c r="O84" s="439" t="s">
        <v>12</v>
      </c>
      <c r="P84" s="439" t="s">
        <v>12</v>
      </c>
      <c r="Q84" s="439" t="s">
        <v>12</v>
      </c>
    </row>
    <row r="85" spans="2:21" ht="60.75" customHeight="1" x14ac:dyDescent="0.25">
      <c r="B85" s="165"/>
      <c r="C85" s="436"/>
      <c r="D85" s="165"/>
      <c r="E85" s="213"/>
      <c r="F85" s="214"/>
      <c r="G85" s="237" t="s">
        <v>77</v>
      </c>
      <c r="H85" s="221">
        <v>40177</v>
      </c>
      <c r="I85" s="222">
        <v>40774</v>
      </c>
      <c r="J85" s="245" t="s">
        <v>12</v>
      </c>
      <c r="K85" s="439"/>
      <c r="L85" s="439"/>
      <c r="M85" s="439"/>
      <c r="N85" s="439"/>
      <c r="O85" s="439"/>
      <c r="P85" s="439"/>
      <c r="Q85" s="439"/>
    </row>
    <row r="86" spans="2:21" ht="60.75" customHeight="1" x14ac:dyDescent="0.25">
      <c r="B86" s="165"/>
      <c r="C86" s="436"/>
      <c r="D86" s="165"/>
      <c r="E86" s="213"/>
      <c r="F86" s="214"/>
      <c r="G86" s="237" t="s">
        <v>78</v>
      </c>
      <c r="H86" s="221">
        <v>42017</v>
      </c>
      <c r="I86" s="222">
        <v>42855</v>
      </c>
      <c r="J86" s="245" t="s">
        <v>12</v>
      </c>
      <c r="K86" s="439"/>
      <c r="L86" s="439"/>
      <c r="M86" s="439"/>
      <c r="N86" s="439"/>
      <c r="O86" s="439"/>
      <c r="P86" s="439"/>
      <c r="Q86" s="439"/>
    </row>
    <row r="87" spans="2:21" ht="60.75" customHeight="1" x14ac:dyDescent="0.25">
      <c r="B87" s="165"/>
      <c r="C87" s="436"/>
      <c r="D87" s="165"/>
      <c r="E87" s="213"/>
      <c r="F87" s="214"/>
      <c r="G87" s="237" t="s">
        <v>78</v>
      </c>
      <c r="H87" s="222">
        <v>39630</v>
      </c>
      <c r="I87" s="222">
        <v>39859</v>
      </c>
      <c r="J87" s="245" t="s">
        <v>12</v>
      </c>
      <c r="K87" s="439"/>
      <c r="L87" s="439"/>
      <c r="M87" s="439"/>
      <c r="N87" s="439"/>
      <c r="O87" s="439"/>
      <c r="P87" s="439"/>
      <c r="Q87" s="439"/>
    </row>
    <row r="88" spans="2:21" ht="60.75" customHeight="1" x14ac:dyDescent="0.25">
      <c r="B88" s="165"/>
      <c r="C88" s="436"/>
      <c r="D88" s="165"/>
      <c r="E88" s="213"/>
      <c r="F88" s="214"/>
      <c r="G88" s="237"/>
      <c r="H88" s="222"/>
      <c r="I88" s="222"/>
      <c r="J88" s="245"/>
      <c r="K88" s="439"/>
      <c r="L88" s="439"/>
      <c r="M88" s="439"/>
      <c r="N88" s="439"/>
      <c r="O88" s="439"/>
      <c r="P88" s="439"/>
      <c r="Q88" s="439"/>
    </row>
    <row r="89" spans="2:21" ht="60.75" customHeight="1" thickBot="1" x14ac:dyDescent="0.3">
      <c r="B89" s="232"/>
      <c r="C89" s="437"/>
      <c r="D89" s="165"/>
      <c r="E89" s="213"/>
      <c r="F89" s="214"/>
      <c r="G89" s="225"/>
      <c r="H89" s="222"/>
      <c r="I89" s="222"/>
      <c r="J89" s="245"/>
      <c r="K89" s="440"/>
      <c r="L89" s="440"/>
      <c r="M89" s="440"/>
      <c r="N89" s="440"/>
      <c r="O89" s="440"/>
      <c r="P89" s="440"/>
      <c r="Q89" s="440"/>
    </row>
    <row r="90" spans="2:21" ht="87" customHeight="1" thickBot="1" x14ac:dyDescent="0.3">
      <c r="B90" s="203">
        <v>9</v>
      </c>
      <c r="C90" s="435" t="s">
        <v>122</v>
      </c>
      <c r="D90" s="165"/>
      <c r="E90" s="205" t="s">
        <v>75</v>
      </c>
      <c r="F90" s="206"/>
      <c r="G90" s="246" t="s">
        <v>51</v>
      </c>
      <c r="H90" s="199" t="s">
        <v>52</v>
      </c>
      <c r="I90" s="199" t="s">
        <v>53</v>
      </c>
      <c r="J90" s="199" t="s">
        <v>54</v>
      </c>
      <c r="K90" s="199" t="s">
        <v>26</v>
      </c>
      <c r="L90" s="208"/>
      <c r="M90" s="224"/>
      <c r="N90" s="244"/>
      <c r="O90" s="244"/>
      <c r="P90" s="224"/>
      <c r="Q90" s="244"/>
    </row>
    <row r="91" spans="2:21" ht="87" customHeight="1" x14ac:dyDescent="0.25">
      <c r="B91" s="165"/>
      <c r="C91" s="436"/>
      <c r="D91" s="165"/>
      <c r="E91" s="213" t="s">
        <v>12</v>
      </c>
      <c r="F91" s="214" t="s">
        <v>12</v>
      </c>
      <c r="G91" s="236" t="s">
        <v>76</v>
      </c>
      <c r="H91" s="221">
        <v>38951</v>
      </c>
      <c r="I91" s="222">
        <v>39608</v>
      </c>
      <c r="J91" s="245" t="s">
        <v>12</v>
      </c>
      <c r="K91" s="438" t="s">
        <v>12</v>
      </c>
      <c r="L91" s="438" t="s">
        <v>38</v>
      </c>
      <c r="M91" s="439" t="s">
        <v>12</v>
      </c>
      <c r="N91" s="439" t="s">
        <v>12</v>
      </c>
      <c r="O91" s="439" t="s">
        <v>12</v>
      </c>
      <c r="P91" s="439" t="s">
        <v>12</v>
      </c>
      <c r="Q91" s="439" t="s">
        <v>12</v>
      </c>
    </row>
    <row r="92" spans="2:21" ht="87" customHeight="1" x14ac:dyDescent="0.25">
      <c r="B92" s="165"/>
      <c r="C92" s="436"/>
      <c r="D92" s="165"/>
      <c r="E92" s="213"/>
      <c r="F92" s="214"/>
      <c r="G92" s="237" t="s">
        <v>77</v>
      </c>
      <c r="H92" s="221">
        <v>40177</v>
      </c>
      <c r="I92" s="222">
        <v>40774</v>
      </c>
      <c r="J92" s="245" t="s">
        <v>12</v>
      </c>
      <c r="K92" s="439"/>
      <c r="L92" s="439"/>
      <c r="M92" s="439"/>
      <c r="N92" s="439"/>
      <c r="O92" s="439"/>
      <c r="P92" s="439"/>
      <c r="Q92" s="439"/>
    </row>
    <row r="93" spans="2:21" ht="87" customHeight="1" x14ac:dyDescent="0.25">
      <c r="B93" s="165"/>
      <c r="C93" s="436"/>
      <c r="D93" s="165"/>
      <c r="E93" s="213"/>
      <c r="F93" s="214"/>
      <c r="G93" s="237" t="s">
        <v>78</v>
      </c>
      <c r="H93" s="221">
        <v>42017</v>
      </c>
      <c r="I93" s="222">
        <v>42855</v>
      </c>
      <c r="J93" s="245" t="s">
        <v>12</v>
      </c>
      <c r="K93" s="439"/>
      <c r="L93" s="439"/>
      <c r="M93" s="439"/>
      <c r="N93" s="439"/>
      <c r="O93" s="439"/>
      <c r="P93" s="439"/>
      <c r="Q93" s="439"/>
    </row>
    <row r="94" spans="2:21" ht="87" customHeight="1" x14ac:dyDescent="0.25">
      <c r="B94" s="165"/>
      <c r="C94" s="436"/>
      <c r="D94" s="165"/>
      <c r="E94" s="213"/>
      <c r="F94" s="214"/>
      <c r="G94" s="237" t="s">
        <v>78</v>
      </c>
      <c r="H94" s="222">
        <v>39630</v>
      </c>
      <c r="I94" s="222">
        <v>39859</v>
      </c>
      <c r="J94" s="245" t="s">
        <v>12</v>
      </c>
      <c r="K94" s="439"/>
      <c r="L94" s="439"/>
      <c r="M94" s="439"/>
      <c r="N94" s="439"/>
      <c r="O94" s="439"/>
      <c r="P94" s="439"/>
      <c r="Q94" s="439"/>
    </row>
    <row r="95" spans="2:21" ht="87" customHeight="1" x14ac:dyDescent="0.25">
      <c r="B95" s="165"/>
      <c r="C95" s="436"/>
      <c r="D95" s="165"/>
      <c r="E95" s="213"/>
      <c r="F95" s="214"/>
      <c r="G95" s="237"/>
      <c r="H95" s="222"/>
      <c r="I95" s="222"/>
      <c r="J95" s="245"/>
      <c r="K95" s="439"/>
      <c r="L95" s="439"/>
      <c r="M95" s="439"/>
      <c r="N95" s="439"/>
      <c r="O95" s="439"/>
      <c r="P95" s="439"/>
      <c r="Q95" s="439"/>
    </row>
    <row r="96" spans="2:21" ht="87" customHeight="1" thickBot="1" x14ac:dyDescent="0.3">
      <c r="B96" s="232"/>
      <c r="C96" s="437"/>
      <c r="D96" s="165"/>
      <c r="E96" s="213"/>
      <c r="F96" s="214"/>
      <c r="G96" s="225"/>
      <c r="H96" s="222"/>
      <c r="I96" s="222"/>
      <c r="J96" s="245"/>
      <c r="K96" s="440"/>
      <c r="L96" s="440"/>
      <c r="M96" s="440"/>
      <c r="N96" s="440"/>
      <c r="O96" s="440"/>
      <c r="P96" s="440"/>
      <c r="Q96" s="440"/>
    </row>
    <row r="97" spans="2:17" ht="87" customHeight="1" thickBot="1" x14ac:dyDescent="0.3">
      <c r="B97" s="203">
        <v>10</v>
      </c>
      <c r="C97" s="435" t="s">
        <v>123</v>
      </c>
      <c r="D97" s="165"/>
      <c r="E97" s="205" t="s">
        <v>75</v>
      </c>
      <c r="F97" s="206"/>
      <c r="G97" s="246" t="s">
        <v>51</v>
      </c>
      <c r="H97" s="199" t="s">
        <v>52</v>
      </c>
      <c r="I97" s="199" t="s">
        <v>53</v>
      </c>
      <c r="J97" s="199" t="s">
        <v>54</v>
      </c>
      <c r="K97" s="199" t="s">
        <v>26</v>
      </c>
      <c r="L97" s="208"/>
      <c r="M97" s="224"/>
      <c r="N97" s="244"/>
      <c r="O97" s="244"/>
      <c r="P97" s="224"/>
      <c r="Q97" s="244"/>
    </row>
    <row r="98" spans="2:17" ht="87" customHeight="1" x14ac:dyDescent="0.25">
      <c r="B98" s="165"/>
      <c r="C98" s="436"/>
      <c r="D98" s="165"/>
      <c r="E98" s="213" t="s">
        <v>12</v>
      </c>
      <c r="F98" s="214" t="s">
        <v>12</v>
      </c>
      <c r="G98" s="236" t="s">
        <v>76</v>
      </c>
      <c r="H98" s="221">
        <v>38951</v>
      </c>
      <c r="I98" s="222">
        <v>39608</v>
      </c>
      <c r="J98" s="245" t="s">
        <v>12</v>
      </c>
      <c r="K98" s="438" t="s">
        <v>12</v>
      </c>
      <c r="L98" s="438" t="s">
        <v>38</v>
      </c>
      <c r="M98" s="439" t="s">
        <v>12</v>
      </c>
      <c r="N98" s="439" t="s">
        <v>12</v>
      </c>
      <c r="O98" s="439" t="s">
        <v>12</v>
      </c>
      <c r="P98" s="439" t="s">
        <v>12</v>
      </c>
      <c r="Q98" s="439" t="s">
        <v>12</v>
      </c>
    </row>
    <row r="99" spans="2:17" ht="87" customHeight="1" x14ac:dyDescent="0.25">
      <c r="B99" s="165"/>
      <c r="C99" s="436"/>
      <c r="D99" s="165"/>
      <c r="E99" s="213"/>
      <c r="F99" s="214"/>
      <c r="G99" s="237" t="s">
        <v>77</v>
      </c>
      <c r="H99" s="221">
        <v>40177</v>
      </c>
      <c r="I99" s="222">
        <v>40774</v>
      </c>
      <c r="J99" s="245" t="s">
        <v>12</v>
      </c>
      <c r="K99" s="439"/>
      <c r="L99" s="439"/>
      <c r="M99" s="439"/>
      <c r="N99" s="439"/>
      <c r="O99" s="439"/>
      <c r="P99" s="439"/>
      <c r="Q99" s="439"/>
    </row>
    <row r="100" spans="2:17" ht="87" customHeight="1" x14ac:dyDescent="0.25">
      <c r="B100" s="165"/>
      <c r="C100" s="436"/>
      <c r="D100" s="165"/>
      <c r="E100" s="213"/>
      <c r="F100" s="214"/>
      <c r="G100" s="237" t="s">
        <v>78</v>
      </c>
      <c r="H100" s="221">
        <v>42017</v>
      </c>
      <c r="I100" s="222">
        <v>42855</v>
      </c>
      <c r="J100" s="245" t="s">
        <v>12</v>
      </c>
      <c r="K100" s="439"/>
      <c r="L100" s="439"/>
      <c r="M100" s="439"/>
      <c r="N100" s="439"/>
      <c r="O100" s="439"/>
      <c r="P100" s="439"/>
      <c r="Q100" s="439"/>
    </row>
    <row r="101" spans="2:17" ht="87" customHeight="1" x14ac:dyDescent="0.25">
      <c r="B101" s="165"/>
      <c r="C101" s="436"/>
      <c r="D101" s="165"/>
      <c r="E101" s="213"/>
      <c r="F101" s="214"/>
      <c r="G101" s="237" t="s">
        <v>78</v>
      </c>
      <c r="H101" s="222">
        <v>39630</v>
      </c>
      <c r="I101" s="222">
        <v>39859</v>
      </c>
      <c r="J101" s="245" t="s">
        <v>12</v>
      </c>
      <c r="K101" s="439"/>
      <c r="L101" s="439"/>
      <c r="M101" s="439"/>
      <c r="N101" s="439"/>
      <c r="O101" s="439"/>
      <c r="P101" s="439"/>
      <c r="Q101" s="439"/>
    </row>
    <row r="102" spans="2:17" ht="87" customHeight="1" x14ac:dyDescent="0.25">
      <c r="B102" s="165"/>
      <c r="C102" s="436"/>
      <c r="D102" s="165"/>
      <c r="E102" s="213"/>
      <c r="F102" s="214"/>
      <c r="G102" s="237"/>
      <c r="H102" s="222"/>
      <c r="I102" s="222"/>
      <c r="J102" s="245"/>
      <c r="K102" s="439"/>
      <c r="L102" s="439"/>
      <c r="M102" s="439"/>
      <c r="N102" s="439"/>
      <c r="O102" s="439"/>
      <c r="P102" s="439"/>
      <c r="Q102" s="439"/>
    </row>
    <row r="103" spans="2:17" ht="87" customHeight="1" thickBot="1" x14ac:dyDescent="0.3">
      <c r="B103" s="232"/>
      <c r="C103" s="437"/>
      <c r="D103" s="165"/>
      <c r="E103" s="213"/>
      <c r="F103" s="214"/>
      <c r="G103" s="225"/>
      <c r="H103" s="222"/>
      <c r="I103" s="222"/>
      <c r="J103" s="245"/>
      <c r="K103" s="440"/>
      <c r="L103" s="440"/>
      <c r="M103" s="440"/>
      <c r="N103" s="440"/>
      <c r="O103" s="440"/>
      <c r="P103" s="440"/>
      <c r="Q103" s="440"/>
    </row>
  </sheetData>
  <mergeCells count="84">
    <mergeCell ref="M10:M14"/>
    <mergeCell ref="N10:N14"/>
    <mergeCell ref="O10:O14"/>
    <mergeCell ref="M40:M49"/>
    <mergeCell ref="N40:N49"/>
    <mergeCell ref="O40:O49"/>
    <mergeCell ref="K51:K56"/>
    <mergeCell ref="B2:Q2"/>
    <mergeCell ref="B7:B8"/>
    <mergeCell ref="C7:C8"/>
    <mergeCell ref="B3:T3"/>
    <mergeCell ref="B5:T5"/>
    <mergeCell ref="L26:L38"/>
    <mergeCell ref="L40:L49"/>
    <mergeCell ref="L51:L56"/>
    <mergeCell ref="P10:P14"/>
    <mergeCell ref="Q10:Q14"/>
    <mergeCell ref="M16:M24"/>
    <mergeCell ref="N16:N24"/>
    <mergeCell ref="O16:O24"/>
    <mergeCell ref="P16:P24"/>
    <mergeCell ref="Q16:Q24"/>
    <mergeCell ref="L58:L63"/>
    <mergeCell ref="L65:L82"/>
    <mergeCell ref="C64:C82"/>
    <mergeCell ref="C9:C14"/>
    <mergeCell ref="C15:C24"/>
    <mergeCell ref="C25:C38"/>
    <mergeCell ref="C39:C49"/>
    <mergeCell ref="C50:C56"/>
    <mergeCell ref="C57:C63"/>
    <mergeCell ref="L10:L14"/>
    <mergeCell ref="L16:L24"/>
    <mergeCell ref="K65:K82"/>
    <mergeCell ref="K58:K63"/>
    <mergeCell ref="K16:K24"/>
    <mergeCell ref="K26:K38"/>
    <mergeCell ref="K40:K49"/>
    <mergeCell ref="Q51:Q56"/>
    <mergeCell ref="M65:M82"/>
    <mergeCell ref="N65:N82"/>
    <mergeCell ref="O65:O82"/>
    <mergeCell ref="M26:M38"/>
    <mergeCell ref="N26:N38"/>
    <mergeCell ref="O26:O38"/>
    <mergeCell ref="P40:P49"/>
    <mergeCell ref="Q40:Q49"/>
    <mergeCell ref="P91:P96"/>
    <mergeCell ref="C90:C96"/>
    <mergeCell ref="Q91:Q96"/>
    <mergeCell ref="P26:P38"/>
    <mergeCell ref="Q26:Q38"/>
    <mergeCell ref="P65:P82"/>
    <mergeCell ref="Q65:Q82"/>
    <mergeCell ref="M58:M63"/>
    <mergeCell ref="N58:N63"/>
    <mergeCell ref="O58:O63"/>
    <mergeCell ref="P58:P63"/>
    <mergeCell ref="Q58:Q63"/>
    <mergeCell ref="M51:M56"/>
    <mergeCell ref="N51:N56"/>
    <mergeCell ref="O51:O56"/>
    <mergeCell ref="P51:P56"/>
    <mergeCell ref="O98:O103"/>
    <mergeCell ref="P98:P103"/>
    <mergeCell ref="Q98:Q103"/>
    <mergeCell ref="C83:C89"/>
    <mergeCell ref="K84:K89"/>
    <mergeCell ref="L84:L89"/>
    <mergeCell ref="M84:M89"/>
    <mergeCell ref="N84:N89"/>
    <mergeCell ref="O84:O89"/>
    <mergeCell ref="P84:P89"/>
    <mergeCell ref="Q84:Q89"/>
    <mergeCell ref="K91:K96"/>
    <mergeCell ref="L91:L96"/>
    <mergeCell ref="M91:M96"/>
    <mergeCell ref="N91:N96"/>
    <mergeCell ref="O91:O96"/>
    <mergeCell ref="C97:C103"/>
    <mergeCell ref="K98:K103"/>
    <mergeCell ref="L98:L103"/>
    <mergeCell ref="M98:M103"/>
    <mergeCell ref="N98:N103"/>
  </mergeCells>
  <pageMargins left="0.70866141732283472" right="0.70866141732283472" top="0.74803149606299213" bottom="0.74803149606299213" header="0.31496062992125984" footer="0.31496062992125984"/>
  <pageSetup paperSize="130" scale="3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163"/>
  <sheetViews>
    <sheetView showGridLines="0" showZeros="0" view="pageBreakPreview" topLeftCell="AC93" zoomScale="59" zoomScaleNormal="10" zoomScaleSheetLayoutView="59" workbookViewId="0">
      <selection activeCell="AH100" sqref="AH100:AH103"/>
    </sheetView>
  </sheetViews>
  <sheetFormatPr baseColWidth="10" defaultRowHeight="15" x14ac:dyDescent="0.25"/>
  <cols>
    <col min="1" max="1" width="11.42578125" style="9"/>
    <col min="2" max="2" width="11.42578125" style="10"/>
    <col min="3" max="3" width="50.140625" style="7" customWidth="1"/>
    <col min="4" max="4" width="30.140625" style="11" customWidth="1"/>
    <col min="5" max="5" width="44" style="8" customWidth="1"/>
    <col min="6" max="6" width="7.28515625" style="8" customWidth="1"/>
    <col min="7" max="7" width="39.140625" style="79" customWidth="1"/>
    <col min="8" max="8" width="22.42578125" style="9" customWidth="1"/>
    <col min="9" max="9" width="11.42578125" style="4" customWidth="1"/>
    <col min="10" max="14" width="32.5703125" style="9" customWidth="1"/>
    <col min="15" max="15" width="80" style="9" customWidth="1"/>
    <col min="16" max="16" width="22.85546875" style="23" customWidth="1"/>
    <col min="17" max="17" width="20.28515625" style="23" customWidth="1"/>
    <col min="18" max="18" width="50.5703125" style="23" customWidth="1"/>
    <col min="19" max="19" width="57.5703125" style="4" customWidth="1"/>
    <col min="20" max="20" width="22" style="22" customWidth="1"/>
    <col min="21" max="21" width="21.5703125" style="25" customWidth="1"/>
    <col min="22" max="22" width="21.85546875" style="13" customWidth="1"/>
    <col min="23" max="23" width="22.28515625" style="25" customWidth="1"/>
    <col min="24" max="24" width="24.28515625" style="25" hidden="1" customWidth="1"/>
    <col min="25" max="25" width="21.28515625" style="9" customWidth="1"/>
    <col min="26" max="26" width="27.7109375" style="8" customWidth="1"/>
    <col min="27" max="27" width="25.140625" style="9" customWidth="1"/>
    <col min="28" max="28" width="20.7109375" style="9" customWidth="1"/>
    <col min="29" max="29" width="40" style="9" customWidth="1"/>
    <col min="30" max="30" width="5.5703125" style="15" customWidth="1"/>
    <col min="31" max="31" width="38.42578125" style="15" customWidth="1"/>
    <col min="32" max="32" width="54.7109375" style="15" customWidth="1"/>
    <col min="33" max="33" width="9.7109375" style="9" customWidth="1"/>
    <col min="34" max="34" width="52.140625" style="9" customWidth="1"/>
    <col min="35" max="35" width="9.7109375" style="9" customWidth="1"/>
    <col min="36" max="36" width="72.85546875" style="9" customWidth="1"/>
    <col min="37" max="16384" width="11.42578125" style="9"/>
  </cols>
  <sheetData>
    <row r="1" spans="2:37" ht="15.75" thickBot="1" x14ac:dyDescent="0.3">
      <c r="O1" s="75"/>
    </row>
    <row r="2" spans="2:37" ht="91.5" thickBot="1" x14ac:dyDescent="0.3">
      <c r="B2" s="457" t="s">
        <v>146</v>
      </c>
      <c r="C2" s="458"/>
      <c r="D2" s="458"/>
      <c r="E2" s="458"/>
      <c r="F2" s="458"/>
      <c r="G2" s="458"/>
      <c r="H2" s="458"/>
      <c r="I2" s="458"/>
      <c r="J2" s="458"/>
      <c r="K2" s="458"/>
      <c r="L2" s="458"/>
      <c r="M2" s="458"/>
      <c r="N2" s="458"/>
      <c r="O2" s="458"/>
      <c r="P2" s="458"/>
      <c r="Q2" s="458"/>
      <c r="R2" s="458"/>
      <c r="S2" s="458"/>
      <c r="T2" s="458"/>
      <c r="U2" s="458"/>
      <c r="V2" s="458"/>
      <c r="W2" s="458"/>
      <c r="X2" s="458"/>
      <c r="Y2" s="458"/>
      <c r="Z2" s="458"/>
      <c r="AA2" s="458"/>
      <c r="AB2" s="458"/>
      <c r="AC2" s="458"/>
      <c r="AD2" s="458"/>
      <c r="AE2" s="458"/>
      <c r="AF2" s="458"/>
      <c r="AG2" s="458"/>
      <c r="AH2" s="458"/>
      <c r="AI2" s="458"/>
      <c r="AJ2" s="458"/>
      <c r="AK2" s="459"/>
    </row>
    <row r="3" spans="2:37" ht="33.75" customHeight="1" thickBot="1" x14ac:dyDescent="0.3">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row>
    <row r="4" spans="2:37" ht="91.5" thickBot="1" x14ac:dyDescent="0.3">
      <c r="B4" s="460" t="s">
        <v>45</v>
      </c>
      <c r="C4" s="461"/>
      <c r="D4" s="461"/>
      <c r="E4" s="461"/>
      <c r="F4" s="461"/>
      <c r="G4" s="461"/>
      <c r="H4" s="461"/>
      <c r="I4" s="461"/>
      <c r="J4" s="461"/>
      <c r="K4" s="461"/>
      <c r="L4" s="461"/>
      <c r="M4" s="461"/>
      <c r="N4" s="461"/>
      <c r="O4" s="461"/>
      <c r="P4" s="461"/>
      <c r="Q4" s="461"/>
      <c r="R4" s="461"/>
      <c r="S4" s="461"/>
      <c r="T4" s="461"/>
      <c r="U4" s="461"/>
      <c r="V4" s="461"/>
      <c r="W4" s="461"/>
      <c r="X4" s="461"/>
      <c r="Y4" s="461"/>
      <c r="Z4" s="461"/>
      <c r="AA4" s="461"/>
      <c r="AB4" s="461"/>
      <c r="AC4" s="461"/>
      <c r="AD4" s="461"/>
      <c r="AE4" s="461"/>
      <c r="AF4" s="461"/>
      <c r="AG4" s="461"/>
      <c r="AH4" s="461"/>
      <c r="AI4" s="461"/>
      <c r="AJ4" s="462"/>
      <c r="AK4" s="163"/>
    </row>
    <row r="5" spans="2:37" ht="90.75" x14ac:dyDescent="0.25">
      <c r="B5" s="171"/>
      <c r="C5" s="171"/>
      <c r="D5" s="171"/>
      <c r="E5" s="171"/>
      <c r="F5" s="171"/>
      <c r="G5" s="171"/>
      <c r="H5" s="171"/>
      <c r="I5" s="171"/>
      <c r="J5" s="171"/>
      <c r="K5" s="171"/>
      <c r="L5" s="171"/>
      <c r="M5" s="171"/>
      <c r="N5" s="171"/>
      <c r="O5" s="171"/>
      <c r="P5" s="171"/>
      <c r="Q5" s="171"/>
      <c r="R5" s="171"/>
      <c r="S5" s="171"/>
      <c r="T5" s="171"/>
      <c r="U5" s="171"/>
      <c r="V5" s="171"/>
      <c r="W5" s="171"/>
      <c r="X5" s="171"/>
      <c r="Y5" s="171"/>
      <c r="Z5" s="171"/>
      <c r="AA5" s="171"/>
      <c r="AB5" s="171"/>
      <c r="AC5" s="171"/>
      <c r="AD5" s="171"/>
      <c r="AE5" s="171"/>
      <c r="AF5" s="171"/>
      <c r="AG5" s="171"/>
      <c r="AH5" s="171"/>
      <c r="AI5" s="171"/>
      <c r="AJ5" s="171"/>
      <c r="AK5" s="163"/>
    </row>
    <row r="6" spans="2:37" x14ac:dyDescent="0.25">
      <c r="C6" s="2" t="s">
        <v>7</v>
      </c>
      <c r="D6" s="80">
        <v>314386450</v>
      </c>
      <c r="AC6" s="77"/>
    </row>
    <row r="7" spans="2:37" x14ac:dyDescent="0.25">
      <c r="C7" s="2" t="s">
        <v>9</v>
      </c>
      <c r="D7" s="80">
        <v>781242</v>
      </c>
      <c r="AC7" s="78"/>
    </row>
    <row r="8" spans="2:37" x14ac:dyDescent="0.25">
      <c r="C8" s="1" t="s">
        <v>8</v>
      </c>
      <c r="D8" s="81">
        <f>D6/D7</f>
        <v>402.41877676827409</v>
      </c>
      <c r="AC8" s="78"/>
    </row>
    <row r="9" spans="2:37" ht="24" customHeight="1" x14ac:dyDescent="0.25">
      <c r="C9" s="9"/>
      <c r="D9" s="81"/>
      <c r="AC9" s="78"/>
      <c r="AD9" s="150"/>
      <c r="AE9" s="150"/>
      <c r="AF9" s="150"/>
    </row>
    <row r="10" spans="2:37" x14ac:dyDescent="0.25">
      <c r="C10" s="9"/>
      <c r="D10" s="81">
        <v>0</v>
      </c>
      <c r="AC10" s="78"/>
    </row>
    <row r="11" spans="2:37" ht="15.75" thickBot="1" x14ac:dyDescent="0.3">
      <c r="C11" s="9"/>
      <c r="D11" s="82"/>
      <c r="AC11" s="78"/>
    </row>
    <row r="12" spans="2:37" ht="60" customHeight="1" thickBot="1" x14ac:dyDescent="0.3">
      <c r="C12" s="83"/>
      <c r="J12" s="463" t="s">
        <v>23</v>
      </c>
      <c r="K12" s="464"/>
      <c r="L12" s="464"/>
      <c r="M12" s="464"/>
      <c r="N12" s="464"/>
      <c r="O12" s="248"/>
      <c r="R12" s="149">
        <v>37882</v>
      </c>
      <c r="AC12" s="78"/>
      <c r="AD12" s="31"/>
      <c r="AE12" s="31"/>
      <c r="AF12" s="31"/>
    </row>
    <row r="13" spans="2:37" s="6" customFormat="1" ht="140.25" customHeight="1" thickBot="1" x14ac:dyDescent="0.3">
      <c r="B13" s="346" t="s">
        <v>17</v>
      </c>
      <c r="C13" s="37" t="s">
        <v>0</v>
      </c>
      <c r="D13" s="38" t="s">
        <v>16</v>
      </c>
      <c r="E13" s="39" t="s">
        <v>15</v>
      </c>
      <c r="F13" s="20"/>
      <c r="G13" s="84" t="s">
        <v>20</v>
      </c>
      <c r="H13" s="40" t="s">
        <v>1</v>
      </c>
      <c r="I13" s="247" t="s">
        <v>3</v>
      </c>
      <c r="J13" s="253">
        <v>80101600</v>
      </c>
      <c r="K13" s="254">
        <v>86101700</v>
      </c>
      <c r="L13" s="255">
        <v>86111600</v>
      </c>
      <c r="M13" s="255">
        <v>94132000</v>
      </c>
      <c r="N13" s="255">
        <v>93141500</v>
      </c>
      <c r="O13" s="162" t="s">
        <v>13</v>
      </c>
      <c r="P13" s="85" t="s">
        <v>27</v>
      </c>
      <c r="Q13" s="86" t="s">
        <v>28</v>
      </c>
      <c r="R13" s="87" t="s">
        <v>29</v>
      </c>
      <c r="S13" s="41" t="s">
        <v>2</v>
      </c>
      <c r="T13" s="42" t="s">
        <v>5</v>
      </c>
      <c r="U13" s="43" t="s">
        <v>10</v>
      </c>
      <c r="V13" s="44" t="s">
        <v>4</v>
      </c>
      <c r="W13" s="43" t="s">
        <v>11</v>
      </c>
      <c r="X13" s="43"/>
      <c r="Y13" s="45" t="s">
        <v>19</v>
      </c>
      <c r="Z13" s="44" t="s">
        <v>24</v>
      </c>
      <c r="AA13" s="46" t="s">
        <v>6</v>
      </c>
      <c r="AB13" s="41" t="s">
        <v>14</v>
      </c>
      <c r="AC13" s="33" t="s">
        <v>25</v>
      </c>
      <c r="AD13" s="32"/>
      <c r="AE13" s="154" t="s">
        <v>20</v>
      </c>
      <c r="AF13" s="154" t="s">
        <v>30</v>
      </c>
      <c r="AG13" s="88"/>
      <c r="AH13" s="89" t="s">
        <v>22</v>
      </c>
      <c r="AJ13" s="89" t="s">
        <v>26</v>
      </c>
    </row>
    <row r="14" spans="2:37" s="35" customFormat="1" ht="21.75" customHeight="1" thickBot="1" x14ac:dyDescent="0.3">
      <c r="B14" s="90"/>
      <c r="C14" s="90"/>
      <c r="D14" s="91"/>
      <c r="E14" s="74"/>
      <c r="F14" s="19"/>
      <c r="G14" s="92"/>
      <c r="H14" s="93"/>
      <c r="I14" s="94"/>
      <c r="J14" s="26"/>
      <c r="K14" s="26"/>
      <c r="L14" s="256"/>
      <c r="M14" s="256"/>
      <c r="N14" s="257"/>
      <c r="P14" s="95"/>
      <c r="Q14" s="96"/>
      <c r="R14" s="96"/>
      <c r="S14" s="94"/>
      <c r="T14" s="97"/>
      <c r="U14" s="98"/>
      <c r="V14" s="99"/>
      <c r="W14" s="98"/>
      <c r="X14" s="98"/>
      <c r="Y14" s="100"/>
      <c r="Z14" s="99"/>
      <c r="AA14" s="101"/>
      <c r="AB14" s="94"/>
      <c r="AC14" s="102"/>
      <c r="AD14" s="32"/>
      <c r="AG14" s="36"/>
    </row>
    <row r="15" spans="2:37" ht="74.25" customHeight="1" x14ac:dyDescent="0.25">
      <c r="B15" s="103">
        <v>1</v>
      </c>
      <c r="C15" s="104" t="s">
        <v>148</v>
      </c>
      <c r="D15" s="105">
        <v>1</v>
      </c>
      <c r="E15" s="465" t="s">
        <v>184</v>
      </c>
      <c r="F15" s="106"/>
      <c r="G15" s="463" t="str">
        <f>+IF(C15="","",IF(C16="",C15,C16))</f>
        <v>FUNCITEG</v>
      </c>
      <c r="H15" s="145">
        <v>190</v>
      </c>
      <c r="I15" s="107">
        <v>2015</v>
      </c>
      <c r="J15" s="107"/>
      <c r="K15" s="274"/>
      <c r="L15" s="258" t="s">
        <v>31</v>
      </c>
      <c r="M15" s="258"/>
      <c r="N15" s="259"/>
      <c r="O15" s="108" t="s">
        <v>185</v>
      </c>
      <c r="P15" s="109">
        <v>42230</v>
      </c>
      <c r="Q15" s="109">
        <v>42491</v>
      </c>
      <c r="R15" s="110" t="str">
        <f>IF(Q15="","",IF(Q15&lt;$R$12,"NO CUMPLE","CUMPLE"))</f>
        <v>CUMPLE</v>
      </c>
      <c r="S15" s="260" t="s">
        <v>153</v>
      </c>
      <c r="T15" s="112">
        <v>240955000</v>
      </c>
      <c r="U15" s="151">
        <f>IF(Q15="","",T15/(VLOOKUP(YEAR(Q15),$AS$127:$AT$163,2,FALSE)))</f>
        <v>349.48618836617328</v>
      </c>
      <c r="V15" s="114">
        <v>1</v>
      </c>
      <c r="W15" s="113">
        <f>+IF(C15="","",V15*T15)</f>
        <v>240955000</v>
      </c>
      <c r="X15" s="113"/>
      <c r="Y15" s="115">
        <f t="shared" ref="Y15:Y18" si="0">+IF(T15="","",V15*U15)</f>
        <v>349.48618836617328</v>
      </c>
      <c r="Z15" s="469">
        <f>(SUM(Y15:Y18))/$D$8</f>
        <v>1.4555485412511953</v>
      </c>
      <c r="AA15" s="116">
        <v>10</v>
      </c>
      <c r="AB15" s="472">
        <f>+IF(C15="","",COUNT(Y15:Y18))</f>
        <v>2</v>
      </c>
      <c r="AC15" s="474" t="s">
        <v>38</v>
      </c>
      <c r="AE15" s="476" t="str">
        <f>C15</f>
        <v>FUNCITEG</v>
      </c>
      <c r="AF15" s="478" t="s">
        <v>186</v>
      </c>
      <c r="AH15" s="478" t="s">
        <v>38</v>
      </c>
      <c r="AJ15" s="365"/>
    </row>
    <row r="16" spans="2:37" ht="87" customHeight="1" x14ac:dyDescent="0.25">
      <c r="B16" s="480"/>
      <c r="C16" s="483"/>
      <c r="D16" s="486"/>
      <c r="E16" s="466"/>
      <c r="F16" s="21"/>
      <c r="G16" s="467"/>
      <c r="H16" s="144">
        <v>248</v>
      </c>
      <c r="I16" s="47">
        <v>2016</v>
      </c>
      <c r="J16" s="47" t="s">
        <v>31</v>
      </c>
      <c r="K16" s="250"/>
      <c r="L16" s="252"/>
      <c r="M16" s="252"/>
      <c r="N16" s="249"/>
      <c r="O16" s="48" t="s">
        <v>187</v>
      </c>
      <c r="P16" s="117">
        <v>42389</v>
      </c>
      <c r="Q16" s="117">
        <v>42877</v>
      </c>
      <c r="R16" s="118" t="s">
        <v>38</v>
      </c>
      <c r="S16" s="119" t="s">
        <v>136</v>
      </c>
      <c r="T16" s="120">
        <v>174288500</v>
      </c>
      <c r="U16" s="152">
        <f>IF(Q16="","",T16/(VLOOKUP(YEAR(Q16),$AS$127:$AT$163,2,FALSE)))</f>
        <v>236.2538751309784</v>
      </c>
      <c r="V16" s="121">
        <v>1</v>
      </c>
      <c r="W16" s="49">
        <f>+IF(C15="","",V16*T16)</f>
        <v>174288500</v>
      </c>
      <c r="X16" s="49">
        <f>C16</f>
        <v>0</v>
      </c>
      <c r="Y16" s="57">
        <f t="shared" si="0"/>
        <v>236.2538751309784</v>
      </c>
      <c r="Z16" s="470"/>
      <c r="AA16" s="122">
        <v>16</v>
      </c>
      <c r="AB16" s="473"/>
      <c r="AC16" s="475"/>
      <c r="AE16" s="477"/>
      <c r="AF16" s="479"/>
      <c r="AH16" s="479"/>
      <c r="AJ16" s="366" t="s">
        <v>188</v>
      </c>
    </row>
    <row r="17" spans="1:36" ht="87" customHeight="1" x14ac:dyDescent="0.25">
      <c r="B17" s="481"/>
      <c r="C17" s="484"/>
      <c r="D17" s="486"/>
      <c r="E17" s="466"/>
      <c r="F17" s="21"/>
      <c r="G17" s="467"/>
      <c r="H17" s="144"/>
      <c r="I17" s="47"/>
      <c r="J17" s="47"/>
      <c r="K17" s="250"/>
      <c r="L17" s="252"/>
      <c r="M17" s="252"/>
      <c r="N17" s="249"/>
      <c r="O17" s="58"/>
      <c r="P17" s="117"/>
      <c r="Q17" s="117"/>
      <c r="R17" s="118" t="str">
        <f t="shared" ref="R17:R18" si="1">IF(Q17="","",IF(Q17&lt;$R$12,"NO CUMPLE","CUMPLE"))</f>
        <v/>
      </c>
      <c r="S17" s="119"/>
      <c r="T17" s="120"/>
      <c r="U17" s="152" t="str">
        <f>IF(Q17="","",T17/(VLOOKUP(YEAR(Q17),$AS$127:$AT$163,2,FALSE)))</f>
        <v/>
      </c>
      <c r="V17" s="121"/>
      <c r="W17" s="49">
        <f>+IF(C15="","",V17*T17)</f>
        <v>0</v>
      </c>
      <c r="X17" s="49">
        <f>C16</f>
        <v>0</v>
      </c>
      <c r="Y17" s="57" t="str">
        <f t="shared" si="0"/>
        <v/>
      </c>
      <c r="Z17" s="470"/>
      <c r="AA17" s="122"/>
      <c r="AB17" s="473"/>
      <c r="AC17" s="475"/>
      <c r="AE17" s="477"/>
      <c r="AF17" s="479"/>
      <c r="AH17" s="479"/>
      <c r="AJ17" s="366"/>
    </row>
    <row r="18" spans="1:36" ht="50.25" customHeight="1" thickBot="1" x14ac:dyDescent="0.3">
      <c r="B18" s="482"/>
      <c r="C18" s="485"/>
      <c r="D18" s="487"/>
      <c r="E18" s="466"/>
      <c r="F18" s="21"/>
      <c r="G18" s="468"/>
      <c r="H18" s="59"/>
      <c r="I18" s="59"/>
      <c r="J18" s="59"/>
      <c r="K18" s="251"/>
      <c r="L18" s="252"/>
      <c r="M18" s="252"/>
      <c r="N18" s="252"/>
      <c r="O18" s="124"/>
      <c r="P18" s="125"/>
      <c r="Q18" s="125"/>
      <c r="R18" s="126" t="str">
        <f t="shared" si="1"/>
        <v/>
      </c>
      <c r="S18" s="127"/>
      <c r="T18" s="128"/>
      <c r="U18" s="153" t="str">
        <f>IF(Q18="","",T18/(VLOOKUP(YEAR(Q18),$AS$127:$AT$163,2,FALSE)))</f>
        <v/>
      </c>
      <c r="V18" s="130"/>
      <c r="W18" s="129">
        <f>+IF(C15="","",V18*T18)</f>
        <v>0</v>
      </c>
      <c r="X18" s="129">
        <f>C16</f>
        <v>0</v>
      </c>
      <c r="Y18" s="62" t="str">
        <f t="shared" si="0"/>
        <v/>
      </c>
      <c r="Z18" s="471"/>
      <c r="AA18" s="131"/>
      <c r="AB18" s="473"/>
      <c r="AC18" s="475"/>
      <c r="AE18" s="477"/>
      <c r="AF18" s="479"/>
      <c r="AH18" s="479"/>
      <c r="AJ18" s="366"/>
    </row>
    <row r="19" spans="1:36" ht="39.950000000000003" customHeight="1" thickBot="1" x14ac:dyDescent="0.3">
      <c r="B19" s="3"/>
      <c r="C19" s="51"/>
      <c r="D19" s="132" t="str">
        <f>IF(SUM(D16:D18)=100%,"100%",IF(SUM(D16:D18)=0,"","NO CUMPLE"))</f>
        <v/>
      </c>
      <c r="E19" s="52"/>
      <c r="F19" s="14"/>
      <c r="G19" s="345"/>
      <c r="H19" s="345"/>
      <c r="I19" s="53"/>
      <c r="J19" s="53"/>
      <c r="K19" s="53"/>
      <c r="L19" s="53"/>
      <c r="M19" s="53"/>
      <c r="N19" s="53"/>
      <c r="O19" s="133"/>
      <c r="P19" s="54"/>
      <c r="Q19" s="54"/>
      <c r="R19" s="54"/>
      <c r="S19" s="345"/>
      <c r="T19" s="55"/>
      <c r="U19" s="56"/>
      <c r="V19" s="134"/>
      <c r="W19" s="56"/>
      <c r="X19" s="56"/>
      <c r="Y19" s="50">
        <f>SUM(Y15:Y18)</f>
        <v>585.74006349715171</v>
      </c>
      <c r="Z19" s="135"/>
      <c r="AA19" s="136"/>
      <c r="AB19" s="53"/>
      <c r="AC19" s="137"/>
    </row>
    <row r="20" spans="1:36" ht="39.950000000000003" customHeight="1" x14ac:dyDescent="0.25">
      <c r="B20" s="3"/>
      <c r="C20" s="5"/>
      <c r="D20" s="12"/>
      <c r="E20" s="14"/>
      <c r="F20" s="14"/>
      <c r="G20" s="138"/>
      <c r="H20" s="138"/>
      <c r="I20" s="26"/>
      <c r="J20" s="26"/>
      <c r="K20" s="26"/>
      <c r="L20" s="26"/>
      <c r="M20" s="26"/>
      <c r="N20" s="26"/>
      <c r="O20" s="76"/>
      <c r="P20" s="27"/>
      <c r="Q20" s="27"/>
      <c r="R20" s="27"/>
      <c r="S20" s="138"/>
      <c r="T20" s="28"/>
      <c r="U20" s="29"/>
      <c r="V20" s="139"/>
      <c r="W20" s="29"/>
      <c r="X20" s="29"/>
      <c r="Y20" s="140"/>
      <c r="Z20" s="141"/>
      <c r="AA20" s="142"/>
      <c r="AB20" s="26"/>
      <c r="AC20" s="143"/>
    </row>
    <row r="21" spans="1:36" ht="39.950000000000003" customHeight="1" thickBot="1" x14ac:dyDescent="0.3">
      <c r="B21" s="3"/>
      <c r="C21" s="5"/>
      <c r="D21" s="12"/>
      <c r="E21" s="14"/>
      <c r="F21" s="14"/>
      <c r="G21" s="138"/>
      <c r="H21" s="26"/>
      <c r="I21" s="26"/>
      <c r="J21" s="26"/>
      <c r="K21" s="26"/>
      <c r="L21" s="26"/>
      <c r="M21" s="26"/>
      <c r="N21" s="26"/>
      <c r="O21" s="76"/>
      <c r="P21" s="27"/>
      <c r="Q21" s="27"/>
      <c r="R21" s="27"/>
      <c r="S21" s="138"/>
      <c r="T21" s="28"/>
      <c r="U21" s="29"/>
      <c r="V21" s="17"/>
      <c r="W21" s="29"/>
      <c r="X21" s="29"/>
      <c r="Y21" s="140"/>
      <c r="Z21" s="141"/>
      <c r="AA21" s="142"/>
      <c r="AB21" s="26"/>
      <c r="AC21" s="143"/>
    </row>
    <row r="22" spans="1:36" ht="82.5" customHeight="1" x14ac:dyDescent="0.25">
      <c r="B22" s="103">
        <v>2</v>
      </c>
      <c r="C22" s="367" t="s">
        <v>189</v>
      </c>
      <c r="D22" s="105">
        <v>1</v>
      </c>
      <c r="E22" s="465" t="s">
        <v>190</v>
      </c>
      <c r="F22" s="106"/>
      <c r="G22" s="463" t="str">
        <f>+IF(C22="","",IF(C23="",C22,C23))</f>
        <v>SOCIEDAD COLOMBIANA DE ESTUDIOS PARA LA EDUCACIÓN S.A.S</v>
      </c>
      <c r="H22" s="145">
        <v>1150</v>
      </c>
      <c r="I22" s="107">
        <v>2016</v>
      </c>
      <c r="J22" s="107" t="s">
        <v>31</v>
      </c>
      <c r="K22" s="107"/>
      <c r="L22" s="107"/>
      <c r="M22" s="107"/>
      <c r="N22" s="107"/>
      <c r="O22" s="108" t="s">
        <v>191</v>
      </c>
      <c r="P22" s="109">
        <v>42741</v>
      </c>
      <c r="Q22" s="109">
        <v>43188</v>
      </c>
      <c r="R22" s="110" t="str">
        <f>IF(Q22="","",IF(Q22&lt;$R$12,"NO CUMPLE","CUMPLE"))</f>
        <v>CUMPLE</v>
      </c>
      <c r="S22" s="111" t="s">
        <v>192</v>
      </c>
      <c r="T22" s="112">
        <v>3420043200</v>
      </c>
      <c r="U22" s="151">
        <f>IF(Q22="","",T22/(VLOOKUP(YEAR(Q22),$AS$127:$AT$163,2,FALSE)))</f>
        <v>4377.7001236492661</v>
      </c>
      <c r="V22" s="114">
        <v>1</v>
      </c>
      <c r="W22" s="113">
        <f>+IF(C22="","",V22*T22)</f>
        <v>3420043200</v>
      </c>
      <c r="X22" s="113"/>
      <c r="Y22" s="155">
        <f t="shared" ref="Y22:Y26" si="2">+IF(T22="","",V22*U22)</f>
        <v>4377.7001236492661</v>
      </c>
      <c r="Z22" s="469">
        <f>(SUM(Y22:Y25))/$D$8</f>
        <v>13.831653258859236</v>
      </c>
      <c r="AA22" s="116">
        <v>198</v>
      </c>
      <c r="AB22" s="472">
        <v>2</v>
      </c>
      <c r="AC22" s="474" t="s">
        <v>12</v>
      </c>
      <c r="AE22" s="476" t="s">
        <v>189</v>
      </c>
      <c r="AF22" s="478" t="s">
        <v>186</v>
      </c>
      <c r="AH22" s="478" t="s">
        <v>12</v>
      </c>
      <c r="AJ22" s="365"/>
    </row>
    <row r="23" spans="1:36" ht="81" customHeight="1" x14ac:dyDescent="0.25">
      <c r="B23" s="480"/>
      <c r="C23" s="483"/>
      <c r="D23" s="486"/>
      <c r="E23" s="466"/>
      <c r="F23" s="21"/>
      <c r="G23" s="467"/>
      <c r="H23" s="144">
        <v>964</v>
      </c>
      <c r="I23" s="47">
        <v>2011</v>
      </c>
      <c r="J23" s="47" t="s">
        <v>31</v>
      </c>
      <c r="K23" s="47"/>
      <c r="L23" s="47" t="s">
        <v>31</v>
      </c>
      <c r="M23" s="47"/>
      <c r="N23" s="47"/>
      <c r="O23" s="48" t="s">
        <v>193</v>
      </c>
      <c r="P23" s="117">
        <v>40827</v>
      </c>
      <c r="Q23" s="117">
        <v>40905</v>
      </c>
      <c r="R23" s="118" t="str">
        <f>IF(Q23="","",IF(Q23&lt;$R$12,"NO CUMPLE","CUMPLE"))</f>
        <v>CUMPLE</v>
      </c>
      <c r="S23" s="119" t="s">
        <v>194</v>
      </c>
      <c r="T23" s="120">
        <v>636516071</v>
      </c>
      <c r="U23" s="152">
        <f>IF(Q23="","",T23/(VLOOKUP(YEAR(Q23),$AS$127:$AT$163,2,FALSE)))</f>
        <v>1188.416861463779</v>
      </c>
      <c r="V23" s="121">
        <v>1</v>
      </c>
      <c r="W23" s="49">
        <f>+IF(C22="","",V23*T23)</f>
        <v>636516071</v>
      </c>
      <c r="X23" s="49">
        <f>C23</f>
        <v>0</v>
      </c>
      <c r="Y23" s="156">
        <f t="shared" si="2"/>
        <v>1188.416861463779</v>
      </c>
      <c r="Z23" s="470"/>
      <c r="AA23" s="122">
        <v>86</v>
      </c>
      <c r="AB23" s="473"/>
      <c r="AC23" s="475"/>
      <c r="AE23" s="477"/>
      <c r="AF23" s="479"/>
      <c r="AH23" s="479"/>
      <c r="AJ23" s="368"/>
    </row>
    <row r="24" spans="1:36" ht="96" customHeight="1" x14ac:dyDescent="0.25">
      <c r="B24" s="481"/>
      <c r="C24" s="484"/>
      <c r="D24" s="486"/>
      <c r="E24" s="466"/>
      <c r="F24" s="21"/>
      <c r="G24" s="467"/>
      <c r="H24" s="144"/>
      <c r="I24" s="47"/>
      <c r="J24" s="47"/>
      <c r="K24" s="47"/>
      <c r="L24" s="47"/>
      <c r="M24" s="47"/>
      <c r="N24" s="47"/>
      <c r="O24" s="48"/>
      <c r="P24" s="117"/>
      <c r="Q24" s="117"/>
      <c r="R24" s="118"/>
      <c r="S24" s="119"/>
      <c r="T24" s="120"/>
      <c r="U24" s="152"/>
      <c r="V24" s="121"/>
      <c r="W24" s="49"/>
      <c r="X24" s="49"/>
      <c r="Y24" s="156"/>
      <c r="Z24" s="470"/>
      <c r="AA24" s="122"/>
      <c r="AB24" s="473"/>
      <c r="AC24" s="475"/>
      <c r="AE24" s="477"/>
      <c r="AF24" s="479"/>
      <c r="AH24" s="479"/>
      <c r="AJ24" s="368"/>
    </row>
    <row r="25" spans="1:36" ht="68.25" customHeight="1" thickBot="1" x14ac:dyDescent="0.3">
      <c r="B25" s="481"/>
      <c r="C25" s="484"/>
      <c r="D25" s="486"/>
      <c r="E25" s="466"/>
      <c r="F25" s="21"/>
      <c r="G25" s="467"/>
      <c r="H25" s="144"/>
      <c r="I25" s="47"/>
      <c r="J25" s="47"/>
      <c r="K25" s="47"/>
      <c r="L25" s="47"/>
      <c r="M25" s="47"/>
      <c r="N25" s="47"/>
      <c r="O25" s="58"/>
      <c r="P25" s="117"/>
      <c r="Q25" s="117"/>
      <c r="R25" s="118" t="str">
        <f t="shared" ref="R25:R26" si="3">IF(Q25="","",IF(Q25&lt;$R$12,"NO CUMPLE","CUMPLE"))</f>
        <v/>
      </c>
      <c r="S25" s="123"/>
      <c r="T25" s="120"/>
      <c r="U25" s="152" t="str">
        <f>IF(Q25="","",T25/(VLOOKUP(YEAR(Q25),$AS$127:$AT$163,2,FALSE)))</f>
        <v/>
      </c>
      <c r="V25" s="121"/>
      <c r="W25" s="49">
        <f>+IF(C22="","",V25*T25)</f>
        <v>0</v>
      </c>
      <c r="X25" s="49">
        <f>C23</f>
        <v>0</v>
      </c>
      <c r="Y25" s="156" t="str">
        <f t="shared" si="2"/>
        <v/>
      </c>
      <c r="Z25" s="470"/>
      <c r="AA25" s="122"/>
      <c r="AB25" s="473"/>
      <c r="AC25" s="475"/>
      <c r="AE25" s="477"/>
      <c r="AF25" s="479"/>
      <c r="AH25" s="479"/>
      <c r="AJ25" s="369"/>
    </row>
    <row r="26" spans="1:36" ht="5.25" customHeight="1" thickBot="1" x14ac:dyDescent="0.3">
      <c r="B26" s="482"/>
      <c r="C26" s="485"/>
      <c r="D26" s="487"/>
      <c r="E26" s="466"/>
      <c r="F26" s="21"/>
      <c r="G26" s="468"/>
      <c r="H26" s="59"/>
      <c r="I26" s="59"/>
      <c r="J26" s="59"/>
      <c r="K26" s="59"/>
      <c r="L26" s="59"/>
      <c r="M26" s="59"/>
      <c r="N26" s="59"/>
      <c r="O26" s="124"/>
      <c r="P26" s="125"/>
      <c r="Q26" s="125"/>
      <c r="R26" s="126" t="str">
        <f t="shared" si="3"/>
        <v/>
      </c>
      <c r="S26" s="127"/>
      <c r="T26" s="128"/>
      <c r="U26" s="153" t="str">
        <f>IF(Q26="","",T26/(VLOOKUP(YEAR(Q26),$AS$127:$AT$163,2,FALSE)))</f>
        <v/>
      </c>
      <c r="V26" s="130"/>
      <c r="W26" s="129">
        <f>+IF(C22="","",V26*T26)</f>
        <v>0</v>
      </c>
      <c r="X26" s="129">
        <f>C23</f>
        <v>0</v>
      </c>
      <c r="Y26" s="157" t="str">
        <f t="shared" si="2"/>
        <v/>
      </c>
      <c r="Z26" s="471"/>
      <c r="AA26" s="131"/>
      <c r="AB26" s="473"/>
      <c r="AC26" s="475"/>
      <c r="AE26" s="494"/>
      <c r="AF26" s="493"/>
      <c r="AH26" s="493"/>
      <c r="AJ26" s="368"/>
    </row>
    <row r="27" spans="1:36" ht="39.950000000000003" customHeight="1" thickBot="1" x14ac:dyDescent="0.3">
      <c r="B27" s="3"/>
      <c r="C27" s="51"/>
      <c r="D27" s="132" t="str">
        <f>IF(SUM(D23:D26)=100%,"100%",IF(SUM(D23:D26)=0,"","NO CUMPLE"))</f>
        <v/>
      </c>
      <c r="E27" s="52"/>
      <c r="F27" s="14"/>
      <c r="G27" s="345"/>
      <c r="H27" s="345"/>
      <c r="I27" s="53"/>
      <c r="J27" s="53"/>
      <c r="K27" s="53"/>
      <c r="L27" s="53"/>
      <c r="M27" s="53"/>
      <c r="N27" s="53"/>
      <c r="O27" s="133"/>
      <c r="P27" s="54"/>
      <c r="Q27" s="54"/>
      <c r="R27" s="54"/>
      <c r="S27" s="345"/>
      <c r="T27" s="55"/>
      <c r="U27" s="56"/>
      <c r="V27" s="134"/>
      <c r="W27" s="56"/>
      <c r="X27" s="56"/>
      <c r="Y27" s="50">
        <f>SUM(Y22:Y26)</f>
        <v>5566.1169851130453</v>
      </c>
      <c r="Z27" s="135"/>
      <c r="AA27" s="136"/>
      <c r="AB27" s="53"/>
      <c r="AC27" s="137"/>
    </row>
    <row r="28" spans="1:36" s="23" customFormat="1" x14ac:dyDescent="0.25">
      <c r="A28" s="9"/>
      <c r="B28" s="10"/>
      <c r="C28" s="7"/>
      <c r="D28" s="11"/>
      <c r="E28" s="8"/>
      <c r="F28" s="8"/>
      <c r="G28" s="79"/>
      <c r="H28" s="9"/>
      <c r="I28" s="4"/>
      <c r="O28" s="9"/>
      <c r="P28" s="24"/>
      <c r="S28" s="4"/>
      <c r="T28" s="22"/>
      <c r="U28" s="25"/>
      <c r="V28" s="13"/>
      <c r="W28" s="25"/>
      <c r="X28" s="25"/>
      <c r="Y28" s="9"/>
      <c r="Z28" s="8"/>
      <c r="AA28" s="9"/>
      <c r="AB28" s="9"/>
      <c r="AC28" s="9"/>
      <c r="AD28" s="15"/>
      <c r="AE28" s="15"/>
      <c r="AF28" s="15"/>
      <c r="AG28" s="9"/>
      <c r="AH28" s="9"/>
      <c r="AI28" s="9"/>
      <c r="AJ28" s="9"/>
    </row>
    <row r="29" spans="1:36" s="23" customFormat="1" x14ac:dyDescent="0.25">
      <c r="A29" s="9"/>
      <c r="B29" s="10"/>
      <c r="C29" s="7"/>
      <c r="D29" s="11"/>
      <c r="E29" s="8"/>
      <c r="F29" s="8"/>
      <c r="G29" s="79"/>
      <c r="H29" s="9"/>
      <c r="I29" s="4"/>
      <c r="O29" s="9"/>
      <c r="P29" s="24"/>
      <c r="S29" s="4"/>
      <c r="T29" s="22"/>
      <c r="U29" s="25"/>
      <c r="V29" s="13"/>
      <c r="W29" s="25"/>
      <c r="X29" s="25"/>
      <c r="Y29" s="9"/>
      <c r="Z29" s="8"/>
      <c r="AA29" s="9"/>
      <c r="AB29" s="9"/>
      <c r="AC29" s="9"/>
      <c r="AD29" s="15"/>
      <c r="AE29" s="15"/>
      <c r="AF29" s="15"/>
      <c r="AG29" s="9"/>
      <c r="AH29" s="9"/>
      <c r="AI29" s="9"/>
      <c r="AJ29" s="9"/>
    </row>
    <row r="30" spans="1:36" s="23" customFormat="1" ht="15.75" thickBot="1" x14ac:dyDescent="0.3">
      <c r="A30" s="9"/>
      <c r="B30" s="10"/>
      <c r="C30" s="7"/>
      <c r="D30" s="11"/>
      <c r="E30" s="8"/>
      <c r="F30" s="8"/>
      <c r="G30" s="79"/>
      <c r="H30" s="9"/>
      <c r="I30" s="4"/>
      <c r="O30" s="9"/>
      <c r="P30" s="24"/>
      <c r="S30" s="4"/>
      <c r="T30" s="22"/>
      <c r="U30" s="25"/>
      <c r="V30" s="13"/>
      <c r="W30" s="25"/>
      <c r="X30" s="25"/>
      <c r="Y30" s="9"/>
      <c r="Z30" s="8"/>
      <c r="AA30" s="9"/>
      <c r="AB30" s="9"/>
      <c r="AC30" s="9"/>
      <c r="AD30" s="15"/>
      <c r="AE30" s="15"/>
      <c r="AF30" s="158"/>
      <c r="AG30" s="9"/>
      <c r="AH30" s="9"/>
      <c r="AI30" s="9"/>
      <c r="AJ30" s="9"/>
    </row>
    <row r="31" spans="1:36" ht="71.25" customHeight="1" x14ac:dyDescent="0.25">
      <c r="B31" s="103">
        <v>3</v>
      </c>
      <c r="C31" s="367" t="s">
        <v>157</v>
      </c>
      <c r="D31" s="105">
        <v>1</v>
      </c>
      <c r="E31" s="465" t="s">
        <v>195</v>
      </c>
      <c r="F31" s="106"/>
      <c r="G31" s="463" t="str">
        <f>+IF(C31="","",IF(C32="",C31,C32))</f>
        <v>CIDECC</v>
      </c>
      <c r="H31" s="145">
        <v>131</v>
      </c>
      <c r="I31" s="107">
        <v>2015</v>
      </c>
      <c r="J31" s="107" t="s">
        <v>31</v>
      </c>
      <c r="K31" s="107"/>
      <c r="L31" s="107"/>
      <c r="M31" s="107"/>
      <c r="N31" s="107"/>
      <c r="O31" s="108" t="s">
        <v>196</v>
      </c>
      <c r="P31" s="109">
        <v>42219</v>
      </c>
      <c r="Q31" s="109">
        <v>42492</v>
      </c>
      <c r="R31" s="110" t="str">
        <f>IF(Q31="","",IF(Q31&lt;$R$12,"NO CUMPLE","CUMPLE"))</f>
        <v>CUMPLE</v>
      </c>
      <c r="S31" s="260" t="s">
        <v>197</v>
      </c>
      <c r="T31" s="112">
        <v>1045967375</v>
      </c>
      <c r="U31" s="151">
        <f>IF(Q31="","",T31/(VLOOKUP(YEAR(Q31),$AS$127:$AT$163,2,FALSE)))</f>
        <v>1517.0930300019581</v>
      </c>
      <c r="V31" s="114">
        <v>1</v>
      </c>
      <c r="W31" s="113">
        <f>+IF(C31="","",V31*T31)</f>
        <v>1045967375</v>
      </c>
      <c r="X31" s="113"/>
      <c r="Y31" s="155">
        <f t="shared" ref="Y31:Y35" si="4">+IF(T31="","",V31*U31)</f>
        <v>1517.0930300019581</v>
      </c>
      <c r="Z31" s="469">
        <f>(SUM(Y31:Y35))/$D$8</f>
        <v>3.9650468680974957</v>
      </c>
      <c r="AA31" s="116">
        <v>63</v>
      </c>
      <c r="AB31" s="472">
        <v>2</v>
      </c>
      <c r="AC31" s="474" t="str">
        <f>IF(C31="","",IF(Y36&gt;=$D$8,"CUMPLE","NO CUMPLE"))</f>
        <v>CUMPLE</v>
      </c>
      <c r="AE31" s="476" t="str">
        <f>C31</f>
        <v>CIDECC</v>
      </c>
      <c r="AF31" s="478" t="s">
        <v>186</v>
      </c>
      <c r="AH31" s="478" t="s">
        <v>12</v>
      </c>
      <c r="AJ31" s="488"/>
    </row>
    <row r="32" spans="1:36" ht="105" customHeight="1" x14ac:dyDescent="0.25">
      <c r="B32" s="480"/>
      <c r="C32" s="483"/>
      <c r="D32" s="491"/>
      <c r="E32" s="466"/>
      <c r="F32" s="21"/>
      <c r="G32" s="467"/>
      <c r="H32" s="144">
        <v>151</v>
      </c>
      <c r="I32" s="47">
        <v>2017</v>
      </c>
      <c r="J32" s="47"/>
      <c r="K32" s="47"/>
      <c r="L32" s="47" t="s">
        <v>31</v>
      </c>
      <c r="M32" s="47"/>
      <c r="N32" s="47"/>
      <c r="O32" s="58" t="s">
        <v>198</v>
      </c>
      <c r="P32" s="117">
        <v>43133</v>
      </c>
      <c r="Q32" s="117">
        <v>43191</v>
      </c>
      <c r="R32" s="118" t="str">
        <f>IF(Q32="","",IF(Q32&lt;$R$12,"NO CUMPLE","CUMPLE"))</f>
        <v>CUMPLE</v>
      </c>
      <c r="S32" s="119" t="s">
        <v>199</v>
      </c>
      <c r="T32" s="120">
        <v>61340216</v>
      </c>
      <c r="U32" s="152">
        <f>IF(Q32="","",T32/(VLOOKUP(YEAR(Q32),$AS$127:$AT$163,2,FALSE)))</f>
        <v>78.516280486712191</v>
      </c>
      <c r="V32" s="121">
        <v>1</v>
      </c>
      <c r="W32" s="49">
        <f>+IF(C31="","",V32*T32)</f>
        <v>61340216</v>
      </c>
      <c r="X32" s="49">
        <f>C32</f>
        <v>0</v>
      </c>
      <c r="Y32" s="156">
        <f t="shared" si="4"/>
        <v>78.516280486712191</v>
      </c>
      <c r="Z32" s="470"/>
      <c r="AA32" s="122">
        <v>70</v>
      </c>
      <c r="AB32" s="473"/>
      <c r="AC32" s="475"/>
      <c r="AE32" s="477"/>
      <c r="AF32" s="479"/>
      <c r="AH32" s="479"/>
      <c r="AJ32" s="489"/>
    </row>
    <row r="33" spans="1:36" ht="68.25" customHeight="1" x14ac:dyDescent="0.25">
      <c r="B33" s="481"/>
      <c r="C33" s="484"/>
      <c r="D33" s="491"/>
      <c r="E33" s="466"/>
      <c r="F33" s="21"/>
      <c r="G33" s="467"/>
      <c r="H33" s="144"/>
      <c r="I33" s="47"/>
      <c r="J33" s="47"/>
      <c r="K33" s="47"/>
      <c r="L33" s="47"/>
      <c r="M33" s="47"/>
      <c r="N33" s="47"/>
      <c r="O33" s="58"/>
      <c r="P33" s="117"/>
      <c r="Q33" s="117"/>
      <c r="R33" s="118" t="str">
        <f t="shared" ref="R33:R35" si="5">IF(Q33="","",IF(Q33&lt;$R$12,"NO CUMPLE","CUMPLE"))</f>
        <v/>
      </c>
      <c r="S33" s="123"/>
      <c r="T33" s="120"/>
      <c r="U33" s="152" t="str">
        <f>IF(Q33="","",T33/(VLOOKUP(YEAR(Q33),$AS$127:$AT$163,2,FALSE)))</f>
        <v/>
      </c>
      <c r="V33" s="121"/>
      <c r="W33" s="49">
        <f>+IF(C31="","",V33*T33)</f>
        <v>0</v>
      </c>
      <c r="X33" s="49">
        <f>C32</f>
        <v>0</v>
      </c>
      <c r="Y33" s="156" t="str">
        <f t="shared" si="4"/>
        <v/>
      </c>
      <c r="Z33" s="470"/>
      <c r="AA33" s="122"/>
      <c r="AB33" s="473"/>
      <c r="AC33" s="475"/>
      <c r="AE33" s="477"/>
      <c r="AF33" s="479"/>
      <c r="AH33" s="479"/>
      <c r="AJ33" s="489"/>
    </row>
    <row r="34" spans="1:36" ht="68.25" customHeight="1" x14ac:dyDescent="0.25">
      <c r="B34" s="481"/>
      <c r="C34" s="484"/>
      <c r="D34" s="491"/>
      <c r="E34" s="466"/>
      <c r="F34" s="21"/>
      <c r="G34" s="467"/>
      <c r="H34" s="275"/>
      <c r="I34" s="276"/>
      <c r="J34" s="276"/>
      <c r="K34" s="276"/>
      <c r="L34" s="276"/>
      <c r="M34" s="276"/>
      <c r="N34" s="276"/>
      <c r="O34" s="277"/>
      <c r="P34" s="278"/>
      <c r="Q34" s="278"/>
      <c r="R34" s="118" t="str">
        <f t="shared" si="5"/>
        <v/>
      </c>
      <c r="S34" s="279"/>
      <c r="T34" s="280"/>
      <c r="U34" s="152" t="str">
        <f>IF(Q34="","",T34/(VLOOKUP(YEAR(Q34),$AS$127:$AT$163,2,FALSE)))</f>
        <v/>
      </c>
      <c r="V34" s="281"/>
      <c r="W34" s="49">
        <f>+IF(C31="","",V34*T34)</f>
        <v>0</v>
      </c>
      <c r="X34" s="282"/>
      <c r="Y34" s="156" t="str">
        <f t="shared" si="4"/>
        <v/>
      </c>
      <c r="Z34" s="470"/>
      <c r="AA34" s="283"/>
      <c r="AB34" s="473"/>
      <c r="AC34" s="475"/>
      <c r="AE34" s="477"/>
      <c r="AF34" s="479"/>
      <c r="AH34" s="479"/>
      <c r="AJ34" s="489"/>
    </row>
    <row r="35" spans="1:36" ht="50.25" customHeight="1" thickBot="1" x14ac:dyDescent="0.3">
      <c r="B35" s="482"/>
      <c r="C35" s="485"/>
      <c r="D35" s="492"/>
      <c r="E35" s="466"/>
      <c r="F35" s="21"/>
      <c r="G35" s="468"/>
      <c r="H35" s="59"/>
      <c r="I35" s="59"/>
      <c r="J35" s="59"/>
      <c r="K35" s="59"/>
      <c r="L35" s="59"/>
      <c r="M35" s="59"/>
      <c r="N35" s="59"/>
      <c r="O35" s="124"/>
      <c r="P35" s="125"/>
      <c r="Q35" s="125"/>
      <c r="R35" s="126" t="str">
        <f t="shared" si="5"/>
        <v/>
      </c>
      <c r="S35" s="127"/>
      <c r="T35" s="128"/>
      <c r="U35" s="153" t="str">
        <f>IF(Q35="","",T35/(VLOOKUP(YEAR(Q35),$AS$127:$AT$163,2,FALSE)))</f>
        <v/>
      </c>
      <c r="V35" s="130"/>
      <c r="W35" s="129">
        <f>+IF(C31="","",V35*T35)</f>
        <v>0</v>
      </c>
      <c r="X35" s="129">
        <f>C32</f>
        <v>0</v>
      </c>
      <c r="Y35" s="157" t="str">
        <f t="shared" si="4"/>
        <v/>
      </c>
      <c r="Z35" s="471"/>
      <c r="AA35" s="131"/>
      <c r="AB35" s="473"/>
      <c r="AC35" s="475"/>
      <c r="AE35" s="494"/>
      <c r="AF35" s="493"/>
      <c r="AH35" s="493"/>
      <c r="AJ35" s="490"/>
    </row>
    <row r="36" spans="1:36" ht="39.950000000000003" customHeight="1" thickBot="1" x14ac:dyDescent="0.3">
      <c r="B36" s="3"/>
      <c r="C36" s="51"/>
      <c r="D36" s="132" t="str">
        <f>IF(SUM(D32:D35)=100%,"100%",IF(SUM(D32:D35)=0,"","NO CUMPLE"))</f>
        <v/>
      </c>
      <c r="E36" s="52"/>
      <c r="F36" s="14"/>
      <c r="G36" s="345"/>
      <c r="H36" s="345"/>
      <c r="I36" s="53"/>
      <c r="J36" s="53"/>
      <c r="K36" s="53"/>
      <c r="L36" s="53"/>
      <c r="M36" s="53"/>
      <c r="N36" s="53"/>
      <c r="O36" s="133"/>
      <c r="P36" s="54"/>
      <c r="Q36" s="54"/>
      <c r="R36" s="54"/>
      <c r="S36" s="345"/>
      <c r="T36" s="55"/>
      <c r="U36" s="56"/>
      <c r="V36" s="134"/>
      <c r="W36" s="56"/>
      <c r="X36" s="56"/>
      <c r="Y36" s="50">
        <f>SUM(Y31:Y35)</f>
        <v>1595.6093104886704</v>
      </c>
      <c r="Z36" s="135"/>
      <c r="AA36" s="136"/>
      <c r="AB36" s="53"/>
      <c r="AC36" s="137"/>
    </row>
    <row r="37" spans="1:36" s="23" customFormat="1" x14ac:dyDescent="0.25">
      <c r="A37" s="9"/>
      <c r="B37" s="10"/>
      <c r="C37" s="7"/>
      <c r="D37" s="11"/>
      <c r="E37" s="8"/>
      <c r="F37" s="8"/>
      <c r="G37" s="79"/>
      <c r="H37" s="9"/>
      <c r="I37" s="4"/>
      <c r="O37" s="9"/>
      <c r="P37" s="24"/>
      <c r="S37" s="4"/>
      <c r="T37" s="22"/>
      <c r="U37" s="25"/>
      <c r="V37" s="13"/>
      <c r="W37" s="25"/>
      <c r="X37" s="25"/>
      <c r="Y37" s="9"/>
      <c r="Z37" s="8"/>
      <c r="AA37" s="9"/>
      <c r="AB37" s="9"/>
      <c r="AC37" s="9"/>
      <c r="AD37" s="15"/>
      <c r="AE37" s="15"/>
      <c r="AF37" s="15"/>
      <c r="AG37" s="9"/>
      <c r="AH37" s="9"/>
      <c r="AI37" s="9"/>
      <c r="AJ37" s="9"/>
    </row>
    <row r="38" spans="1:36" s="23" customFormat="1" ht="15.75" thickBot="1" x14ac:dyDescent="0.3">
      <c r="A38" s="9"/>
      <c r="B38" s="10"/>
      <c r="C38" s="7"/>
      <c r="D38" s="11"/>
      <c r="E38" s="8"/>
      <c r="F38" s="8"/>
      <c r="G38" s="79"/>
      <c r="H38" s="9"/>
      <c r="I38" s="4"/>
      <c r="O38" s="9"/>
      <c r="P38" s="24"/>
      <c r="S38" s="4"/>
      <c r="T38" s="22"/>
      <c r="U38" s="25"/>
      <c r="V38" s="13"/>
      <c r="W38" s="25"/>
      <c r="X38" s="25"/>
      <c r="Y38" s="9"/>
      <c r="Z38" s="8"/>
      <c r="AA38" s="9"/>
      <c r="AB38" s="9"/>
      <c r="AC38" s="9"/>
      <c r="AD38" s="15"/>
      <c r="AE38" s="15"/>
      <c r="AF38" s="15"/>
      <c r="AG38" s="9"/>
      <c r="AH38" s="9"/>
      <c r="AI38" s="9"/>
      <c r="AJ38" s="9"/>
    </row>
    <row r="39" spans="1:36" ht="114.75" customHeight="1" thickBot="1" x14ac:dyDescent="0.3">
      <c r="B39" s="370">
        <v>4</v>
      </c>
      <c r="C39" s="371" t="s">
        <v>158</v>
      </c>
      <c r="D39" s="372">
        <v>1</v>
      </c>
      <c r="E39" s="373" t="s">
        <v>200</v>
      </c>
      <c r="F39" s="21"/>
      <c r="G39" s="344" t="s">
        <v>201</v>
      </c>
      <c r="H39" s="145">
        <v>2</v>
      </c>
      <c r="I39" s="107">
        <v>2012</v>
      </c>
      <c r="J39" s="107"/>
      <c r="K39" s="107"/>
      <c r="L39" s="107" t="s">
        <v>31</v>
      </c>
      <c r="M39" s="107"/>
      <c r="N39" s="107"/>
      <c r="O39" s="108" t="s">
        <v>202</v>
      </c>
      <c r="P39" s="109">
        <v>40998</v>
      </c>
      <c r="Q39" s="109">
        <v>41274</v>
      </c>
      <c r="R39" s="110" t="str">
        <f>IF(Q39="","",IF(Q39&lt;$R$12,"NO CUMPLE","CUMPLE"))</f>
        <v>CUMPLE</v>
      </c>
      <c r="S39" s="260" t="s">
        <v>203</v>
      </c>
      <c r="T39" s="112">
        <v>493620000</v>
      </c>
      <c r="U39" s="151">
        <f>IF(Q39="","",T39/(VLOOKUP(YEAR(Q39),$AS$127:$AT$163,2,FALSE)))</f>
        <v>871.04287983059817</v>
      </c>
      <c r="V39" s="114">
        <v>1</v>
      </c>
      <c r="W39" s="113">
        <f>+IF(C39="","",V39*T39)</f>
        <v>493620000</v>
      </c>
      <c r="X39" s="113"/>
      <c r="Y39" s="159">
        <f t="shared" ref="Y39:Y42" si="6">+IF(T39="","",V39*U39)</f>
        <v>871.04287983059817</v>
      </c>
      <c r="Z39" s="469">
        <f>(SUM(Y39:Y42))/$D$8</f>
        <v>4.2680194422846753</v>
      </c>
      <c r="AA39" s="116">
        <v>16</v>
      </c>
      <c r="AB39" s="472">
        <v>2</v>
      </c>
      <c r="AC39" s="474" t="s">
        <v>38</v>
      </c>
      <c r="AE39" s="476" t="str">
        <f>C39</f>
        <v>UT ASECUM-UNIGRANADINOS</v>
      </c>
      <c r="AF39" s="478" t="str">
        <f>IF(SUM(Y39:Y42)&gt;=50%*$D$8,"CUMPLE","NO CUMPLE")</f>
        <v>CUMPLE</v>
      </c>
      <c r="AH39" s="478" t="s">
        <v>38</v>
      </c>
      <c r="AJ39" s="495" t="s">
        <v>204</v>
      </c>
    </row>
    <row r="40" spans="1:36" ht="102.75" customHeight="1" x14ac:dyDescent="0.25">
      <c r="B40" s="498"/>
      <c r="C40" s="501"/>
      <c r="D40" s="504"/>
      <c r="E40" s="374"/>
      <c r="F40" s="21"/>
      <c r="G40" s="375" t="s">
        <v>205</v>
      </c>
      <c r="H40" s="144">
        <v>2</v>
      </c>
      <c r="I40" s="47">
        <v>2009</v>
      </c>
      <c r="J40" s="47"/>
      <c r="K40" s="47"/>
      <c r="L40" s="47"/>
      <c r="M40" s="47"/>
      <c r="N40" s="47"/>
      <c r="O40" s="48" t="s">
        <v>206</v>
      </c>
      <c r="P40" s="117">
        <v>40001</v>
      </c>
      <c r="Q40" s="117">
        <v>40178</v>
      </c>
      <c r="R40" s="118" t="s">
        <v>38</v>
      </c>
      <c r="S40" s="260" t="s">
        <v>203</v>
      </c>
      <c r="T40" s="120">
        <v>420620028</v>
      </c>
      <c r="U40" s="152">
        <f>IF(Q40="","",T40/(VLOOKUP(YEAR(Q40),$AS$127:$AT$163,2,FALSE)))</f>
        <v>846.48828335681219</v>
      </c>
      <c r="V40" s="121">
        <v>1</v>
      </c>
      <c r="W40" s="49">
        <f>+IF(C39="","",V40*T40)</f>
        <v>420620028</v>
      </c>
      <c r="X40" s="49">
        <f>C40</f>
        <v>0</v>
      </c>
      <c r="Y40" s="160">
        <f t="shared" si="6"/>
        <v>846.48828335681219</v>
      </c>
      <c r="Z40" s="470"/>
      <c r="AA40" s="122">
        <v>3</v>
      </c>
      <c r="AB40" s="473"/>
      <c r="AC40" s="475"/>
      <c r="AE40" s="477"/>
      <c r="AF40" s="479"/>
      <c r="AH40" s="479"/>
      <c r="AJ40" s="496"/>
    </row>
    <row r="41" spans="1:36" ht="68.25" customHeight="1" x14ac:dyDescent="0.25">
      <c r="B41" s="499"/>
      <c r="C41" s="502"/>
      <c r="D41" s="504"/>
      <c r="E41" s="374"/>
      <c r="F41" s="21"/>
      <c r="G41" s="376"/>
      <c r="H41" s="144"/>
      <c r="I41" s="47"/>
      <c r="J41" s="47"/>
      <c r="K41" s="47"/>
      <c r="L41" s="47"/>
      <c r="M41" s="47"/>
      <c r="N41" s="47"/>
      <c r="O41" s="58"/>
      <c r="P41" s="117"/>
      <c r="Q41" s="117"/>
      <c r="R41" s="118" t="str">
        <f t="shared" ref="R41:R42" si="7">IF(Q41="","",IF(Q41&lt;$R$12,"NO CUMPLE","CUMPLE"))</f>
        <v/>
      </c>
      <c r="S41" s="123"/>
      <c r="T41" s="120"/>
      <c r="U41" s="152" t="str">
        <f>IF(Q41="","",T41/(VLOOKUP(YEAR(Q41),$AS$127:$AT$163,2,FALSE)))</f>
        <v/>
      </c>
      <c r="V41" s="121"/>
      <c r="W41" s="49">
        <f>+IF(C39="","",V41*T41)</f>
        <v>0</v>
      </c>
      <c r="X41" s="49">
        <f>C40</f>
        <v>0</v>
      </c>
      <c r="Y41" s="156" t="str">
        <f t="shared" si="6"/>
        <v/>
      </c>
      <c r="Z41" s="470"/>
      <c r="AA41" s="122"/>
      <c r="AB41" s="473"/>
      <c r="AC41" s="475"/>
      <c r="AE41" s="477"/>
      <c r="AF41" s="479"/>
      <c r="AH41" s="479"/>
      <c r="AJ41" s="496"/>
    </row>
    <row r="42" spans="1:36" ht="50.25" customHeight="1" thickBot="1" x14ac:dyDescent="0.3">
      <c r="B42" s="500"/>
      <c r="C42" s="503"/>
      <c r="D42" s="505"/>
      <c r="E42" s="377"/>
      <c r="F42" s="21"/>
      <c r="G42" s="378"/>
      <c r="H42" s="298"/>
      <c r="I42" s="298"/>
      <c r="J42" s="298"/>
      <c r="K42" s="298"/>
      <c r="L42" s="298"/>
      <c r="M42" s="298"/>
      <c r="N42" s="298"/>
      <c r="O42" s="379"/>
      <c r="P42" s="300"/>
      <c r="Q42" s="300"/>
      <c r="R42" s="301" t="str">
        <f t="shared" si="7"/>
        <v/>
      </c>
      <c r="S42" s="380"/>
      <c r="T42" s="303"/>
      <c r="U42" s="304" t="str">
        <f>IF(Q42="","",T42/(VLOOKUP(YEAR(Q42),$AS$127:$AT$163,2,FALSE)))</f>
        <v/>
      </c>
      <c r="V42" s="305"/>
      <c r="W42" s="306">
        <f>+IF(C39="","",V42*T42)</f>
        <v>0</v>
      </c>
      <c r="X42" s="306">
        <f>C40</f>
        <v>0</v>
      </c>
      <c r="Y42" s="381" t="str">
        <f t="shared" si="6"/>
        <v/>
      </c>
      <c r="Z42" s="506"/>
      <c r="AA42" s="382"/>
      <c r="AB42" s="507"/>
      <c r="AC42" s="508"/>
      <c r="AE42" s="477"/>
      <c r="AF42" s="479"/>
      <c r="AH42" s="493"/>
      <c r="AJ42" s="497"/>
    </row>
    <row r="43" spans="1:36" ht="39.950000000000003" customHeight="1" thickBot="1" x14ac:dyDescent="0.3">
      <c r="B43" s="3"/>
      <c r="C43" s="5"/>
      <c r="D43" s="383" t="str">
        <f>IF(SUM(D40:D42)=100%,"100%",IF(SUM(D40:D42)=0,"","NO CUMPLE"))</f>
        <v/>
      </c>
      <c r="E43" s="14"/>
      <c r="F43" s="14"/>
      <c r="G43" s="345"/>
      <c r="H43" s="345"/>
      <c r="I43" s="53"/>
      <c r="J43" s="53"/>
      <c r="K43" s="53"/>
      <c r="L43" s="53"/>
      <c r="M43" s="53"/>
      <c r="N43" s="53"/>
      <c r="O43" s="133"/>
      <c r="P43" s="54"/>
      <c r="Q43" s="54"/>
      <c r="R43" s="54"/>
      <c r="S43" s="345"/>
      <c r="T43" s="55"/>
      <c r="U43" s="56"/>
      <c r="V43" s="134"/>
      <c r="W43" s="56"/>
      <c r="X43" s="56"/>
      <c r="Y43" s="50">
        <f>SUM(Y39:Y42)</f>
        <v>1717.5311631874104</v>
      </c>
      <c r="Z43" s="135"/>
      <c r="AA43" s="136"/>
      <c r="AB43" s="53"/>
      <c r="AC43" s="137"/>
    </row>
    <row r="44" spans="1:36" s="23" customFormat="1" x14ac:dyDescent="0.25">
      <c r="A44" s="9"/>
      <c r="B44" s="10"/>
      <c r="C44" s="7"/>
      <c r="D44" s="11"/>
      <c r="E44" s="8"/>
      <c r="F44" s="8"/>
      <c r="G44" s="79"/>
      <c r="H44" s="9"/>
      <c r="I44" s="4"/>
      <c r="O44" s="9"/>
      <c r="P44" s="24"/>
      <c r="S44" s="4"/>
      <c r="T44" s="22"/>
      <c r="U44" s="25"/>
      <c r="V44" s="13"/>
      <c r="W44" s="25"/>
      <c r="X44" s="25"/>
      <c r="Y44" s="9"/>
      <c r="Z44" s="8"/>
      <c r="AA44" s="9"/>
      <c r="AB44" s="9"/>
      <c r="AC44" s="9"/>
      <c r="AD44" s="15"/>
      <c r="AE44" s="15"/>
      <c r="AF44" s="15"/>
      <c r="AG44" s="9"/>
      <c r="AH44" s="9"/>
      <c r="AI44" s="9"/>
      <c r="AJ44" s="9"/>
    </row>
    <row r="45" spans="1:36" s="23" customFormat="1" ht="15.75" thickBot="1" x14ac:dyDescent="0.3">
      <c r="A45" s="9"/>
      <c r="B45" s="10"/>
      <c r="C45" s="7"/>
      <c r="D45" s="11"/>
      <c r="E45" s="8"/>
      <c r="F45" s="8"/>
      <c r="G45" s="79"/>
      <c r="H45" s="9"/>
      <c r="I45" s="4"/>
      <c r="O45" s="9"/>
      <c r="P45" s="24"/>
      <c r="S45" s="4"/>
      <c r="T45" s="22"/>
      <c r="U45" s="25"/>
      <c r="V45" s="13"/>
      <c r="W45" s="25"/>
      <c r="X45" s="25"/>
      <c r="Y45" s="9"/>
      <c r="Z45" s="8"/>
      <c r="AA45" s="9"/>
      <c r="AB45" s="9"/>
      <c r="AC45" s="9"/>
      <c r="AD45" s="15"/>
      <c r="AE45" s="15"/>
      <c r="AF45" s="15"/>
      <c r="AG45" s="9"/>
      <c r="AH45" s="9"/>
      <c r="AI45" s="9"/>
      <c r="AJ45" s="9"/>
    </row>
    <row r="46" spans="1:36" s="23" customFormat="1" ht="71.25" customHeight="1" x14ac:dyDescent="0.25">
      <c r="A46" s="9"/>
      <c r="B46" s="103">
        <v>5</v>
      </c>
      <c r="C46" s="384" t="s">
        <v>207</v>
      </c>
      <c r="D46" s="105">
        <v>1</v>
      </c>
      <c r="E46" s="465" t="s">
        <v>208</v>
      </c>
      <c r="F46" s="106"/>
      <c r="G46" s="463" t="str">
        <f>+IF(C46="","",IF(C47="",C46,C47))</f>
        <v>CORPORACIÓN CULTURAL NUEVA TIBABUYES - CULTIBA</v>
      </c>
      <c r="H46" s="145">
        <v>158</v>
      </c>
      <c r="I46" s="107">
        <v>2015</v>
      </c>
      <c r="J46" s="107"/>
      <c r="K46" s="107"/>
      <c r="L46" s="107"/>
      <c r="M46" s="107" t="s">
        <v>31</v>
      </c>
      <c r="N46" s="107"/>
      <c r="O46" s="108" t="s">
        <v>209</v>
      </c>
      <c r="P46" s="109">
        <v>42388</v>
      </c>
      <c r="Q46" s="109">
        <v>42728</v>
      </c>
      <c r="R46" s="110" t="str">
        <f>IF(Q46="","",IF(Q46&lt;$R$12,"NO CUMPLE","CUMPLE"))</f>
        <v>CUMPLE</v>
      </c>
      <c r="S46" s="111" t="s">
        <v>210</v>
      </c>
      <c r="T46" s="112">
        <v>123135600</v>
      </c>
      <c r="U46" s="151">
        <f>IF(Q46="","",T46/(VLOOKUP(YEAR(Q46),$AS$127:$AT$163,2,FALSE)))</f>
        <v>178.59845820249328</v>
      </c>
      <c r="V46" s="114">
        <v>1</v>
      </c>
      <c r="W46" s="113">
        <f>+IF(C46="","",V46*T46)</f>
        <v>123135600</v>
      </c>
      <c r="X46" s="113"/>
      <c r="Y46" s="155">
        <f t="shared" ref="Y46:Y49" si="8">+IF(T46="","",V46*U46)</f>
        <v>178.59845820249328</v>
      </c>
      <c r="Z46" s="469">
        <f>(SUM(Y46:Y49))/$D$8</f>
        <v>0.56281685067226106</v>
      </c>
      <c r="AA46" s="116">
        <v>41</v>
      </c>
      <c r="AB46" s="472">
        <v>2</v>
      </c>
      <c r="AC46" s="474" t="str">
        <f>IF(C46="","",IF(Y50&gt;=$D$8,"CUMPLE","NO CUMPLE"))</f>
        <v>NO CUMPLE</v>
      </c>
      <c r="AD46" s="15"/>
      <c r="AE46" s="476" t="str">
        <f>C46</f>
        <v>CORPORACIÓN CULTURAL NUEVA TIBABUYES - CULTIBA</v>
      </c>
      <c r="AF46" s="478" t="s">
        <v>186</v>
      </c>
      <c r="AG46" s="9"/>
      <c r="AH46" s="478" t="s">
        <v>38</v>
      </c>
      <c r="AI46" s="9"/>
      <c r="AJ46" s="365" t="s">
        <v>211</v>
      </c>
    </row>
    <row r="47" spans="1:36" s="23" customFormat="1" ht="71.25" customHeight="1" x14ac:dyDescent="0.25">
      <c r="A47" s="9"/>
      <c r="B47" s="480"/>
      <c r="C47" s="483"/>
      <c r="D47" s="486"/>
      <c r="E47" s="466"/>
      <c r="F47" s="21"/>
      <c r="G47" s="467"/>
      <c r="H47" s="144">
        <v>1785</v>
      </c>
      <c r="I47" s="47">
        <v>2013</v>
      </c>
      <c r="J47" s="47"/>
      <c r="K47" s="47"/>
      <c r="L47" s="47"/>
      <c r="M47" s="47" t="s">
        <v>31</v>
      </c>
      <c r="N47" s="47"/>
      <c r="O47" s="48" t="s">
        <v>212</v>
      </c>
      <c r="P47" s="117">
        <v>41546</v>
      </c>
      <c r="Q47" s="117">
        <v>41757</v>
      </c>
      <c r="R47" s="118" t="str">
        <f>IF(Q47="","",IF(Q47&lt;$R$12,"NO CUMPLE","CUMPLE"))</f>
        <v>CUMPLE</v>
      </c>
      <c r="S47" s="119" t="s">
        <v>213</v>
      </c>
      <c r="T47" s="120">
        <v>29500000</v>
      </c>
      <c r="U47" s="152">
        <f>IF(Q47="","",T47/(VLOOKUP(YEAR(Q47),$AS$127:$AT$163,2,FALSE)))</f>
        <v>47.88961038961039</v>
      </c>
      <c r="V47" s="121">
        <v>1</v>
      </c>
      <c r="W47" s="49">
        <f>+IF(C46="","",V47*T47)</f>
        <v>29500000</v>
      </c>
      <c r="X47" s="49">
        <f>C47</f>
        <v>0</v>
      </c>
      <c r="Y47" s="156">
        <f t="shared" si="8"/>
        <v>47.88961038961039</v>
      </c>
      <c r="Z47" s="470"/>
      <c r="AA47" s="122">
        <v>9</v>
      </c>
      <c r="AB47" s="473"/>
      <c r="AC47" s="475"/>
      <c r="AD47" s="15"/>
      <c r="AE47" s="477"/>
      <c r="AF47" s="479"/>
      <c r="AG47" s="9"/>
      <c r="AH47" s="479"/>
      <c r="AI47" s="9"/>
      <c r="AJ47" s="366"/>
    </row>
    <row r="48" spans="1:36" s="23" customFormat="1" ht="71.25" customHeight="1" x14ac:dyDescent="0.25">
      <c r="A48" s="9"/>
      <c r="B48" s="481"/>
      <c r="C48" s="484"/>
      <c r="D48" s="486"/>
      <c r="E48" s="466"/>
      <c r="F48" s="21"/>
      <c r="G48" s="467"/>
      <c r="H48" s="144"/>
      <c r="I48" s="47"/>
      <c r="J48" s="47"/>
      <c r="K48" s="47"/>
      <c r="L48" s="47"/>
      <c r="M48" s="47"/>
      <c r="N48" s="47"/>
      <c r="O48" s="58"/>
      <c r="P48" s="117"/>
      <c r="Q48" s="117"/>
      <c r="R48" s="118" t="str">
        <f t="shared" ref="R48:R49" si="9">IF(Q48="","",IF(Q48&lt;$R$12,"NO CUMPLE","CUMPLE"))</f>
        <v/>
      </c>
      <c r="S48" s="123"/>
      <c r="T48" s="120"/>
      <c r="U48" s="152" t="str">
        <f>IF(Q48="","",T48/(VLOOKUP(YEAR(Q48),$AS$127:$AT$163,2,FALSE)))</f>
        <v/>
      </c>
      <c r="V48" s="121"/>
      <c r="W48" s="49">
        <f>+IF(C46="","",V48*T48)</f>
        <v>0</v>
      </c>
      <c r="X48" s="49">
        <f>C47</f>
        <v>0</v>
      </c>
      <c r="Y48" s="156" t="str">
        <f t="shared" si="8"/>
        <v/>
      </c>
      <c r="Z48" s="470"/>
      <c r="AA48" s="122"/>
      <c r="AB48" s="473"/>
      <c r="AC48" s="475"/>
      <c r="AD48" s="15"/>
      <c r="AE48" s="477"/>
      <c r="AF48" s="479"/>
      <c r="AG48" s="9"/>
      <c r="AH48" s="479"/>
      <c r="AI48" s="9"/>
      <c r="AJ48" s="366"/>
    </row>
    <row r="49" spans="1:36" s="23" customFormat="1" ht="71.25" customHeight="1" thickBot="1" x14ac:dyDescent="0.3">
      <c r="A49" s="9"/>
      <c r="B49" s="482"/>
      <c r="C49" s="485"/>
      <c r="D49" s="487"/>
      <c r="E49" s="466"/>
      <c r="F49" s="21"/>
      <c r="G49" s="468"/>
      <c r="H49" s="59"/>
      <c r="I49" s="59"/>
      <c r="J49" s="59"/>
      <c r="K49" s="59"/>
      <c r="L49" s="59"/>
      <c r="M49" s="59"/>
      <c r="N49" s="59"/>
      <c r="O49" s="124"/>
      <c r="P49" s="125"/>
      <c r="Q49" s="125"/>
      <c r="R49" s="126" t="str">
        <f t="shared" si="9"/>
        <v/>
      </c>
      <c r="S49" s="127"/>
      <c r="T49" s="128"/>
      <c r="U49" s="153" t="str">
        <f>IF(Q49="","",T49/(VLOOKUP(YEAR(Q49),$AS$127:$AT$163,2,FALSE)))</f>
        <v/>
      </c>
      <c r="V49" s="130"/>
      <c r="W49" s="129">
        <f>+IF(C46="","",V49*T49)</f>
        <v>0</v>
      </c>
      <c r="X49" s="129">
        <f>C47</f>
        <v>0</v>
      </c>
      <c r="Y49" s="157" t="str">
        <f t="shared" si="8"/>
        <v/>
      </c>
      <c r="Z49" s="471"/>
      <c r="AA49" s="131"/>
      <c r="AB49" s="473"/>
      <c r="AC49" s="475"/>
      <c r="AD49" s="15"/>
      <c r="AE49" s="494"/>
      <c r="AF49" s="493"/>
      <c r="AG49" s="9"/>
      <c r="AH49" s="493"/>
      <c r="AI49" s="9"/>
      <c r="AJ49" s="385"/>
    </row>
    <row r="50" spans="1:36" s="23" customFormat="1" ht="33" customHeight="1" thickBot="1" x14ac:dyDescent="0.3">
      <c r="A50" s="9"/>
      <c r="B50" s="3"/>
      <c r="C50" s="51"/>
      <c r="D50" s="132" t="str">
        <f>IF(SUM(D46:D49)=100%,"100%",IF(SUM(D47:D49)=0,"","NO CUMPLE"))</f>
        <v>100%</v>
      </c>
      <c r="E50" s="52"/>
      <c r="F50" s="14"/>
      <c r="G50" s="345"/>
      <c r="H50" s="345"/>
      <c r="I50" s="53"/>
      <c r="J50" s="53"/>
      <c r="K50" s="53"/>
      <c r="L50" s="53"/>
      <c r="M50" s="53"/>
      <c r="N50" s="53"/>
      <c r="O50" s="133"/>
      <c r="P50" s="54"/>
      <c r="Q50" s="54"/>
      <c r="R50" s="54"/>
      <c r="S50" s="345"/>
      <c r="T50" s="55"/>
      <c r="U50" s="56"/>
      <c r="V50" s="134"/>
      <c r="W50" s="56"/>
      <c r="X50" s="56"/>
      <c r="Y50" s="50">
        <f>SUM(Y46:Y49)</f>
        <v>226.48806859210367</v>
      </c>
      <c r="Z50" s="135"/>
      <c r="AA50" s="136"/>
      <c r="AB50" s="53"/>
      <c r="AC50" s="137"/>
      <c r="AD50" s="15"/>
      <c r="AE50" s="15"/>
      <c r="AF50" s="15"/>
      <c r="AG50" s="9"/>
      <c r="AH50" s="9"/>
      <c r="AI50" s="9"/>
      <c r="AJ50" s="9"/>
    </row>
    <row r="51" spans="1:36" s="23" customFormat="1" x14ac:dyDescent="0.25">
      <c r="A51" s="9"/>
      <c r="B51" s="10"/>
      <c r="C51" s="7"/>
      <c r="D51" s="11"/>
      <c r="E51" s="8"/>
      <c r="F51" s="8"/>
      <c r="G51" s="79"/>
      <c r="H51" s="9"/>
      <c r="I51" s="4"/>
      <c r="O51" s="9"/>
      <c r="P51" s="24"/>
      <c r="S51" s="4"/>
      <c r="T51" s="22"/>
      <c r="U51" s="25"/>
      <c r="V51" s="13"/>
      <c r="W51" s="25"/>
      <c r="X51" s="25"/>
      <c r="Y51" s="9"/>
      <c r="Z51" s="8"/>
      <c r="AA51" s="9"/>
      <c r="AB51" s="9"/>
      <c r="AC51" s="9"/>
      <c r="AD51" s="15"/>
      <c r="AE51" s="15"/>
      <c r="AF51" s="15"/>
      <c r="AG51" s="9"/>
      <c r="AH51" s="9"/>
      <c r="AI51" s="9"/>
      <c r="AJ51" s="9"/>
    </row>
    <row r="52" spans="1:36" s="23" customFormat="1" ht="15.75" thickBot="1" x14ac:dyDescent="0.3">
      <c r="A52" s="9"/>
      <c r="B52" s="10"/>
      <c r="C52" s="7"/>
      <c r="D52" s="11"/>
      <c r="E52" s="8"/>
      <c r="F52" s="8"/>
      <c r="G52" s="79"/>
      <c r="H52" s="9"/>
      <c r="I52" s="4"/>
      <c r="O52" s="9"/>
      <c r="P52" s="24"/>
      <c r="S52" s="4"/>
      <c r="T52" s="22"/>
      <c r="U52" s="25"/>
      <c r="V52" s="13"/>
      <c r="W52" s="25"/>
      <c r="X52" s="25"/>
      <c r="Y52" s="9"/>
      <c r="Z52" s="8"/>
      <c r="AA52" s="9"/>
      <c r="AB52" s="9"/>
      <c r="AC52" s="9"/>
      <c r="AD52" s="15"/>
      <c r="AE52" s="15"/>
      <c r="AF52" s="15"/>
      <c r="AG52" s="9"/>
      <c r="AH52" s="9"/>
      <c r="AI52" s="9"/>
      <c r="AJ52" s="9"/>
    </row>
    <row r="53" spans="1:36" s="23" customFormat="1" ht="69" customHeight="1" x14ac:dyDescent="0.25">
      <c r="A53" s="9"/>
      <c r="B53" s="103">
        <v>6</v>
      </c>
      <c r="C53" s="384" t="s">
        <v>160</v>
      </c>
      <c r="D53" s="105">
        <v>1</v>
      </c>
      <c r="E53" s="465" t="s">
        <v>214</v>
      </c>
      <c r="F53" s="106"/>
      <c r="G53" s="463" t="str">
        <f>+IF(C53="","",IF(C54="",C53,C54))</f>
        <v>ASOCIACIÓN DE HOGARES SI A LA VIDA</v>
      </c>
      <c r="H53" s="145">
        <v>11</v>
      </c>
      <c r="I53" s="107">
        <v>2018</v>
      </c>
      <c r="J53" s="107" t="s">
        <v>31</v>
      </c>
      <c r="K53" s="107"/>
      <c r="L53" s="107"/>
      <c r="M53" s="107"/>
      <c r="N53" s="107"/>
      <c r="O53" s="108" t="s">
        <v>215</v>
      </c>
      <c r="P53" s="109">
        <v>39850</v>
      </c>
      <c r="Q53" s="109">
        <v>40152</v>
      </c>
      <c r="R53" s="110" t="str">
        <f>IF(Q53="","",IF(Q53&lt;$R$12,"NO CUMPLE","CUMPLE"))</f>
        <v>CUMPLE</v>
      </c>
      <c r="S53" s="111" t="s">
        <v>216</v>
      </c>
      <c r="T53" s="112">
        <v>268354512</v>
      </c>
      <c r="U53" s="151">
        <f>IF(Q53="","",T53/(VLOOKUP(YEAR(Q53),$AS$127:$AT$163,2,FALSE)))</f>
        <v>540.05737975447778</v>
      </c>
      <c r="V53" s="114">
        <v>1</v>
      </c>
      <c r="W53" s="113">
        <f>+IF(C53="","",V53*T53)</f>
        <v>268354512</v>
      </c>
      <c r="X53" s="113"/>
      <c r="Y53" s="155">
        <f t="shared" ref="Y53:Y56" si="10">+IF(T53="","",V53*U53)</f>
        <v>540.05737975447778</v>
      </c>
      <c r="Z53" s="469">
        <f>(SUM(Y53:Y56))/$D$8</f>
        <v>1.9031138950686948</v>
      </c>
      <c r="AA53" s="116">
        <v>41</v>
      </c>
      <c r="AB53" s="472">
        <v>2</v>
      </c>
      <c r="AC53" s="474" t="str">
        <f>IF(C53="","",IF(Y57&gt;=$D$8,"CUMPLE","NO CUMPLE"))</f>
        <v>CUMPLE</v>
      </c>
      <c r="AD53" s="15"/>
      <c r="AE53" s="476" t="str">
        <f>C53</f>
        <v>ASOCIACIÓN DE HOGARES SI A LA VIDA</v>
      </c>
      <c r="AF53" s="478" t="str">
        <f>IF(SUM(Y53:Y56)&gt;=50%*$D$8,"CUMPLE","NO CUMPLE")</f>
        <v>CUMPLE</v>
      </c>
      <c r="AG53" s="9"/>
      <c r="AH53" s="478" t="s">
        <v>12</v>
      </c>
      <c r="AI53" s="9"/>
      <c r="AJ53" s="488"/>
    </row>
    <row r="54" spans="1:36" s="23" customFormat="1" ht="69" customHeight="1" x14ac:dyDescent="0.25">
      <c r="A54" s="9"/>
      <c r="B54" s="480"/>
      <c r="C54" s="483"/>
      <c r="D54" s="486"/>
      <c r="E54" s="466"/>
      <c r="F54" s="21"/>
      <c r="G54" s="467"/>
      <c r="H54" s="144">
        <v>215</v>
      </c>
      <c r="I54" s="47">
        <v>2015</v>
      </c>
      <c r="J54" s="47" t="s">
        <v>31</v>
      </c>
      <c r="K54" s="47"/>
      <c r="L54" s="47"/>
      <c r="M54" s="47"/>
      <c r="N54" s="47"/>
      <c r="O54" s="48" t="s">
        <v>217</v>
      </c>
      <c r="P54" s="117">
        <v>42377</v>
      </c>
      <c r="Q54" s="117">
        <v>42528</v>
      </c>
      <c r="R54" s="118" t="str">
        <f>IF(Q54="","",IF(Q54&lt;$R$12,"NO CUMPLE","CUMPLE"))</f>
        <v>CUMPLE</v>
      </c>
      <c r="S54" s="119" t="s">
        <v>218</v>
      </c>
      <c r="T54" s="120">
        <v>155673000</v>
      </c>
      <c r="U54" s="152">
        <f>IF(Q54="","",T54/(VLOOKUP(YEAR(Q54),$AS$127:$AT$163,2,FALSE)))</f>
        <v>225.79138594977192</v>
      </c>
      <c r="V54" s="121">
        <v>1</v>
      </c>
      <c r="W54" s="49">
        <f>+IF(C53="","",V54*T54)</f>
        <v>155673000</v>
      </c>
      <c r="X54" s="49">
        <f>C54</f>
        <v>0</v>
      </c>
      <c r="Y54" s="156">
        <f t="shared" si="10"/>
        <v>225.79138594977192</v>
      </c>
      <c r="Z54" s="470"/>
      <c r="AA54" s="122">
        <v>114</v>
      </c>
      <c r="AB54" s="473"/>
      <c r="AC54" s="475"/>
      <c r="AD54" s="15"/>
      <c r="AE54" s="477"/>
      <c r="AF54" s="479"/>
      <c r="AG54" s="9"/>
      <c r="AH54" s="479"/>
      <c r="AI54" s="9"/>
      <c r="AJ54" s="489"/>
    </row>
    <row r="55" spans="1:36" s="23" customFormat="1" ht="69" customHeight="1" x14ac:dyDescent="0.25">
      <c r="A55" s="9"/>
      <c r="B55" s="481"/>
      <c r="C55" s="484"/>
      <c r="D55" s="486"/>
      <c r="E55" s="466"/>
      <c r="F55" s="21"/>
      <c r="G55" s="467"/>
      <c r="H55" s="144"/>
      <c r="I55" s="47"/>
      <c r="J55" s="47"/>
      <c r="K55" s="47"/>
      <c r="L55" s="47"/>
      <c r="M55" s="47"/>
      <c r="N55" s="47"/>
      <c r="O55" s="58"/>
      <c r="P55" s="117"/>
      <c r="Q55" s="117"/>
      <c r="R55" s="118" t="str">
        <f t="shared" ref="R55:R56" si="11">IF(Q55="","",IF(Q55&lt;$R$12,"NO CUMPLE","CUMPLE"))</f>
        <v/>
      </c>
      <c r="S55" s="123"/>
      <c r="T55" s="120"/>
      <c r="U55" s="152" t="str">
        <f>IF(Q55="","",T55/(VLOOKUP(YEAR(Q55),$AS$127:$AT$163,2,FALSE)))</f>
        <v/>
      </c>
      <c r="V55" s="121"/>
      <c r="W55" s="49">
        <f>+IF(C53="","",V55*T55)</f>
        <v>0</v>
      </c>
      <c r="X55" s="49">
        <f>C54</f>
        <v>0</v>
      </c>
      <c r="Y55" s="156" t="str">
        <f t="shared" si="10"/>
        <v/>
      </c>
      <c r="Z55" s="470"/>
      <c r="AA55" s="122"/>
      <c r="AB55" s="473"/>
      <c r="AC55" s="475"/>
      <c r="AD55" s="15"/>
      <c r="AE55" s="477"/>
      <c r="AF55" s="479"/>
      <c r="AG55" s="9"/>
      <c r="AH55" s="479"/>
      <c r="AI55" s="9"/>
      <c r="AJ55" s="489"/>
    </row>
    <row r="56" spans="1:36" s="23" customFormat="1" ht="69" customHeight="1" thickBot="1" x14ac:dyDescent="0.3">
      <c r="A56" s="9"/>
      <c r="B56" s="482"/>
      <c r="C56" s="485"/>
      <c r="D56" s="487"/>
      <c r="E56" s="466"/>
      <c r="F56" s="21"/>
      <c r="G56" s="468"/>
      <c r="H56" s="59"/>
      <c r="I56" s="59"/>
      <c r="J56" s="59"/>
      <c r="K56" s="59"/>
      <c r="L56" s="59"/>
      <c r="M56" s="59"/>
      <c r="N56" s="59"/>
      <c r="O56" s="124"/>
      <c r="P56" s="125"/>
      <c r="Q56" s="125"/>
      <c r="R56" s="126" t="str">
        <f t="shared" si="11"/>
        <v/>
      </c>
      <c r="S56" s="127"/>
      <c r="T56" s="128"/>
      <c r="U56" s="153" t="str">
        <f>IF(Q56="","",T56/(VLOOKUP(YEAR(Q56),$AS$127:$AT$163,2,FALSE)))</f>
        <v/>
      </c>
      <c r="V56" s="130"/>
      <c r="W56" s="129">
        <f>+IF(C53="","",V56*T56)</f>
        <v>0</v>
      </c>
      <c r="X56" s="129">
        <f>C54</f>
        <v>0</v>
      </c>
      <c r="Y56" s="157" t="str">
        <f t="shared" si="10"/>
        <v/>
      </c>
      <c r="Z56" s="471"/>
      <c r="AA56" s="131"/>
      <c r="AB56" s="473"/>
      <c r="AC56" s="475"/>
      <c r="AD56" s="15"/>
      <c r="AE56" s="494"/>
      <c r="AF56" s="493"/>
      <c r="AG56" s="9"/>
      <c r="AH56" s="493"/>
      <c r="AI56" s="9"/>
      <c r="AJ56" s="490"/>
    </row>
    <row r="57" spans="1:36" s="23" customFormat="1" ht="40.5" customHeight="1" thickBot="1" x14ac:dyDescent="0.3">
      <c r="A57" s="9"/>
      <c r="B57" s="3"/>
      <c r="C57" s="51"/>
      <c r="D57" s="132" t="str">
        <f>IF(SUM(D53:D56)=100%,"100%",IF(SUM(D54:D56)=0,"","NO CUMPLE"))</f>
        <v>100%</v>
      </c>
      <c r="E57" s="52"/>
      <c r="F57" s="14"/>
      <c r="G57" s="345"/>
      <c r="H57" s="345"/>
      <c r="I57" s="53"/>
      <c r="J57" s="53"/>
      <c r="K57" s="53"/>
      <c r="L57" s="53"/>
      <c r="M57" s="53"/>
      <c r="N57" s="53"/>
      <c r="O57" s="133"/>
      <c r="P57" s="54"/>
      <c r="Q57" s="54"/>
      <c r="R57" s="54"/>
      <c r="S57" s="345"/>
      <c r="T57" s="55"/>
      <c r="U57" s="56"/>
      <c r="V57" s="134"/>
      <c r="W57" s="56"/>
      <c r="X57" s="56"/>
      <c r="Y57" s="50">
        <f>SUM(Y53:Y56)</f>
        <v>765.84876570424967</v>
      </c>
      <c r="Z57" s="135"/>
      <c r="AA57" s="136"/>
      <c r="AB57" s="53"/>
      <c r="AC57" s="137"/>
      <c r="AD57" s="15"/>
      <c r="AE57" s="15"/>
      <c r="AF57" s="15"/>
      <c r="AG57" s="9"/>
      <c r="AH57" s="9"/>
      <c r="AI57" s="9"/>
      <c r="AJ57" s="9"/>
    </row>
    <row r="58" spans="1:36" s="23" customFormat="1" ht="45.75" customHeight="1" thickBot="1" x14ac:dyDescent="0.3">
      <c r="A58" s="9"/>
      <c r="B58" s="10"/>
      <c r="C58" s="7"/>
      <c r="D58" s="11"/>
      <c r="E58" s="8"/>
      <c r="F58" s="8"/>
      <c r="G58" s="79"/>
      <c r="H58" s="9"/>
      <c r="I58" s="4"/>
      <c r="O58" s="9"/>
      <c r="P58" s="24"/>
      <c r="S58" s="4"/>
      <c r="T58" s="22"/>
      <c r="U58" s="25"/>
      <c r="V58" s="13"/>
      <c r="W58" s="25"/>
      <c r="X58" s="25"/>
      <c r="Y58" s="9"/>
      <c r="Z58" s="8"/>
      <c r="AA58" s="9"/>
      <c r="AB58" s="9"/>
      <c r="AC58" s="9"/>
      <c r="AD58" s="15"/>
      <c r="AE58" s="15"/>
      <c r="AF58" s="15"/>
      <c r="AG58" s="9"/>
      <c r="AH58" s="9"/>
      <c r="AI58" s="9"/>
      <c r="AJ58" s="9"/>
    </row>
    <row r="59" spans="1:36" s="23" customFormat="1" ht="91.5" customHeight="1" x14ac:dyDescent="0.25">
      <c r="A59" s="9"/>
      <c r="B59" s="103">
        <v>7</v>
      </c>
      <c r="C59" s="384" t="s">
        <v>219</v>
      </c>
      <c r="D59" s="105">
        <v>1</v>
      </c>
      <c r="E59" s="465" t="s">
        <v>220</v>
      </c>
      <c r="F59" s="106"/>
      <c r="G59" s="509" t="str">
        <f>+IF(C59="","",IF(C60="",C59,C60))</f>
        <v>FUNDACIÓN OTRO ROLLO SOCIAL</v>
      </c>
      <c r="H59" s="145">
        <v>265</v>
      </c>
      <c r="I59" s="107">
        <v>2015</v>
      </c>
      <c r="J59" s="107" t="s">
        <v>31</v>
      </c>
      <c r="K59" s="107"/>
      <c r="L59" s="107" t="s">
        <v>31</v>
      </c>
      <c r="M59" s="107"/>
      <c r="N59" s="107"/>
      <c r="O59" s="108" t="s">
        <v>221</v>
      </c>
      <c r="P59" s="109">
        <v>42032</v>
      </c>
      <c r="Q59" s="109">
        <v>42243</v>
      </c>
      <c r="R59" s="110" t="str">
        <f>IF(Q59="","",IF(Q59&lt;$R$12,"NO CUMPLE","CUMPLE"))</f>
        <v>CUMPLE</v>
      </c>
      <c r="S59" s="111" t="s">
        <v>222</v>
      </c>
      <c r="T59" s="112">
        <v>386046109</v>
      </c>
      <c r="U59" s="151">
        <f>IF(Q59="","",T59/(VLOOKUP(YEAR(Q59),$AS$127:$AT$163,2,FALSE)))</f>
        <v>599.12486847210369</v>
      </c>
      <c r="V59" s="114">
        <v>1</v>
      </c>
      <c r="W59" s="113">
        <f>+IF(C59="","",V59*T59)</f>
        <v>386046109</v>
      </c>
      <c r="X59" s="113"/>
      <c r="Y59" s="155">
        <f t="shared" ref="Y59:Y62" si="12">+IF(T59="","",V59*U59)</f>
        <v>599.12486847210369</v>
      </c>
      <c r="Z59" s="469">
        <f>(SUM(Y59:Y62))/$D$8</f>
        <v>4.8609776613937505</v>
      </c>
      <c r="AA59" s="116">
        <v>22</v>
      </c>
      <c r="AB59" s="472">
        <v>2</v>
      </c>
      <c r="AC59" s="474" t="s">
        <v>38</v>
      </c>
      <c r="AD59" s="15"/>
      <c r="AE59" s="476" t="str">
        <f>C59</f>
        <v>FUNDACIÓN OTRO ROLLO SOCIAL</v>
      </c>
      <c r="AF59" s="478" t="s">
        <v>186</v>
      </c>
      <c r="AG59" s="9"/>
      <c r="AH59" s="478" t="s">
        <v>38</v>
      </c>
      <c r="AI59" s="9"/>
      <c r="AJ59" s="495" t="s">
        <v>223</v>
      </c>
    </row>
    <row r="60" spans="1:36" s="23" customFormat="1" ht="69" customHeight="1" x14ac:dyDescent="0.25">
      <c r="A60" s="9"/>
      <c r="B60" s="480"/>
      <c r="C60" s="483"/>
      <c r="D60" s="486"/>
      <c r="E60" s="466"/>
      <c r="F60" s="21"/>
      <c r="G60" s="510"/>
      <c r="H60" s="144">
        <v>87</v>
      </c>
      <c r="I60" s="47">
        <v>2016</v>
      </c>
      <c r="J60" s="47" t="s">
        <v>31</v>
      </c>
      <c r="K60" s="47"/>
      <c r="L60" s="47"/>
      <c r="M60" s="47"/>
      <c r="N60" s="47"/>
      <c r="O60" s="48" t="s">
        <v>224</v>
      </c>
      <c r="P60" s="117">
        <v>42760</v>
      </c>
      <c r="Q60" s="117">
        <v>43113</v>
      </c>
      <c r="R60" s="118" t="s">
        <v>38</v>
      </c>
      <c r="S60" s="119" t="s">
        <v>197</v>
      </c>
      <c r="T60" s="120">
        <v>1060164000</v>
      </c>
      <c r="U60" s="152">
        <f>IF(Q60="","",T60/(VLOOKUP(YEAR(Q60),$AS$127:$AT$163,2,FALSE)))</f>
        <v>1357.023815923875</v>
      </c>
      <c r="V60" s="121">
        <v>1</v>
      </c>
      <c r="W60" s="49">
        <f>+IF(C59="","",V60*T60)</f>
        <v>1060164000</v>
      </c>
      <c r="X60" s="49">
        <f>C60</f>
        <v>0</v>
      </c>
      <c r="Y60" s="156">
        <f t="shared" si="12"/>
        <v>1357.023815923875</v>
      </c>
      <c r="Z60" s="470"/>
      <c r="AA60" s="122">
        <v>38</v>
      </c>
      <c r="AB60" s="473"/>
      <c r="AC60" s="475"/>
      <c r="AD60" s="15"/>
      <c r="AE60" s="477"/>
      <c r="AF60" s="479"/>
      <c r="AG60" s="9"/>
      <c r="AH60" s="479"/>
      <c r="AI60" s="9"/>
      <c r="AJ60" s="496"/>
    </row>
    <row r="61" spans="1:36" s="23" customFormat="1" ht="69" customHeight="1" x14ac:dyDescent="0.25">
      <c r="A61" s="9"/>
      <c r="B61" s="481"/>
      <c r="C61" s="484"/>
      <c r="D61" s="486"/>
      <c r="E61" s="466"/>
      <c r="F61" s="21"/>
      <c r="G61" s="510"/>
      <c r="H61" s="144"/>
      <c r="I61" s="47"/>
      <c r="J61" s="47"/>
      <c r="K61" s="47"/>
      <c r="L61" s="47"/>
      <c r="M61" s="47"/>
      <c r="N61" s="47"/>
      <c r="O61" s="58" t="s">
        <v>225</v>
      </c>
      <c r="P61" s="117"/>
      <c r="Q61" s="117"/>
      <c r="R61" s="118" t="str">
        <f t="shared" ref="R61:R62" si="13">IF(Q61="","",IF(Q61&lt;$R$12,"NO CUMPLE","CUMPLE"))</f>
        <v/>
      </c>
      <c r="S61" s="123"/>
      <c r="T61" s="120"/>
      <c r="U61" s="152" t="str">
        <f>IF(Q61="","",T61/(VLOOKUP(YEAR(Q61),$AS$127:$AT$163,2,FALSE)))</f>
        <v/>
      </c>
      <c r="V61" s="121"/>
      <c r="W61" s="49">
        <f>+IF(C59="","",V61*T61)</f>
        <v>0</v>
      </c>
      <c r="X61" s="49">
        <f>C60</f>
        <v>0</v>
      </c>
      <c r="Y61" s="156" t="str">
        <f t="shared" si="12"/>
        <v/>
      </c>
      <c r="Z61" s="470"/>
      <c r="AA61" s="122"/>
      <c r="AB61" s="473"/>
      <c r="AC61" s="475"/>
      <c r="AD61" s="15"/>
      <c r="AE61" s="477"/>
      <c r="AF61" s="479"/>
      <c r="AG61" s="9"/>
      <c r="AH61" s="479"/>
      <c r="AI61" s="9"/>
      <c r="AJ61" s="496"/>
    </row>
    <row r="62" spans="1:36" s="23" customFormat="1" ht="69" customHeight="1" thickBot="1" x14ac:dyDescent="0.3">
      <c r="A62" s="9"/>
      <c r="B62" s="482"/>
      <c r="C62" s="485"/>
      <c r="D62" s="487"/>
      <c r="E62" s="466"/>
      <c r="F62" s="21"/>
      <c r="G62" s="511"/>
      <c r="H62" s="59"/>
      <c r="I62" s="59"/>
      <c r="J62" s="59"/>
      <c r="K62" s="59"/>
      <c r="L62" s="59"/>
      <c r="M62" s="59"/>
      <c r="N62" s="59"/>
      <c r="O62" s="124"/>
      <c r="P62" s="125"/>
      <c r="Q62" s="125"/>
      <c r="R62" s="126" t="str">
        <f t="shared" si="13"/>
        <v/>
      </c>
      <c r="S62" s="127"/>
      <c r="T62" s="128"/>
      <c r="U62" s="153" t="str">
        <f>IF(Q62="","",T62/(VLOOKUP(YEAR(Q62),$AS$127:$AT$163,2,FALSE)))</f>
        <v/>
      </c>
      <c r="V62" s="130"/>
      <c r="W62" s="129">
        <f>+IF(C59="","",V62*T62)</f>
        <v>0</v>
      </c>
      <c r="X62" s="129">
        <f>C60</f>
        <v>0</v>
      </c>
      <c r="Y62" s="157" t="str">
        <f t="shared" si="12"/>
        <v/>
      </c>
      <c r="Z62" s="471"/>
      <c r="AA62" s="131"/>
      <c r="AB62" s="473"/>
      <c r="AC62" s="475"/>
      <c r="AD62" s="15"/>
      <c r="AE62" s="494"/>
      <c r="AF62" s="493"/>
      <c r="AG62" s="9"/>
      <c r="AH62" s="493"/>
      <c r="AI62" s="9"/>
      <c r="AJ62" s="497"/>
    </row>
    <row r="63" spans="1:36" s="23" customFormat="1" ht="35.25" customHeight="1" thickBot="1" x14ac:dyDescent="0.3">
      <c r="A63" s="9"/>
      <c r="B63" s="3"/>
      <c r="C63" s="51"/>
      <c r="D63" s="132" t="str">
        <f>IF(SUM(D59:D62)=100%,"100%",IF(SUM(D60:D62)=0,"","NO CUMPLE"))</f>
        <v>100%</v>
      </c>
      <c r="E63" s="52"/>
      <c r="F63" s="14"/>
      <c r="G63" s="345"/>
      <c r="H63" s="345"/>
      <c r="I63" s="53"/>
      <c r="J63" s="53"/>
      <c r="K63" s="53"/>
      <c r="L63" s="53"/>
      <c r="M63" s="53"/>
      <c r="N63" s="53"/>
      <c r="O63" s="133"/>
      <c r="P63" s="54"/>
      <c r="Q63" s="54"/>
      <c r="R63" s="54"/>
      <c r="S63" s="345"/>
      <c r="T63" s="55"/>
      <c r="U63" s="56"/>
      <c r="V63" s="134"/>
      <c r="W63" s="56"/>
      <c r="X63" s="56"/>
      <c r="Y63" s="50">
        <f>SUM(Y59:Y62)</f>
        <v>1956.1486843959788</v>
      </c>
      <c r="Z63" s="135"/>
      <c r="AA63" s="136"/>
      <c r="AB63" s="53"/>
      <c r="AC63" s="137"/>
      <c r="AD63" s="15"/>
      <c r="AE63" s="15"/>
      <c r="AF63" s="15"/>
      <c r="AG63" s="9"/>
      <c r="AH63" s="9"/>
      <c r="AI63" s="9"/>
      <c r="AJ63" s="9"/>
    </row>
    <row r="64" spans="1:36" s="23" customFormat="1" ht="48.75" customHeight="1" thickBot="1" x14ac:dyDescent="0.3">
      <c r="A64" s="9"/>
      <c r="B64" s="10"/>
      <c r="C64" s="7"/>
      <c r="D64" s="11"/>
      <c r="E64" s="8"/>
      <c r="F64" s="8"/>
      <c r="G64" s="79"/>
      <c r="H64" s="9"/>
      <c r="I64" s="4"/>
      <c r="O64" s="9"/>
      <c r="P64" s="24"/>
      <c r="S64" s="4"/>
      <c r="T64" s="22"/>
      <c r="U64" s="25"/>
      <c r="V64" s="13"/>
      <c r="W64" s="25"/>
      <c r="X64" s="25"/>
      <c r="Y64" s="9"/>
      <c r="Z64" s="8"/>
      <c r="AA64" s="9"/>
      <c r="AB64" s="9"/>
      <c r="AC64" s="9"/>
      <c r="AD64" s="15"/>
      <c r="AE64" s="15"/>
      <c r="AF64" s="15"/>
      <c r="AG64" s="9"/>
      <c r="AH64" s="9"/>
      <c r="AI64" s="9"/>
      <c r="AJ64" s="9"/>
    </row>
    <row r="65" spans="1:36" s="23" customFormat="1" ht="138.75" customHeight="1" x14ac:dyDescent="0.25">
      <c r="A65" s="9"/>
      <c r="B65" s="103">
        <v>8</v>
      </c>
      <c r="C65" s="384" t="s">
        <v>226</v>
      </c>
      <c r="D65" s="105">
        <v>1</v>
      </c>
      <c r="E65" s="465" t="s">
        <v>227</v>
      </c>
      <c r="F65" s="106"/>
      <c r="G65" s="463" t="str">
        <f>+IF(C65="","",IF(C66="",C65,C66))</f>
        <v>FUNDACIÓN DE FORO CIVICO</v>
      </c>
      <c r="H65" s="145">
        <v>421</v>
      </c>
      <c r="I65" s="107">
        <v>2016</v>
      </c>
      <c r="J65" s="107" t="s">
        <v>31</v>
      </c>
      <c r="K65" s="107"/>
      <c r="L65" s="107"/>
      <c r="M65" s="107"/>
      <c r="N65" s="107"/>
      <c r="O65" s="108" t="s">
        <v>228</v>
      </c>
      <c r="P65" s="109">
        <v>39072</v>
      </c>
      <c r="Q65" s="109">
        <v>39192</v>
      </c>
      <c r="R65" s="110" t="s">
        <v>12</v>
      </c>
      <c r="S65" s="111" t="s">
        <v>229</v>
      </c>
      <c r="T65" s="112">
        <v>142185840</v>
      </c>
      <c r="U65" s="151">
        <f>IF(Q65="","",T65/(VLOOKUP(YEAR(Q65),$AS$127:$AT$163,2,FALSE)))</f>
        <v>327.8437629697948</v>
      </c>
      <c r="V65" s="114">
        <v>1</v>
      </c>
      <c r="W65" s="113">
        <f>+IF(C65="","",V65*T65)</f>
        <v>142185840</v>
      </c>
      <c r="X65" s="113"/>
      <c r="Y65" s="155">
        <f t="shared" ref="Y65:Y68" si="14">+IF(T65="","",V65*U65)</f>
        <v>327.8437629697948</v>
      </c>
      <c r="Z65" s="469">
        <f>(SUM(Y65:Y68))/$D$8</f>
        <v>1.4114459229080911</v>
      </c>
      <c r="AA65" s="116">
        <v>41</v>
      </c>
      <c r="AB65" s="472">
        <v>2</v>
      </c>
      <c r="AC65" s="474" t="str">
        <f>IF(C65="","",IF(Y69&gt;=$D$8,"CUMPLE","NO CUMPLE"))</f>
        <v>CUMPLE</v>
      </c>
      <c r="AD65" s="15"/>
      <c r="AE65" s="476" t="str">
        <f>C65</f>
        <v>FUNDACIÓN DE FORO CIVICO</v>
      </c>
      <c r="AF65" s="478" t="s">
        <v>186</v>
      </c>
      <c r="AG65" s="9"/>
      <c r="AH65" s="478" t="s">
        <v>12</v>
      </c>
      <c r="AI65" s="9"/>
      <c r="AJ65" s="488"/>
    </row>
    <row r="66" spans="1:36" s="23" customFormat="1" ht="69" customHeight="1" x14ac:dyDescent="0.25">
      <c r="A66" s="9"/>
      <c r="B66" s="480"/>
      <c r="C66" s="483"/>
      <c r="D66" s="486"/>
      <c r="E66" s="466"/>
      <c r="F66" s="21"/>
      <c r="G66" s="467"/>
      <c r="H66" s="144">
        <v>93</v>
      </c>
      <c r="I66" s="47">
        <v>2017</v>
      </c>
      <c r="J66" s="47" t="s">
        <v>31</v>
      </c>
      <c r="K66" s="47"/>
      <c r="L66" s="47"/>
      <c r="M66" s="47"/>
      <c r="N66" s="47"/>
      <c r="O66" s="48" t="s">
        <v>230</v>
      </c>
      <c r="P66" s="117">
        <v>43157</v>
      </c>
      <c r="Q66" s="117">
        <v>43306</v>
      </c>
      <c r="R66" s="118" t="str">
        <f>IF(Q66="","",IF(Q66&lt;$R$12,"NO CUMPLE","CUMPLE"))</f>
        <v>CUMPLE</v>
      </c>
      <c r="S66" s="119" t="s">
        <v>231</v>
      </c>
      <c r="T66" s="120">
        <v>187614156</v>
      </c>
      <c r="U66" s="152">
        <f>IF(Q66="","",T66/(VLOOKUP(YEAR(Q66),$AS$127:$AT$163,2,FALSE)))</f>
        <v>240.14857880144692</v>
      </c>
      <c r="V66" s="121">
        <v>1</v>
      </c>
      <c r="W66" s="49">
        <f>+IF(C65="","",V66*T66)</f>
        <v>187614156</v>
      </c>
      <c r="X66" s="49">
        <f>C66</f>
        <v>0</v>
      </c>
      <c r="Y66" s="156">
        <f t="shared" si="14"/>
        <v>240.14857880144692</v>
      </c>
      <c r="Z66" s="470"/>
      <c r="AA66" s="122">
        <v>118</v>
      </c>
      <c r="AB66" s="473"/>
      <c r="AC66" s="475"/>
      <c r="AD66" s="15"/>
      <c r="AE66" s="477"/>
      <c r="AF66" s="479"/>
      <c r="AG66" s="9"/>
      <c r="AH66" s="479"/>
      <c r="AI66" s="9"/>
      <c r="AJ66" s="489"/>
    </row>
    <row r="67" spans="1:36" s="23" customFormat="1" ht="69" customHeight="1" x14ac:dyDescent="0.25">
      <c r="A67" s="9"/>
      <c r="B67" s="481"/>
      <c r="C67" s="484"/>
      <c r="D67" s="486"/>
      <c r="E67" s="466"/>
      <c r="F67" s="21"/>
      <c r="G67" s="467"/>
      <c r="H67" s="144"/>
      <c r="I67" s="47"/>
      <c r="J67" s="47"/>
      <c r="K67" s="47"/>
      <c r="L67" s="47"/>
      <c r="M67" s="47"/>
      <c r="N67" s="47"/>
      <c r="O67" s="58"/>
      <c r="P67" s="117"/>
      <c r="Q67" s="117"/>
      <c r="R67" s="118" t="str">
        <f t="shared" ref="R67:R68" si="15">IF(Q67="","",IF(Q67&lt;$R$12,"NO CUMPLE","CUMPLE"))</f>
        <v/>
      </c>
      <c r="S67" s="123"/>
      <c r="T67" s="120"/>
      <c r="U67" s="152" t="str">
        <f>IF(Q67="","",T67/(VLOOKUP(YEAR(Q67),$AS$127:$AT$163,2,FALSE)))</f>
        <v/>
      </c>
      <c r="V67" s="121"/>
      <c r="W67" s="49">
        <f>+IF(C65="","",V67*T67)</f>
        <v>0</v>
      </c>
      <c r="X67" s="49">
        <f>C66</f>
        <v>0</v>
      </c>
      <c r="Y67" s="156" t="str">
        <f t="shared" si="14"/>
        <v/>
      </c>
      <c r="Z67" s="470"/>
      <c r="AA67" s="122"/>
      <c r="AB67" s="473"/>
      <c r="AC67" s="475"/>
      <c r="AD67" s="15"/>
      <c r="AE67" s="477"/>
      <c r="AF67" s="479"/>
      <c r="AG67" s="9"/>
      <c r="AH67" s="479"/>
      <c r="AI67" s="9"/>
      <c r="AJ67" s="489"/>
    </row>
    <row r="68" spans="1:36" s="23" customFormat="1" ht="69" customHeight="1" thickBot="1" x14ac:dyDescent="0.3">
      <c r="A68" s="9"/>
      <c r="B68" s="482"/>
      <c r="C68" s="485"/>
      <c r="D68" s="487"/>
      <c r="E68" s="466"/>
      <c r="F68" s="21"/>
      <c r="G68" s="468"/>
      <c r="H68" s="59"/>
      <c r="I68" s="59"/>
      <c r="J68" s="59"/>
      <c r="K68" s="59"/>
      <c r="L68" s="59"/>
      <c r="M68" s="59"/>
      <c r="N68" s="59"/>
      <c r="O68" s="124"/>
      <c r="P68" s="125"/>
      <c r="Q68" s="125"/>
      <c r="R68" s="126" t="str">
        <f t="shared" si="15"/>
        <v/>
      </c>
      <c r="S68" s="127"/>
      <c r="T68" s="128"/>
      <c r="U68" s="153" t="str">
        <f>IF(Q68="","",T68/(VLOOKUP(YEAR(Q68),$AS$127:$AT$163,2,FALSE)))</f>
        <v/>
      </c>
      <c r="V68" s="130"/>
      <c r="W68" s="129">
        <f>+IF(C65="","",V68*T68)</f>
        <v>0</v>
      </c>
      <c r="X68" s="129">
        <f>C66</f>
        <v>0</v>
      </c>
      <c r="Y68" s="157" t="str">
        <f t="shared" si="14"/>
        <v/>
      </c>
      <c r="Z68" s="471"/>
      <c r="AA68" s="131"/>
      <c r="AB68" s="473"/>
      <c r="AC68" s="475"/>
      <c r="AD68" s="15"/>
      <c r="AE68" s="494"/>
      <c r="AF68" s="493"/>
      <c r="AG68" s="9"/>
      <c r="AH68" s="493"/>
      <c r="AI68" s="9"/>
      <c r="AJ68" s="490"/>
    </row>
    <row r="69" spans="1:36" s="23" customFormat="1" ht="44.25" customHeight="1" thickBot="1" x14ac:dyDescent="0.3">
      <c r="A69" s="9"/>
      <c r="B69" s="3"/>
      <c r="C69" s="51"/>
      <c r="D69" s="132" t="str">
        <f>IF(SUM(D65:D68)=100%,"100%",IF(SUM(D66:D68)=0,"","NO CUMPLE"))</f>
        <v>100%</v>
      </c>
      <c r="E69" s="52"/>
      <c r="F69" s="14"/>
      <c r="G69" s="345"/>
      <c r="H69" s="345"/>
      <c r="I69" s="53"/>
      <c r="J69" s="53"/>
      <c r="K69" s="53"/>
      <c r="L69" s="53"/>
      <c r="M69" s="53"/>
      <c r="N69" s="53"/>
      <c r="O69" s="133"/>
      <c r="P69" s="54"/>
      <c r="Q69" s="54"/>
      <c r="R69" s="54"/>
      <c r="S69" s="345"/>
      <c r="T69" s="55"/>
      <c r="U69" s="56"/>
      <c r="V69" s="134"/>
      <c r="W69" s="56"/>
      <c r="X69" s="56"/>
      <c r="Y69" s="50">
        <f>SUM(Y65:Y68)</f>
        <v>567.99234177124174</v>
      </c>
      <c r="Z69" s="135"/>
      <c r="AA69" s="136"/>
      <c r="AB69" s="53"/>
      <c r="AC69" s="137"/>
      <c r="AD69" s="15"/>
      <c r="AE69" s="15"/>
      <c r="AF69" s="15"/>
      <c r="AG69" s="9"/>
      <c r="AH69" s="9"/>
      <c r="AI69" s="9"/>
      <c r="AJ69" s="9"/>
    </row>
    <row r="70" spans="1:36" s="23" customFormat="1" ht="37.5" customHeight="1" thickBot="1" x14ac:dyDescent="0.3">
      <c r="A70" s="9"/>
      <c r="B70" s="10"/>
      <c r="C70" s="7"/>
      <c r="D70" s="11"/>
      <c r="E70" s="8"/>
      <c r="F70" s="8"/>
      <c r="G70" s="79"/>
      <c r="H70" s="9"/>
      <c r="I70" s="4"/>
      <c r="O70" s="9"/>
      <c r="P70" s="24"/>
      <c r="S70" s="4"/>
      <c r="T70" s="22"/>
      <c r="U70" s="25"/>
      <c r="V70" s="13"/>
      <c r="W70" s="25"/>
      <c r="X70" s="25"/>
      <c r="Y70" s="9"/>
      <c r="Z70" s="8"/>
      <c r="AA70" s="9"/>
      <c r="AB70" s="9"/>
      <c r="AC70" s="9"/>
      <c r="AD70" s="15"/>
      <c r="AE70" s="15"/>
      <c r="AF70" s="15"/>
      <c r="AG70" s="9"/>
      <c r="AH70" s="9"/>
      <c r="AI70" s="9"/>
      <c r="AJ70" s="9"/>
    </row>
    <row r="71" spans="1:36" s="23" customFormat="1" ht="69" customHeight="1" thickBot="1" x14ac:dyDescent="0.3">
      <c r="A71" s="9"/>
      <c r="B71" s="103">
        <v>9</v>
      </c>
      <c r="C71" s="384" t="s">
        <v>232</v>
      </c>
      <c r="D71" s="105">
        <v>1</v>
      </c>
      <c r="E71" s="465" t="s">
        <v>233</v>
      </c>
      <c r="F71" s="106"/>
      <c r="G71" s="463" t="str">
        <f>+IF(C71="","",IF(C72="",C71,C72))</f>
        <v>FUNDACIÓN VISIÓN LOCAL</v>
      </c>
      <c r="H71" s="145">
        <v>101</v>
      </c>
      <c r="I71" s="107">
        <v>2010</v>
      </c>
      <c r="J71" s="386" t="s">
        <v>31</v>
      </c>
      <c r="K71" s="386"/>
      <c r="L71" s="107"/>
      <c r="M71" s="107" t="s">
        <v>31</v>
      </c>
      <c r="N71" s="107"/>
      <c r="O71" s="108" t="s">
        <v>234</v>
      </c>
      <c r="P71" s="386">
        <v>40554</v>
      </c>
      <c r="Q71" s="386">
        <v>40765</v>
      </c>
      <c r="R71" s="110" t="str">
        <f>IF(Q71="","",IF(Q71&lt;$R$12,"NO CUMPLE","CUMPLE"))</f>
        <v>CUMPLE</v>
      </c>
      <c r="S71" s="111" t="s">
        <v>136</v>
      </c>
      <c r="T71" s="112">
        <v>127416000</v>
      </c>
      <c r="U71" s="151">
        <f>IF(Q71="","",T71/(VLOOKUP(YEAR(Q71),$AS$127:$AT$163,2,FALSE)))</f>
        <v>237.8939507094847</v>
      </c>
      <c r="V71" s="114">
        <v>1</v>
      </c>
      <c r="W71" s="113">
        <f>+IF(C71="","",V71*T71)</f>
        <v>127416000</v>
      </c>
      <c r="X71" s="113"/>
      <c r="Y71" s="155">
        <f t="shared" ref="Y71:Y74" si="16">+IF(T71="","",V71*U71)</f>
        <v>237.8939507094847</v>
      </c>
      <c r="Z71" s="469">
        <f>(SUM(Y71:Y74))/$D$8</f>
        <v>2.1721901673249611</v>
      </c>
      <c r="AA71" s="116">
        <v>14</v>
      </c>
      <c r="AB71" s="472">
        <v>3</v>
      </c>
      <c r="AC71" s="474" t="str">
        <f>IF(C71="","",IF(Y75&gt;=$D$8,"CUMPLE","NO CUMPLE"))</f>
        <v>CUMPLE</v>
      </c>
      <c r="AD71" s="15"/>
      <c r="AE71" s="476" t="str">
        <f>C71</f>
        <v>FUNDACIÓN VISIÓN LOCAL</v>
      </c>
      <c r="AF71" s="478" t="s">
        <v>186</v>
      </c>
      <c r="AG71" s="9"/>
      <c r="AH71" s="478" t="s">
        <v>12</v>
      </c>
      <c r="AI71" s="9"/>
      <c r="AJ71" s="365"/>
    </row>
    <row r="72" spans="1:36" s="23" customFormat="1" ht="69" customHeight="1" thickBot="1" x14ac:dyDescent="0.3">
      <c r="A72" s="9"/>
      <c r="B72" s="480"/>
      <c r="C72" s="483"/>
      <c r="D72" s="486"/>
      <c r="E72" s="466"/>
      <c r="F72" s="21"/>
      <c r="G72" s="467"/>
      <c r="H72" s="144">
        <v>18</v>
      </c>
      <c r="I72" s="47">
        <v>2008</v>
      </c>
      <c r="J72" s="47"/>
      <c r="K72" s="47"/>
      <c r="L72" s="47"/>
      <c r="M72" s="47" t="s">
        <v>31</v>
      </c>
      <c r="N72" s="47"/>
      <c r="O72" s="48" t="s">
        <v>235</v>
      </c>
      <c r="P72" s="117">
        <v>39797</v>
      </c>
      <c r="Q72" s="117">
        <v>39827</v>
      </c>
      <c r="R72" s="118" t="str">
        <f>IF(Q72="","",IF(Q72&lt;$R$12,"NO CUMPLE","CUMPLE"))</f>
        <v>CUMPLE</v>
      </c>
      <c r="S72" s="111" t="s">
        <v>136</v>
      </c>
      <c r="T72" s="120">
        <v>198530000</v>
      </c>
      <c r="U72" s="152">
        <f>IF(Q72="","",T72/(VLOOKUP(YEAR(Q72),$AS$127:$AT$163,2,FALSE)))</f>
        <v>399.53713020728514</v>
      </c>
      <c r="V72" s="121">
        <v>1</v>
      </c>
      <c r="W72" s="49">
        <f>+IF(C71="","",V72*T72)</f>
        <v>198530000</v>
      </c>
      <c r="X72" s="49">
        <f>C72</f>
        <v>0</v>
      </c>
      <c r="Y72" s="156">
        <f t="shared" si="16"/>
        <v>399.53713020728514</v>
      </c>
      <c r="Z72" s="470"/>
      <c r="AA72" s="122">
        <v>22</v>
      </c>
      <c r="AB72" s="473"/>
      <c r="AC72" s="475"/>
      <c r="AD72" s="15"/>
      <c r="AE72" s="477"/>
      <c r="AF72" s="479"/>
      <c r="AG72" s="9"/>
      <c r="AH72" s="479"/>
      <c r="AI72" s="9"/>
      <c r="AJ72" s="368"/>
    </row>
    <row r="73" spans="1:36" s="23" customFormat="1" ht="69" customHeight="1" x14ac:dyDescent="0.25">
      <c r="A73" s="9"/>
      <c r="B73" s="481"/>
      <c r="C73" s="484"/>
      <c r="D73" s="486"/>
      <c r="E73" s="466"/>
      <c r="F73" s="21"/>
      <c r="G73" s="467"/>
      <c r="H73" s="144">
        <v>32</v>
      </c>
      <c r="I73" s="47">
        <v>2009</v>
      </c>
      <c r="J73" s="47" t="s">
        <v>31</v>
      </c>
      <c r="K73" s="47"/>
      <c r="L73" s="47"/>
      <c r="M73" s="47"/>
      <c r="N73" s="47"/>
      <c r="O73" s="58" t="s">
        <v>236</v>
      </c>
      <c r="P73" s="117">
        <v>40073</v>
      </c>
      <c r="Q73" s="117">
        <v>40225</v>
      </c>
      <c r="R73" s="118" t="str">
        <f t="shared" ref="R73:R74" si="17">IF(Q73="","",IF(Q73&lt;$R$12,"NO CUMPLE","CUMPLE"))</f>
        <v>CUMPLE</v>
      </c>
      <c r="S73" s="111" t="s">
        <v>136</v>
      </c>
      <c r="T73" s="120">
        <v>121900000</v>
      </c>
      <c r="U73" s="152">
        <f>IF(Q73="","",T73/(VLOOKUP(YEAR(Q73),$AS$127:$AT$163,2,FALSE)))</f>
        <v>236.69902912621359</v>
      </c>
      <c r="V73" s="121">
        <v>1</v>
      </c>
      <c r="W73" s="49">
        <f>+IF(C71="","",V73*T73)</f>
        <v>121900000</v>
      </c>
      <c r="X73" s="49">
        <f>C72</f>
        <v>0</v>
      </c>
      <c r="Y73" s="156">
        <f t="shared" si="16"/>
        <v>236.69902912621359</v>
      </c>
      <c r="Z73" s="470"/>
      <c r="AA73" s="122">
        <v>20</v>
      </c>
      <c r="AB73" s="473"/>
      <c r="AC73" s="475"/>
      <c r="AD73" s="15"/>
      <c r="AE73" s="477"/>
      <c r="AF73" s="479"/>
      <c r="AG73" s="9"/>
      <c r="AH73" s="479"/>
      <c r="AI73" s="9"/>
      <c r="AJ73" s="368"/>
    </row>
    <row r="74" spans="1:36" s="23" customFormat="1" ht="69" customHeight="1" thickBot="1" x14ac:dyDescent="0.3">
      <c r="A74" s="9"/>
      <c r="B74" s="482"/>
      <c r="C74" s="485"/>
      <c r="D74" s="487"/>
      <c r="E74" s="466"/>
      <c r="F74" s="21"/>
      <c r="G74" s="468"/>
      <c r="H74" s="59"/>
      <c r="I74" s="59"/>
      <c r="J74" s="59"/>
      <c r="K74" s="59"/>
      <c r="L74" s="59"/>
      <c r="M74" s="59"/>
      <c r="N74" s="59"/>
      <c r="O74" s="124"/>
      <c r="P74" s="125"/>
      <c r="Q74" s="125"/>
      <c r="R74" s="126" t="str">
        <f t="shared" si="17"/>
        <v/>
      </c>
      <c r="S74" s="127"/>
      <c r="T74" s="128"/>
      <c r="U74" s="153" t="str">
        <f>IF(Q74="","",T74/(VLOOKUP(YEAR(Q74),$AS$127:$AT$163,2,FALSE)))</f>
        <v/>
      </c>
      <c r="V74" s="130"/>
      <c r="W74" s="129">
        <f>+IF(C71="","",V74*T74)</f>
        <v>0</v>
      </c>
      <c r="X74" s="129">
        <f>C72</f>
        <v>0</v>
      </c>
      <c r="Y74" s="157" t="str">
        <f t="shared" si="16"/>
        <v/>
      </c>
      <c r="Z74" s="471"/>
      <c r="AA74" s="131"/>
      <c r="AB74" s="473"/>
      <c r="AC74" s="475"/>
      <c r="AD74" s="15"/>
      <c r="AE74" s="494"/>
      <c r="AF74" s="493"/>
      <c r="AG74" s="9"/>
      <c r="AH74" s="493"/>
      <c r="AI74" s="9"/>
      <c r="AJ74" s="369"/>
    </row>
    <row r="75" spans="1:36" s="23" customFormat="1" ht="32.25" customHeight="1" thickBot="1" x14ac:dyDescent="0.3">
      <c r="A75" s="9"/>
      <c r="B75" s="3"/>
      <c r="C75" s="51"/>
      <c r="D75" s="132" t="str">
        <f>IF(SUM(D71:D74)=100%,"100%",IF(SUM(D72:D74)=0,"","NO CUMPLE"))</f>
        <v>100%</v>
      </c>
      <c r="E75" s="52"/>
      <c r="F75" s="14"/>
      <c r="G75" s="345"/>
      <c r="H75" s="345"/>
      <c r="I75" s="53"/>
      <c r="J75" s="53"/>
      <c r="K75" s="53"/>
      <c r="L75" s="53"/>
      <c r="M75" s="53"/>
      <c r="N75" s="53"/>
      <c r="O75" s="133"/>
      <c r="P75" s="54"/>
      <c r="Q75" s="54"/>
      <c r="R75" s="54"/>
      <c r="S75" s="345"/>
      <c r="T75" s="55"/>
      <c r="U75" s="56"/>
      <c r="V75" s="134"/>
      <c r="W75" s="56"/>
      <c r="X75" s="56"/>
      <c r="Y75" s="50">
        <f>SUM(Y71:Y74)</f>
        <v>874.13011004298346</v>
      </c>
      <c r="Z75" s="135"/>
      <c r="AA75" s="136"/>
      <c r="AB75" s="53"/>
      <c r="AC75" s="137"/>
      <c r="AD75" s="15"/>
      <c r="AE75" s="15"/>
      <c r="AF75" s="15"/>
      <c r="AG75" s="9"/>
      <c r="AH75" s="9"/>
      <c r="AI75" s="9"/>
      <c r="AJ75" s="9"/>
    </row>
    <row r="76" spans="1:36" s="23" customFormat="1" x14ac:dyDescent="0.25">
      <c r="A76" s="9"/>
      <c r="B76" s="10"/>
      <c r="C76" s="7"/>
      <c r="D76" s="11"/>
      <c r="E76" s="8"/>
      <c r="F76" s="8"/>
      <c r="G76" s="79"/>
      <c r="H76" s="9"/>
      <c r="I76" s="4"/>
      <c r="O76" s="9"/>
      <c r="P76" s="24"/>
      <c r="S76" s="4"/>
      <c r="T76" s="22"/>
      <c r="U76" s="25"/>
      <c r="V76" s="13"/>
      <c r="W76" s="25"/>
      <c r="X76" s="25"/>
      <c r="Y76" s="9"/>
      <c r="Z76" s="8"/>
      <c r="AA76" s="9"/>
      <c r="AB76" s="9"/>
      <c r="AC76" s="9"/>
      <c r="AD76" s="15"/>
      <c r="AE76" s="15"/>
      <c r="AF76" s="15"/>
      <c r="AG76" s="9"/>
      <c r="AH76" s="9"/>
      <c r="AI76" s="9"/>
      <c r="AJ76" s="9"/>
    </row>
    <row r="77" spans="1:36" s="23" customFormat="1" ht="15.75" thickBot="1" x14ac:dyDescent="0.3">
      <c r="A77" s="9"/>
      <c r="B77" s="10"/>
      <c r="C77" s="7"/>
      <c r="D77" s="11"/>
      <c r="E77" s="8"/>
      <c r="F77" s="8"/>
      <c r="G77" s="79"/>
      <c r="H77" s="9"/>
      <c r="I77" s="4"/>
      <c r="O77" s="9"/>
      <c r="P77" s="24"/>
      <c r="S77" s="4"/>
      <c r="T77" s="22"/>
      <c r="U77" s="25"/>
      <c r="V77" s="13"/>
      <c r="W77" s="25"/>
      <c r="X77" s="25"/>
      <c r="Y77" s="9"/>
      <c r="Z77" s="8"/>
      <c r="AA77" s="9"/>
      <c r="AB77" s="9"/>
      <c r="AC77" s="9"/>
      <c r="AD77" s="15"/>
      <c r="AE77" s="15"/>
      <c r="AF77" s="15"/>
      <c r="AG77" s="9"/>
      <c r="AH77" s="9"/>
      <c r="AI77" s="9"/>
      <c r="AJ77" s="9"/>
    </row>
    <row r="78" spans="1:36" ht="114.75" customHeight="1" x14ac:dyDescent="0.25">
      <c r="B78" s="103">
        <v>10</v>
      </c>
      <c r="C78" s="384" t="s">
        <v>237</v>
      </c>
      <c r="D78" s="105">
        <v>1</v>
      </c>
      <c r="E78" s="465" t="s">
        <v>238</v>
      </c>
      <c r="F78" s="106"/>
      <c r="G78" s="463" t="str">
        <f>+IF(C78="","",IF(C79="",C78,C79))</f>
        <v>IWOKE</v>
      </c>
      <c r="H78" s="145">
        <v>194</v>
      </c>
      <c r="I78" s="107">
        <v>2013</v>
      </c>
      <c r="J78" s="107"/>
      <c r="K78" s="107" t="s">
        <v>31</v>
      </c>
      <c r="L78" s="107"/>
      <c r="M78" s="107"/>
      <c r="N78" s="107"/>
      <c r="O78" s="108" t="s">
        <v>239</v>
      </c>
      <c r="P78" s="109">
        <v>41652</v>
      </c>
      <c r="Q78" s="109">
        <v>41863</v>
      </c>
      <c r="R78" s="110" t="str">
        <f>IF(Q78="","",IF(Q78&lt;$R$12,"NO CUMPLE","CUMPLE"))</f>
        <v>CUMPLE</v>
      </c>
      <c r="S78" s="111" t="s">
        <v>222</v>
      </c>
      <c r="T78" s="112">
        <v>315989611</v>
      </c>
      <c r="U78" s="151">
        <f>IF(Q78="","",T78/(VLOOKUP(YEAR(Q78),$AS$127:$AT$163,2,FALSE)))</f>
        <v>512.97014772727277</v>
      </c>
      <c r="V78" s="114">
        <v>1</v>
      </c>
      <c r="W78" s="113">
        <f>+IF(C78="","",V78*T78)</f>
        <v>315989611</v>
      </c>
      <c r="X78" s="113"/>
      <c r="Y78" s="155">
        <f t="shared" ref="Y78:Y81" si="18">+IF(T78="","",V78*U78)</f>
        <v>512.97014772727277</v>
      </c>
      <c r="Z78" s="469">
        <f>(SUM(Y78:Y81))/$D$8</f>
        <v>1.3832169807278591</v>
      </c>
      <c r="AA78" s="116">
        <v>21</v>
      </c>
      <c r="AB78" s="472">
        <v>2</v>
      </c>
      <c r="AC78" s="474" t="str">
        <f>IF(C78="","",IF(Y82&gt;=$D$8,"CUMPLE","NO CUMPLE"))</f>
        <v>CUMPLE</v>
      </c>
      <c r="AE78" s="476" t="str">
        <f>C78</f>
        <v>IWOKE</v>
      </c>
      <c r="AF78" s="478" t="s">
        <v>186</v>
      </c>
      <c r="AH78" s="478" t="s">
        <v>12</v>
      </c>
      <c r="AJ78" s="488"/>
    </row>
    <row r="79" spans="1:36" ht="102.75" customHeight="1" x14ac:dyDescent="0.25">
      <c r="B79" s="480"/>
      <c r="C79" s="483"/>
      <c r="D79" s="486"/>
      <c r="E79" s="466"/>
      <c r="F79" s="21"/>
      <c r="G79" s="467"/>
      <c r="H79" s="144">
        <v>14</v>
      </c>
      <c r="I79" s="47">
        <v>2013</v>
      </c>
      <c r="J79" s="47" t="s">
        <v>31</v>
      </c>
      <c r="K79" s="47"/>
      <c r="L79" s="47"/>
      <c r="M79" s="47"/>
      <c r="N79" s="47"/>
      <c r="O79" s="48" t="s">
        <v>240</v>
      </c>
      <c r="P79" s="117">
        <v>41592</v>
      </c>
      <c r="Q79" s="117">
        <v>41803</v>
      </c>
      <c r="R79" s="118" t="str">
        <f>IF(Q79="","",IF(Q79&lt;$R$12,"NO CUMPLE","CUMPLE"))</f>
        <v>CUMPLE</v>
      </c>
      <c r="S79" s="119" t="s">
        <v>241</v>
      </c>
      <c r="T79" s="120">
        <v>26896000</v>
      </c>
      <c r="U79" s="152">
        <f>IF(Q79="","",T79/(VLOOKUP(YEAR(Q79),$AS$127:$AT$163,2,FALSE)))</f>
        <v>43.662337662337663</v>
      </c>
      <c r="V79" s="121">
        <v>1</v>
      </c>
      <c r="W79" s="49">
        <f>+IF(C78="","",V79*T79)</f>
        <v>26896000</v>
      </c>
      <c r="X79" s="49">
        <f>C79</f>
        <v>0</v>
      </c>
      <c r="Y79" s="156">
        <f t="shared" si="18"/>
        <v>43.662337662337663</v>
      </c>
      <c r="Z79" s="470"/>
      <c r="AA79" s="122">
        <v>18</v>
      </c>
      <c r="AB79" s="473"/>
      <c r="AC79" s="475"/>
      <c r="AE79" s="477"/>
      <c r="AF79" s="479"/>
      <c r="AH79" s="479"/>
      <c r="AJ79" s="489"/>
    </row>
    <row r="80" spans="1:36" ht="68.25" customHeight="1" x14ac:dyDescent="0.25">
      <c r="B80" s="481"/>
      <c r="C80" s="484"/>
      <c r="D80" s="486"/>
      <c r="E80" s="466"/>
      <c r="F80" s="21"/>
      <c r="G80" s="467"/>
      <c r="H80" s="144"/>
      <c r="I80" s="47"/>
      <c r="J80" s="47"/>
      <c r="K80" s="47"/>
      <c r="L80" s="47"/>
      <c r="M80" s="47"/>
      <c r="N80" s="47"/>
      <c r="O80" s="58"/>
      <c r="P80" s="117"/>
      <c r="Q80" s="117"/>
      <c r="R80" s="118" t="str">
        <f t="shared" ref="R80:R81" si="19">IF(Q80="","",IF(Q80&lt;$R$12,"NO CUMPLE","CUMPLE"))</f>
        <v/>
      </c>
      <c r="S80" s="123"/>
      <c r="T80" s="120"/>
      <c r="U80" s="152" t="str">
        <f>IF(Q80="","",T80/(VLOOKUP(YEAR(Q80),$AS$127:$AT$163,2,FALSE)))</f>
        <v/>
      </c>
      <c r="V80" s="121"/>
      <c r="W80" s="49">
        <f>+IF(C78="","",V80*T80)</f>
        <v>0</v>
      </c>
      <c r="X80" s="49">
        <f>C79</f>
        <v>0</v>
      </c>
      <c r="Y80" s="156" t="str">
        <f t="shared" si="18"/>
        <v/>
      </c>
      <c r="Z80" s="470"/>
      <c r="AA80" s="122"/>
      <c r="AB80" s="473"/>
      <c r="AC80" s="475"/>
      <c r="AE80" s="477"/>
      <c r="AF80" s="479"/>
      <c r="AH80" s="479"/>
      <c r="AJ80" s="489"/>
    </row>
    <row r="81" spans="1:36" ht="50.25" customHeight="1" thickBot="1" x14ac:dyDescent="0.3">
      <c r="B81" s="482"/>
      <c r="C81" s="485"/>
      <c r="D81" s="487"/>
      <c r="E81" s="466"/>
      <c r="F81" s="21"/>
      <c r="G81" s="468"/>
      <c r="H81" s="59"/>
      <c r="I81" s="59"/>
      <c r="J81" s="59"/>
      <c r="K81" s="59"/>
      <c r="L81" s="59"/>
      <c r="M81" s="59"/>
      <c r="N81" s="59"/>
      <c r="O81" s="124"/>
      <c r="P81" s="125"/>
      <c r="Q81" s="125"/>
      <c r="R81" s="126" t="str">
        <f t="shared" si="19"/>
        <v/>
      </c>
      <c r="S81" s="127"/>
      <c r="T81" s="128"/>
      <c r="U81" s="153" t="str">
        <f>IF(Q81="","",T81/(VLOOKUP(YEAR(Q81),$AS$127:$AT$163,2,FALSE)))</f>
        <v/>
      </c>
      <c r="V81" s="130"/>
      <c r="W81" s="129">
        <f>+IF(C78="","",V81*T81)</f>
        <v>0</v>
      </c>
      <c r="X81" s="129">
        <f>C79</f>
        <v>0</v>
      </c>
      <c r="Y81" s="157" t="str">
        <f t="shared" si="18"/>
        <v/>
      </c>
      <c r="Z81" s="471"/>
      <c r="AA81" s="131"/>
      <c r="AB81" s="473"/>
      <c r="AC81" s="475"/>
      <c r="AE81" s="494"/>
      <c r="AF81" s="493"/>
      <c r="AH81" s="493"/>
      <c r="AJ81" s="490"/>
    </row>
    <row r="82" spans="1:36" ht="39.950000000000003" customHeight="1" thickBot="1" x14ac:dyDescent="0.3">
      <c r="B82" s="3"/>
      <c r="C82" s="51"/>
      <c r="D82" s="132" t="str">
        <f>IF(SUM(D78:D81)=100%,"100%",IF(SUM(D79:D81)=0,"","NO CUMPLE"))</f>
        <v>100%</v>
      </c>
      <c r="E82" s="52"/>
      <c r="F82" s="14"/>
      <c r="G82" s="345"/>
      <c r="H82" s="345"/>
      <c r="I82" s="53"/>
      <c r="J82" s="53"/>
      <c r="K82" s="53"/>
      <c r="L82" s="53"/>
      <c r="M82" s="53"/>
      <c r="N82" s="53"/>
      <c r="O82" s="133"/>
      <c r="P82" s="54"/>
      <c r="Q82" s="54"/>
      <c r="R82" s="54"/>
      <c r="S82" s="345"/>
      <c r="T82" s="55"/>
      <c r="U82" s="56"/>
      <c r="V82" s="134"/>
      <c r="W82" s="56"/>
      <c r="X82" s="56"/>
      <c r="Y82" s="50">
        <f>SUM(Y78:Y81)</f>
        <v>556.63248538961045</v>
      </c>
      <c r="Z82" s="135"/>
      <c r="AA82" s="136"/>
      <c r="AB82" s="53"/>
      <c r="AC82" s="137"/>
    </row>
    <row r="83" spans="1:36" s="23" customFormat="1" x14ac:dyDescent="0.25">
      <c r="A83" s="9"/>
      <c r="B83" s="10"/>
      <c r="C83" s="7"/>
      <c r="D83" s="11"/>
      <c r="E83" s="8"/>
      <c r="F83" s="8"/>
      <c r="G83" s="79"/>
      <c r="H83" s="9"/>
      <c r="I83" s="4"/>
      <c r="O83" s="9"/>
      <c r="P83" s="24"/>
      <c r="S83" s="4"/>
      <c r="T83" s="22"/>
      <c r="U83" s="25"/>
      <c r="V83" s="13"/>
      <c r="W83" s="25"/>
      <c r="X83" s="25"/>
      <c r="Y83" s="9"/>
      <c r="Z83" s="8"/>
      <c r="AA83" s="9"/>
      <c r="AB83" s="9"/>
      <c r="AC83" s="9"/>
      <c r="AD83" s="15"/>
      <c r="AE83" s="15"/>
      <c r="AF83" s="15"/>
      <c r="AG83" s="9"/>
      <c r="AH83" s="9"/>
      <c r="AI83" s="9"/>
      <c r="AJ83" s="9"/>
    </row>
    <row r="84" spans="1:36" s="23" customFormat="1" ht="15.75" thickBot="1" x14ac:dyDescent="0.3">
      <c r="A84" s="9"/>
      <c r="B84" s="10"/>
      <c r="C84" s="7"/>
      <c r="D84" s="11"/>
      <c r="E84" s="8"/>
      <c r="F84" s="8"/>
      <c r="G84" s="79"/>
      <c r="H84" s="9"/>
      <c r="I84" s="4"/>
      <c r="O84" s="9"/>
      <c r="P84" s="24"/>
      <c r="S84" s="4"/>
      <c r="T84" s="22"/>
      <c r="U84" s="25"/>
      <c r="V84" s="13"/>
      <c r="W84" s="25"/>
      <c r="X84" s="25"/>
      <c r="Y84" s="9"/>
      <c r="Z84" s="8"/>
      <c r="AA84" s="9"/>
      <c r="AB84" s="9"/>
      <c r="AC84" s="9"/>
      <c r="AD84" s="15"/>
      <c r="AE84" s="15"/>
      <c r="AF84" s="15"/>
      <c r="AG84" s="9"/>
      <c r="AH84" s="9"/>
      <c r="AI84" s="9"/>
      <c r="AJ84" s="9"/>
    </row>
    <row r="85" spans="1:36" ht="58.5" customHeight="1" x14ac:dyDescent="0.25">
      <c r="B85" s="103">
        <v>11</v>
      </c>
      <c r="C85" s="387" t="s">
        <v>242</v>
      </c>
      <c r="D85" s="105">
        <v>1</v>
      </c>
      <c r="E85" s="465" t="s">
        <v>243</v>
      </c>
      <c r="F85" s="106"/>
      <c r="G85" s="463" t="str">
        <f>+IF(C85="","",IF(C86="",C85,C86))</f>
        <v>CORPORACIÓN DE SERVICIOS COLOMBIA -CORSERVICOL</v>
      </c>
      <c r="H85" s="145">
        <v>175</v>
      </c>
      <c r="I85" s="107">
        <v>2009</v>
      </c>
      <c r="J85" s="107" t="s">
        <v>31</v>
      </c>
      <c r="K85" s="107"/>
      <c r="L85" s="107"/>
      <c r="M85" s="107"/>
      <c r="N85" s="107"/>
      <c r="O85" s="108" t="s">
        <v>244</v>
      </c>
      <c r="P85" s="109">
        <v>40149</v>
      </c>
      <c r="Q85" s="109">
        <v>40465</v>
      </c>
      <c r="R85" s="110" t="str">
        <f>IF(Q85="","",IF(Q85&lt;$R$12,"NO CUMPLE","CUMPLE"))</f>
        <v>CUMPLE</v>
      </c>
      <c r="S85" s="111" t="s">
        <v>222</v>
      </c>
      <c r="T85" s="112">
        <v>133000000</v>
      </c>
      <c r="U85" s="151">
        <f>IF(Q85="","",T85/(VLOOKUP(YEAR(Q85),$AS$127:$AT$163,2,FALSE)))</f>
        <v>258.252427184466</v>
      </c>
      <c r="V85" s="114">
        <v>1</v>
      </c>
      <c r="W85" s="113">
        <f>+IF(C85="","",V85*T85)</f>
        <v>133000000</v>
      </c>
      <c r="X85" s="113"/>
      <c r="Y85" s="155">
        <f t="shared" ref="Y85:Y88" si="20">+IF(T85="","",V85*U85)</f>
        <v>258.252427184466</v>
      </c>
      <c r="Z85" s="469">
        <f>(SUM(Y85:Y88))/$D$8</f>
        <v>1.1640910652111331</v>
      </c>
      <c r="AA85" s="116">
        <v>22</v>
      </c>
      <c r="AB85" s="472">
        <v>2</v>
      </c>
      <c r="AC85" s="474" t="str">
        <f>IF(C85="","",IF(Y89&gt;=$D$8,"CUMPLE","NO CUMPLE"))</f>
        <v>CUMPLE</v>
      </c>
      <c r="AE85" s="476" t="str">
        <f>C85</f>
        <v>CORPORACIÓN DE SERVICIOS COLOMBIA -CORSERVICOL</v>
      </c>
      <c r="AF85" s="478" t="s">
        <v>186</v>
      </c>
      <c r="AH85" s="478" t="s">
        <v>12</v>
      </c>
      <c r="AJ85" s="488"/>
    </row>
    <row r="86" spans="1:36" ht="102.75" customHeight="1" x14ac:dyDescent="0.25">
      <c r="B86" s="480"/>
      <c r="C86" s="483"/>
      <c r="D86" s="486"/>
      <c r="E86" s="466"/>
      <c r="F86" s="21"/>
      <c r="G86" s="467"/>
      <c r="H86" s="144">
        <v>79</v>
      </c>
      <c r="I86" s="47">
        <v>2013</v>
      </c>
      <c r="J86" s="47"/>
      <c r="K86" s="47" t="s">
        <v>31</v>
      </c>
      <c r="L86" s="47"/>
      <c r="M86" s="47"/>
      <c r="N86" s="47"/>
      <c r="O86" s="48" t="s">
        <v>245</v>
      </c>
      <c r="P86" s="117">
        <v>41555</v>
      </c>
      <c r="Q86" s="117">
        <v>41705</v>
      </c>
      <c r="R86" s="118" t="str">
        <f>IF(Q86="","",IF(Q86&lt;$R$12,"NO CUMPLE","CUMPLE"))</f>
        <v>CUMPLE</v>
      </c>
      <c r="S86" s="119" t="s">
        <v>231</v>
      </c>
      <c r="T86" s="120">
        <v>129483000</v>
      </c>
      <c r="U86" s="152">
        <f>IF(Q86="","",T86/(VLOOKUP(YEAR(Q86),$AS$127:$AT$163,2,FALSE)))</f>
        <v>210.19967532467533</v>
      </c>
      <c r="V86" s="121">
        <v>1</v>
      </c>
      <c r="W86" s="49">
        <f>+IF(C85="","",V86*T86)</f>
        <v>129483000</v>
      </c>
      <c r="X86" s="49">
        <f>C86</f>
        <v>0</v>
      </c>
      <c r="Y86" s="156">
        <f t="shared" si="20"/>
        <v>210.19967532467533</v>
      </c>
      <c r="Z86" s="470"/>
      <c r="AA86" s="122">
        <v>11</v>
      </c>
      <c r="AB86" s="473"/>
      <c r="AC86" s="475"/>
      <c r="AE86" s="477"/>
      <c r="AF86" s="479"/>
      <c r="AH86" s="479"/>
      <c r="AJ86" s="489"/>
    </row>
    <row r="87" spans="1:36" ht="68.25" customHeight="1" x14ac:dyDescent="0.25">
      <c r="B87" s="481"/>
      <c r="C87" s="484"/>
      <c r="D87" s="486"/>
      <c r="E87" s="466"/>
      <c r="F87" s="21"/>
      <c r="G87" s="467"/>
      <c r="H87" s="144"/>
      <c r="I87" s="47"/>
      <c r="J87" s="47"/>
      <c r="K87" s="47"/>
      <c r="L87" s="47"/>
      <c r="M87" s="47"/>
      <c r="N87" s="47"/>
      <c r="O87" s="58"/>
      <c r="P87" s="117"/>
      <c r="Q87" s="117"/>
      <c r="R87" s="118" t="str">
        <f t="shared" ref="R87:R88" si="21">IF(Q87="","",IF(Q87&lt;$R$12,"NO CUMPLE","CUMPLE"))</f>
        <v/>
      </c>
      <c r="S87" s="123"/>
      <c r="T87" s="120"/>
      <c r="U87" s="152" t="str">
        <f>IF(Q87="","",T87/(VLOOKUP(YEAR(Q87),$AS$127:$AT$163,2,FALSE)))</f>
        <v/>
      </c>
      <c r="V87" s="121"/>
      <c r="W87" s="49">
        <f>+IF(C85="","",V87*T87)</f>
        <v>0</v>
      </c>
      <c r="X87" s="49">
        <f>C86</f>
        <v>0</v>
      </c>
      <c r="Y87" s="156" t="str">
        <f t="shared" si="20"/>
        <v/>
      </c>
      <c r="Z87" s="470"/>
      <c r="AA87" s="122"/>
      <c r="AB87" s="473"/>
      <c r="AC87" s="475"/>
      <c r="AE87" s="477"/>
      <c r="AF87" s="479"/>
      <c r="AH87" s="479"/>
      <c r="AJ87" s="489"/>
    </row>
    <row r="88" spans="1:36" ht="50.25" customHeight="1" thickBot="1" x14ac:dyDescent="0.3">
      <c r="B88" s="482"/>
      <c r="C88" s="485"/>
      <c r="D88" s="487"/>
      <c r="E88" s="466"/>
      <c r="F88" s="21"/>
      <c r="G88" s="468"/>
      <c r="H88" s="59"/>
      <c r="I88" s="59"/>
      <c r="J88" s="59"/>
      <c r="K88" s="59"/>
      <c r="L88" s="59"/>
      <c r="M88" s="59"/>
      <c r="N88" s="59"/>
      <c r="O88" s="124"/>
      <c r="P88" s="125"/>
      <c r="Q88" s="125"/>
      <c r="R88" s="126" t="str">
        <f t="shared" si="21"/>
        <v/>
      </c>
      <c r="S88" s="127"/>
      <c r="T88" s="128"/>
      <c r="U88" s="153" t="str">
        <f>IF(Q88="","",T88/(VLOOKUP(YEAR(Q88),$AS$127:$AT$163,2,FALSE)))</f>
        <v/>
      </c>
      <c r="V88" s="130"/>
      <c r="W88" s="129">
        <f>+IF(C85="","",V88*T88)</f>
        <v>0</v>
      </c>
      <c r="X88" s="129">
        <f>C86</f>
        <v>0</v>
      </c>
      <c r="Y88" s="157" t="str">
        <f t="shared" si="20"/>
        <v/>
      </c>
      <c r="Z88" s="471"/>
      <c r="AA88" s="131"/>
      <c r="AB88" s="473"/>
      <c r="AC88" s="475"/>
      <c r="AE88" s="494"/>
      <c r="AF88" s="493"/>
      <c r="AH88" s="493"/>
      <c r="AJ88" s="490"/>
    </row>
    <row r="89" spans="1:36" ht="39.75" customHeight="1" thickBot="1" x14ac:dyDescent="0.3">
      <c r="B89" s="3"/>
      <c r="C89" s="51"/>
      <c r="D89" s="132" t="str">
        <f>IF(SUM(D86:D88)=100%,"100%",IF(SUM(D86:D88)=0,"","NO CUMPLE"))</f>
        <v/>
      </c>
      <c r="E89" s="52"/>
      <c r="F89" s="14"/>
      <c r="G89" s="345"/>
      <c r="H89" s="345"/>
      <c r="I89" s="53"/>
      <c r="J89" s="53"/>
      <c r="K89" s="53"/>
      <c r="L89" s="53"/>
      <c r="M89" s="53"/>
      <c r="N89" s="53"/>
      <c r="O89" s="133"/>
      <c r="P89" s="54"/>
      <c r="Q89" s="54"/>
      <c r="R89" s="54"/>
      <c r="S89" s="345"/>
      <c r="T89" s="55"/>
      <c r="U89" s="56"/>
      <c r="V89" s="134"/>
      <c r="W89" s="56"/>
      <c r="X89" s="56"/>
      <c r="Y89" s="50">
        <f>SUM(Y85:Y88)</f>
        <v>468.45210250914135</v>
      </c>
      <c r="Z89" s="135"/>
      <c r="AA89" s="136"/>
      <c r="AB89" s="53"/>
      <c r="AC89" s="137"/>
    </row>
    <row r="90" spans="1:36" s="23" customFormat="1" x14ac:dyDescent="0.25">
      <c r="A90" s="9"/>
      <c r="B90" s="10"/>
      <c r="C90" s="7"/>
      <c r="D90" s="11"/>
      <c r="E90" s="8"/>
      <c r="F90" s="8"/>
      <c r="G90" s="79"/>
      <c r="H90" s="9"/>
      <c r="I90" s="4"/>
      <c r="O90" s="9"/>
      <c r="P90" s="24"/>
      <c r="S90" s="4"/>
      <c r="T90" s="22"/>
      <c r="U90" s="25"/>
      <c r="V90" s="13"/>
      <c r="W90" s="25"/>
      <c r="X90" s="25"/>
      <c r="Y90" s="9"/>
      <c r="Z90" s="8"/>
      <c r="AA90" s="9"/>
      <c r="AB90" s="9"/>
      <c r="AC90" s="9"/>
      <c r="AD90" s="15"/>
      <c r="AE90" s="15"/>
      <c r="AF90" s="15"/>
      <c r="AG90" s="9"/>
      <c r="AH90" s="9"/>
      <c r="AI90" s="9"/>
      <c r="AJ90" s="9"/>
    </row>
    <row r="91" spans="1:36" s="23" customFormat="1" x14ac:dyDescent="0.25">
      <c r="A91" s="9"/>
      <c r="B91" s="10"/>
      <c r="C91" s="7"/>
      <c r="D91" s="11"/>
      <c r="E91" s="8"/>
      <c r="F91" s="8"/>
      <c r="G91" s="79"/>
      <c r="H91" s="9"/>
      <c r="I91" s="4"/>
      <c r="O91" s="9"/>
      <c r="P91" s="24"/>
      <c r="S91" s="4"/>
      <c r="T91" s="22"/>
      <c r="U91" s="25"/>
      <c r="V91" s="13"/>
      <c r="W91" s="25"/>
      <c r="X91" s="25"/>
      <c r="Y91" s="9"/>
      <c r="Z91" s="8"/>
      <c r="AA91" s="9"/>
      <c r="AB91" s="9"/>
      <c r="AC91" s="9"/>
      <c r="AD91" s="15"/>
      <c r="AE91" s="15"/>
      <c r="AF91" s="15"/>
      <c r="AG91" s="9"/>
      <c r="AH91" s="9"/>
      <c r="AI91" s="9"/>
      <c r="AJ91" s="9"/>
    </row>
    <row r="92" spans="1:36" s="23" customFormat="1" ht="15.75" thickBot="1" x14ac:dyDescent="0.3">
      <c r="A92" s="9"/>
      <c r="B92" s="10"/>
      <c r="C92" s="7"/>
      <c r="D92" s="11"/>
      <c r="E92" s="8"/>
      <c r="F92" s="8"/>
      <c r="G92" s="79"/>
      <c r="H92" s="9"/>
      <c r="I92" s="4"/>
      <c r="O92" s="9"/>
      <c r="P92" s="24"/>
      <c r="S92" s="4"/>
      <c r="T92" s="22"/>
      <c r="U92" s="25"/>
      <c r="V92" s="13"/>
      <c r="W92" s="25"/>
      <c r="X92" s="25"/>
      <c r="Y92" s="9"/>
      <c r="Z92" s="8"/>
      <c r="AA92" s="9"/>
      <c r="AB92" s="9"/>
      <c r="AC92" s="9"/>
      <c r="AD92" s="15"/>
      <c r="AE92" s="15"/>
      <c r="AF92" s="15"/>
      <c r="AG92" s="9"/>
      <c r="AH92" s="9"/>
      <c r="AI92" s="9"/>
      <c r="AJ92" s="9"/>
    </row>
    <row r="93" spans="1:36" ht="114.75" customHeight="1" thickBot="1" x14ac:dyDescent="0.3">
      <c r="B93" s="103">
        <v>12</v>
      </c>
      <c r="C93" s="384" t="s">
        <v>246</v>
      </c>
      <c r="D93" s="105">
        <v>1</v>
      </c>
      <c r="E93" s="465" t="s">
        <v>247</v>
      </c>
      <c r="F93" s="106"/>
      <c r="G93" s="463" t="str">
        <f>+IF(C93="","",IF(C94="",C93,C94))</f>
        <v>CGO COLOMBIAN GENERAL OUTSOURCING LTDA</v>
      </c>
      <c r="H93" s="145">
        <v>1368</v>
      </c>
      <c r="I93" s="107">
        <v>2017</v>
      </c>
      <c r="J93" s="107"/>
      <c r="K93" s="107" t="s">
        <v>31</v>
      </c>
      <c r="L93" s="107"/>
      <c r="M93" s="107"/>
      <c r="N93" s="107"/>
      <c r="O93" s="108" t="s">
        <v>248</v>
      </c>
      <c r="P93" s="109">
        <v>43024</v>
      </c>
      <c r="Q93" s="109">
        <v>43189</v>
      </c>
      <c r="R93" s="110" t="str">
        <f>IF(Q93="","",IF(Q93&lt;$R$12,"NO CUMPLE","CUMPLE"))</f>
        <v>CUMPLE</v>
      </c>
      <c r="S93" s="111" t="s">
        <v>249</v>
      </c>
      <c r="T93" s="112">
        <v>337495265</v>
      </c>
      <c r="U93" s="151">
        <f>IF(Q93="","",T93/(VLOOKUP(YEAR(Q93),$AS$127:$AT$163,2,FALSE)))</f>
        <v>431.99836286323574</v>
      </c>
      <c r="V93" s="114">
        <v>1</v>
      </c>
      <c r="W93" s="113">
        <f>+IF(C93="","",V93*T93)</f>
        <v>337495265</v>
      </c>
      <c r="X93" s="113"/>
      <c r="Y93" s="155">
        <f t="shared" ref="Y93:Y96" si="22">+IF(T93="","",V93*U93)</f>
        <v>431.99836286323574</v>
      </c>
      <c r="Z93" s="469">
        <f>(SUM(Y93:Y96))/$D$8</f>
        <v>1.5836016864402604</v>
      </c>
      <c r="AA93" s="116">
        <v>41</v>
      </c>
      <c r="AB93" s="472">
        <v>2</v>
      </c>
      <c r="AC93" s="474" t="str">
        <f>IF(C93="","",IF(Y97&gt;=$D$8,"CUMPLE","NO CUMPLE"))</f>
        <v>CUMPLE</v>
      </c>
      <c r="AE93" s="476" t="str">
        <f>C93</f>
        <v>CGO COLOMBIAN GENERAL OUTSOURCING LTDA</v>
      </c>
      <c r="AF93" s="478" t="s">
        <v>186</v>
      </c>
      <c r="AH93" s="478" t="s">
        <v>12</v>
      </c>
      <c r="AJ93" s="488"/>
    </row>
    <row r="94" spans="1:36" ht="75.75" customHeight="1" x14ac:dyDescent="0.25">
      <c r="B94" s="480"/>
      <c r="C94" s="483"/>
      <c r="D94" s="486"/>
      <c r="E94" s="466"/>
      <c r="F94" s="21"/>
      <c r="G94" s="467"/>
      <c r="H94" s="144">
        <v>1</v>
      </c>
      <c r="I94" s="47">
        <v>2008</v>
      </c>
      <c r="J94" s="47" t="s">
        <v>31</v>
      </c>
      <c r="K94" s="47"/>
      <c r="L94" s="47"/>
      <c r="M94" s="47"/>
      <c r="N94" s="47"/>
      <c r="O94" s="48" t="s">
        <v>250</v>
      </c>
      <c r="P94" s="117">
        <v>39506</v>
      </c>
      <c r="Q94" s="117">
        <v>39872</v>
      </c>
      <c r="R94" s="110" t="str">
        <f>IF(Q94="","",IF(Q94&lt;$R$12,"NO CUMPLE","CUMPLE"))</f>
        <v>CUMPLE</v>
      </c>
      <c r="S94" s="119" t="s">
        <v>251</v>
      </c>
      <c r="T94" s="120">
        <v>102000000</v>
      </c>
      <c r="U94" s="152">
        <f>IF(Q94="","",T94/(VLOOKUP(YEAR(Q94),$AS$127:$AT$163,2,FALSE)))</f>
        <v>205.27269068222984</v>
      </c>
      <c r="V94" s="121">
        <v>1</v>
      </c>
      <c r="W94" s="49">
        <f>+IF(C93="","",V94*T94)</f>
        <v>102000000</v>
      </c>
      <c r="X94" s="49">
        <f>C94</f>
        <v>0</v>
      </c>
      <c r="Y94" s="156">
        <f t="shared" si="22"/>
        <v>205.27269068222984</v>
      </c>
      <c r="Z94" s="470"/>
      <c r="AA94" s="122">
        <v>4</v>
      </c>
      <c r="AB94" s="473"/>
      <c r="AC94" s="475"/>
      <c r="AE94" s="477"/>
      <c r="AF94" s="479"/>
      <c r="AH94" s="479"/>
      <c r="AJ94" s="489"/>
    </row>
    <row r="95" spans="1:36" ht="68.25" customHeight="1" x14ac:dyDescent="0.25">
      <c r="B95" s="481"/>
      <c r="C95" s="484"/>
      <c r="D95" s="486"/>
      <c r="E95" s="466"/>
      <c r="F95" s="21"/>
      <c r="G95" s="467"/>
      <c r="H95" s="144"/>
      <c r="I95" s="47"/>
      <c r="J95" s="47"/>
      <c r="K95" s="47"/>
      <c r="L95" s="47"/>
      <c r="M95" s="47"/>
      <c r="N95" s="47"/>
      <c r="O95" s="58"/>
      <c r="P95" s="117"/>
      <c r="Q95" s="117"/>
      <c r="R95" s="118" t="str">
        <f t="shared" ref="R95:R96" si="23">IF(Q95="","",IF(Q95&lt;$R$12,"NO CUMPLE","CUMPLE"))</f>
        <v/>
      </c>
      <c r="S95" s="123"/>
      <c r="T95" s="120"/>
      <c r="U95" s="152" t="str">
        <f>IF(Q95="","",T95/(VLOOKUP(YEAR(Q95),$AS$127:$AT$163,2,FALSE)))</f>
        <v/>
      </c>
      <c r="V95" s="121"/>
      <c r="W95" s="49">
        <f>+IF(C93="","",V95*T95)</f>
        <v>0</v>
      </c>
      <c r="X95" s="49">
        <f>C94</f>
        <v>0</v>
      </c>
      <c r="Y95" s="156" t="str">
        <f t="shared" si="22"/>
        <v/>
      </c>
      <c r="Z95" s="470"/>
      <c r="AA95" s="122"/>
      <c r="AB95" s="473"/>
      <c r="AC95" s="475"/>
      <c r="AE95" s="477"/>
      <c r="AF95" s="479"/>
      <c r="AH95" s="479"/>
      <c r="AJ95" s="489"/>
    </row>
    <row r="96" spans="1:36" ht="71.25" customHeight="1" thickBot="1" x14ac:dyDescent="0.3">
      <c r="B96" s="482"/>
      <c r="C96" s="485"/>
      <c r="D96" s="487"/>
      <c r="E96" s="466"/>
      <c r="F96" s="21"/>
      <c r="G96" s="468"/>
      <c r="H96" s="161"/>
      <c r="I96" s="59"/>
      <c r="J96" s="59"/>
      <c r="K96" s="59"/>
      <c r="L96" s="59"/>
      <c r="M96" s="59"/>
      <c r="N96" s="59"/>
      <c r="O96" s="124"/>
      <c r="P96" s="125"/>
      <c r="Q96" s="125"/>
      <c r="R96" s="126" t="str">
        <f t="shared" si="23"/>
        <v/>
      </c>
      <c r="S96" s="127"/>
      <c r="T96" s="128"/>
      <c r="U96" s="153" t="str">
        <f>IF(Q96="","",T96/(VLOOKUP(YEAR(Q96),$AS$127:$AT$163,2,FALSE)))</f>
        <v/>
      </c>
      <c r="V96" s="130"/>
      <c r="W96" s="129">
        <f>+IF(C93="","",V96*T96)</f>
        <v>0</v>
      </c>
      <c r="X96" s="129">
        <f>C94</f>
        <v>0</v>
      </c>
      <c r="Y96" s="157" t="str">
        <f t="shared" si="22"/>
        <v/>
      </c>
      <c r="Z96" s="471"/>
      <c r="AA96" s="131"/>
      <c r="AB96" s="473"/>
      <c r="AC96" s="475"/>
      <c r="AE96" s="494"/>
      <c r="AF96" s="493"/>
      <c r="AH96" s="493"/>
      <c r="AJ96" s="490"/>
    </row>
    <row r="97" spans="1:36" ht="39.950000000000003" customHeight="1" thickBot="1" x14ac:dyDescent="0.3">
      <c r="B97" s="3"/>
      <c r="C97" s="51"/>
      <c r="D97" s="132" t="str">
        <f>IF(SUM(D93:D96)=100%,"100%",IF(SUM(D94:D96)=0,"","NO CUMPLE"))</f>
        <v>100%</v>
      </c>
      <c r="E97" s="52"/>
      <c r="F97" s="14"/>
      <c r="G97" s="345"/>
      <c r="H97" s="345"/>
      <c r="I97" s="53"/>
      <c r="J97" s="53"/>
      <c r="K97" s="53"/>
      <c r="L97" s="53"/>
      <c r="M97" s="53"/>
      <c r="N97" s="53"/>
      <c r="O97" s="133"/>
      <c r="P97" s="54"/>
      <c r="Q97" s="54"/>
      <c r="R97" s="54"/>
      <c r="S97" s="345"/>
      <c r="T97" s="55"/>
      <c r="U97" s="56"/>
      <c r="V97" s="134"/>
      <c r="W97" s="56"/>
      <c r="X97" s="56"/>
      <c r="Y97" s="50">
        <f>SUM(Y93:Y96)</f>
        <v>637.27105354546552</v>
      </c>
      <c r="Z97" s="135"/>
      <c r="AA97" s="136"/>
      <c r="AB97" s="53"/>
      <c r="AC97" s="137"/>
    </row>
    <row r="98" spans="1:36" s="23" customFormat="1" x14ac:dyDescent="0.25">
      <c r="A98" s="9"/>
      <c r="B98" s="10"/>
      <c r="C98" s="7"/>
      <c r="D98" s="11"/>
      <c r="E98" s="8"/>
      <c r="F98" s="8"/>
      <c r="G98" s="79"/>
      <c r="H98" s="9"/>
      <c r="I98" s="4"/>
      <c r="O98" s="9"/>
      <c r="P98" s="24"/>
      <c r="S98" s="4"/>
      <c r="T98" s="22"/>
      <c r="U98" s="25"/>
      <c r="V98" s="13"/>
      <c r="W98" s="25"/>
      <c r="X98" s="25"/>
      <c r="Y98" s="9"/>
      <c r="Z98" s="8"/>
      <c r="AA98" s="9"/>
      <c r="AB98" s="9"/>
      <c r="AC98" s="9"/>
      <c r="AD98" s="15"/>
      <c r="AE98" s="15"/>
      <c r="AF98" s="15"/>
      <c r="AG98" s="9"/>
      <c r="AH98" s="9"/>
      <c r="AI98" s="9"/>
      <c r="AJ98" s="9"/>
    </row>
    <row r="99" spans="1:36" s="23" customFormat="1" ht="15.75" thickBot="1" x14ac:dyDescent="0.3">
      <c r="A99" s="9"/>
      <c r="B99" s="10"/>
      <c r="C99" s="7"/>
      <c r="D99" s="11"/>
      <c r="E99" s="8"/>
      <c r="F99" s="8"/>
      <c r="G99" s="79"/>
      <c r="H99" s="9"/>
      <c r="I99" s="4"/>
      <c r="O99" s="9"/>
      <c r="P99" s="24"/>
      <c r="S99" s="4"/>
      <c r="T99" s="22"/>
      <c r="U99" s="25"/>
      <c r="V99" s="13"/>
      <c r="W99" s="25"/>
      <c r="X99" s="25"/>
      <c r="Y99" s="9"/>
      <c r="Z99" s="8"/>
      <c r="AA99" s="9"/>
      <c r="AB99" s="9"/>
      <c r="AC99" s="9"/>
      <c r="AD99" s="15"/>
      <c r="AE99" s="15"/>
      <c r="AF99" s="15"/>
      <c r="AG99" s="9"/>
      <c r="AH99" s="9"/>
      <c r="AI99" s="9"/>
      <c r="AJ99" s="9"/>
    </row>
    <row r="100" spans="1:36" ht="114.75" customHeight="1" x14ac:dyDescent="0.25">
      <c r="B100" s="103">
        <v>13</v>
      </c>
      <c r="C100" s="384" t="s">
        <v>252</v>
      </c>
      <c r="D100" s="105">
        <v>1</v>
      </c>
      <c r="E100" s="465" t="s">
        <v>253</v>
      </c>
      <c r="F100" s="106"/>
      <c r="G100" s="463" t="str">
        <f>+IF(C100="","",IF(C101="",C100,C101))</f>
        <v xml:space="preserve">CENTRO DE RECURSOS EDUCATIVOS PARA LA COMPETITIVIDAD EMPRESARIAL CRECE LTDA </v>
      </c>
      <c r="H100" s="145">
        <v>63</v>
      </c>
      <c r="I100" s="107">
        <v>2016</v>
      </c>
      <c r="J100" s="107"/>
      <c r="K100" s="107"/>
      <c r="L100" s="107" t="s">
        <v>31</v>
      </c>
      <c r="M100" s="107"/>
      <c r="N100" s="107"/>
      <c r="O100" s="108" t="s">
        <v>254</v>
      </c>
      <c r="P100" s="109">
        <v>42402</v>
      </c>
      <c r="Q100" s="109">
        <v>42653</v>
      </c>
      <c r="R100" s="110" t="str">
        <f>IF(Q100="","",IF(Q100&lt;$R$12,"NO CUMPLE","CUMPLE"))</f>
        <v>CUMPLE</v>
      </c>
      <c r="S100" s="111" t="s">
        <v>255</v>
      </c>
      <c r="T100" s="112">
        <v>272560000</v>
      </c>
      <c r="U100" s="151">
        <f>IF(Q100="","",T100/(VLOOKUP(YEAR(Q100),$AS$127:$AT$163,2,FALSE)))</f>
        <v>395.32674358732623</v>
      </c>
      <c r="V100" s="114">
        <v>1</v>
      </c>
      <c r="W100" s="113">
        <f>+IF(C100="","",V100*T100)</f>
        <v>272560000</v>
      </c>
      <c r="X100" s="113"/>
      <c r="Y100" s="155">
        <f t="shared" ref="Y100:Y103" si="24">+IF(T100="","",V100*U100)</f>
        <v>395.32674358732623</v>
      </c>
      <c r="Z100" s="469">
        <f>(SUM(Y100:Y103))/$D$8</f>
        <v>2.787263479704126</v>
      </c>
      <c r="AA100" s="116">
        <v>91</v>
      </c>
      <c r="AB100" s="472">
        <v>3</v>
      </c>
      <c r="AC100" s="474" t="str">
        <f>IF(C100="","",IF(Y104&gt;=$D$8,"CUMPLE","NO CUMPLE"))</f>
        <v>CUMPLE</v>
      </c>
      <c r="AE100" s="476" t="str">
        <f>C100</f>
        <v xml:space="preserve">CENTRO DE RECURSOS EDUCATIVOS PARA LA COMPETITIVIDAD EMPRESARIAL CRECE LTDA </v>
      </c>
      <c r="AF100" s="478" t="str">
        <f>IF(SUM(Y100:Y103)&gt;=50%*$D$8,"CUMPLE","NO CUMPLE")</f>
        <v>CUMPLE</v>
      </c>
      <c r="AH100" s="478" t="s">
        <v>12</v>
      </c>
      <c r="AJ100" s="488"/>
    </row>
    <row r="101" spans="1:36" ht="75.75" customHeight="1" x14ac:dyDescent="0.25">
      <c r="B101" s="480"/>
      <c r="C101" s="483"/>
      <c r="D101" s="486"/>
      <c r="E101" s="466"/>
      <c r="F101" s="21"/>
      <c r="G101" s="467"/>
      <c r="H101" s="144">
        <v>3</v>
      </c>
      <c r="I101" s="47">
        <v>2011</v>
      </c>
      <c r="J101" s="47" t="s">
        <v>31</v>
      </c>
      <c r="K101" s="47"/>
      <c r="L101" s="47"/>
      <c r="M101" s="47"/>
      <c r="N101" s="47"/>
      <c r="O101" s="48" t="s">
        <v>256</v>
      </c>
      <c r="P101" s="117">
        <v>40597</v>
      </c>
      <c r="Q101" s="117">
        <v>40853</v>
      </c>
      <c r="R101" s="118" t="str">
        <f>IF(Q101="","",IF(Q101&lt;$R$12,"NO CUMPLE","CUMPLE"))</f>
        <v>CUMPLE</v>
      </c>
      <c r="S101" s="119" t="s">
        <v>257</v>
      </c>
      <c r="T101" s="120">
        <v>199993040</v>
      </c>
      <c r="U101" s="152">
        <f>IF(Q101="","",T101/(VLOOKUP(YEAR(Q101),$AS$127:$AT$163,2,FALSE)))</f>
        <v>373.4</v>
      </c>
      <c r="V101" s="121">
        <v>1</v>
      </c>
      <c r="W101" s="49">
        <f>+IF(C100="","",V101*T101)</f>
        <v>199993040</v>
      </c>
      <c r="X101" s="49">
        <f>C101</f>
        <v>0</v>
      </c>
      <c r="Y101" s="156">
        <f t="shared" si="24"/>
        <v>373.4</v>
      </c>
      <c r="Z101" s="470"/>
      <c r="AA101" s="122">
        <v>6</v>
      </c>
      <c r="AB101" s="473"/>
      <c r="AC101" s="475"/>
      <c r="AE101" s="477"/>
      <c r="AF101" s="479"/>
      <c r="AH101" s="479"/>
      <c r="AJ101" s="489"/>
    </row>
    <row r="102" spans="1:36" ht="68.25" customHeight="1" x14ac:dyDescent="0.25">
      <c r="B102" s="481"/>
      <c r="C102" s="484"/>
      <c r="D102" s="486"/>
      <c r="E102" s="466"/>
      <c r="F102" s="21"/>
      <c r="G102" s="467"/>
      <c r="H102" s="144">
        <v>402</v>
      </c>
      <c r="I102" s="47">
        <v>2011</v>
      </c>
      <c r="J102" s="47"/>
      <c r="K102" s="47" t="s">
        <v>31</v>
      </c>
      <c r="L102" s="47"/>
      <c r="M102" s="47"/>
      <c r="N102" s="47"/>
      <c r="O102" s="58" t="s">
        <v>258</v>
      </c>
      <c r="P102" s="117">
        <v>40732</v>
      </c>
      <c r="Q102" s="117">
        <v>40946</v>
      </c>
      <c r="R102" s="118" t="str">
        <f t="shared" ref="R102:R103" si="25">IF(Q102="","",IF(Q102&lt;$R$12,"NO CUMPLE","CUMPLE"))</f>
        <v>CUMPLE</v>
      </c>
      <c r="S102" s="123" t="s">
        <v>259</v>
      </c>
      <c r="T102" s="120">
        <v>200000000</v>
      </c>
      <c r="U102" s="152">
        <f>IF(Q102="","",T102/(VLOOKUP(YEAR(Q102),$AS$127:$AT$163,2,FALSE)))</f>
        <v>352.92041644609139</v>
      </c>
      <c r="V102" s="121">
        <v>1</v>
      </c>
      <c r="W102" s="49">
        <f>+IF(C100="","",V102*T102)</f>
        <v>200000000</v>
      </c>
      <c r="X102" s="49">
        <f>C101</f>
        <v>0</v>
      </c>
      <c r="Y102" s="156">
        <f t="shared" si="24"/>
        <v>352.92041644609139</v>
      </c>
      <c r="Z102" s="470"/>
      <c r="AA102" s="122">
        <v>30</v>
      </c>
      <c r="AB102" s="473"/>
      <c r="AC102" s="475"/>
      <c r="AE102" s="477"/>
      <c r="AF102" s="479"/>
      <c r="AH102" s="479"/>
      <c r="AJ102" s="489"/>
    </row>
    <row r="103" spans="1:36" ht="71.25" customHeight="1" thickBot="1" x14ac:dyDescent="0.3">
      <c r="B103" s="482"/>
      <c r="C103" s="485"/>
      <c r="D103" s="487"/>
      <c r="E103" s="466"/>
      <c r="F103" s="21"/>
      <c r="G103" s="468"/>
      <c r="H103" s="161"/>
      <c r="I103" s="59"/>
      <c r="J103" s="59"/>
      <c r="K103" s="59"/>
      <c r="L103" s="59"/>
      <c r="M103" s="59"/>
      <c r="N103" s="59"/>
      <c r="O103" s="124"/>
      <c r="P103" s="125"/>
      <c r="Q103" s="125"/>
      <c r="R103" s="126" t="str">
        <f t="shared" si="25"/>
        <v/>
      </c>
      <c r="S103" s="127"/>
      <c r="T103" s="128"/>
      <c r="U103" s="153" t="str">
        <f>IF(Q103="","",T103/(VLOOKUP(YEAR(Q103),$AS$127:$AT$163,2,FALSE)))</f>
        <v/>
      </c>
      <c r="V103" s="130"/>
      <c r="W103" s="129">
        <f>+IF(C100="","",V103*T103)</f>
        <v>0</v>
      </c>
      <c r="X103" s="129">
        <f>C101</f>
        <v>0</v>
      </c>
      <c r="Y103" s="157" t="str">
        <f t="shared" si="24"/>
        <v/>
      </c>
      <c r="Z103" s="471"/>
      <c r="AA103" s="131"/>
      <c r="AB103" s="473"/>
      <c r="AC103" s="475"/>
      <c r="AE103" s="494"/>
      <c r="AF103" s="493"/>
      <c r="AH103" s="493"/>
      <c r="AJ103" s="489"/>
    </row>
    <row r="104" spans="1:36" ht="39.950000000000003" customHeight="1" thickBot="1" x14ac:dyDescent="0.3">
      <c r="B104" s="3"/>
      <c r="C104" s="51"/>
      <c r="D104" s="132" t="str">
        <f>IF(SUM(D100:D103)=100%,"100%",IF(SUM(D101:D103)=0,"","NO CUMPLE"))</f>
        <v>100%</v>
      </c>
      <c r="E104" s="52"/>
      <c r="F104" s="14"/>
      <c r="G104" s="345"/>
      <c r="H104" s="345"/>
      <c r="I104" s="53"/>
      <c r="J104" s="53"/>
      <c r="K104" s="53"/>
      <c r="L104" s="53"/>
      <c r="M104" s="53"/>
      <c r="N104" s="53"/>
      <c r="O104" s="133"/>
      <c r="P104" s="54"/>
      <c r="Q104" s="54"/>
      <c r="R104" s="54"/>
      <c r="S104" s="345"/>
      <c r="T104" s="55"/>
      <c r="U104" s="56"/>
      <c r="V104" s="134"/>
      <c r="W104" s="56"/>
      <c r="X104" s="56"/>
      <c r="Y104" s="50">
        <f>SUM(Y100:Y103)</f>
        <v>1121.6471600334175</v>
      </c>
      <c r="Z104" s="135"/>
      <c r="AA104" s="136"/>
      <c r="AB104" s="53"/>
      <c r="AC104" s="137"/>
    </row>
    <row r="105" spans="1:36" s="23" customFormat="1" x14ac:dyDescent="0.25">
      <c r="A105" s="9"/>
      <c r="B105" s="10"/>
      <c r="C105" s="7"/>
      <c r="D105" s="11"/>
      <c r="E105" s="8"/>
      <c r="F105" s="8"/>
      <c r="G105" s="79"/>
      <c r="H105" s="9"/>
      <c r="I105" s="4"/>
      <c r="O105" s="9"/>
      <c r="P105" s="24"/>
      <c r="S105" s="4"/>
      <c r="T105" s="22"/>
      <c r="U105" s="25"/>
      <c r="V105" s="13"/>
      <c r="W105" s="25"/>
      <c r="X105" s="25"/>
      <c r="Y105" s="9"/>
      <c r="Z105" s="8"/>
      <c r="AA105" s="9"/>
      <c r="AB105" s="9"/>
      <c r="AC105" s="9"/>
      <c r="AD105" s="15"/>
      <c r="AE105" s="15"/>
      <c r="AF105" s="15"/>
      <c r="AG105" s="9"/>
      <c r="AH105" s="9"/>
      <c r="AI105" s="9"/>
      <c r="AJ105" s="9"/>
    </row>
    <row r="106" spans="1:36" s="23" customFormat="1" ht="15.75" thickBot="1" x14ac:dyDescent="0.3">
      <c r="A106" s="9"/>
      <c r="B106" s="10"/>
      <c r="C106" s="7"/>
      <c r="D106" s="11"/>
      <c r="E106" s="8"/>
      <c r="F106" s="8"/>
      <c r="G106" s="79"/>
      <c r="H106" s="9"/>
      <c r="I106" s="4"/>
      <c r="O106" s="9"/>
      <c r="P106" s="24"/>
      <c r="S106" s="4"/>
      <c r="T106" s="22"/>
      <c r="U106" s="25"/>
      <c r="V106" s="13"/>
      <c r="W106" s="25"/>
      <c r="X106" s="25"/>
      <c r="Y106" s="9"/>
      <c r="Z106" s="8"/>
      <c r="AA106" s="9"/>
      <c r="AB106" s="9"/>
      <c r="AC106" s="9"/>
      <c r="AD106" s="15"/>
      <c r="AE106" s="15"/>
      <c r="AF106" s="15"/>
      <c r="AG106" s="9"/>
      <c r="AH106" s="9"/>
      <c r="AI106" s="9"/>
      <c r="AJ106" s="9"/>
    </row>
    <row r="107" spans="1:36" ht="114.75" customHeight="1" x14ac:dyDescent="0.25">
      <c r="B107" s="103">
        <v>14</v>
      </c>
      <c r="C107" s="387" t="s">
        <v>260</v>
      </c>
      <c r="D107" s="105">
        <v>1</v>
      </c>
      <c r="E107" s="465" t="s">
        <v>261</v>
      </c>
      <c r="F107" s="106"/>
      <c r="G107" s="463" t="str">
        <f>+IF(C107="","",IF(C108="",C107,C108))</f>
        <v>FUNDACIÓN PARA EL DESARROLLO SOCIOCULTURAL DEPORTIVO Y COMUNITARIO - FUNDESCO</v>
      </c>
      <c r="H107" s="295"/>
      <c r="I107" s="107"/>
      <c r="J107" s="107"/>
      <c r="K107" s="107"/>
      <c r="L107" s="107"/>
      <c r="M107" s="107"/>
      <c r="N107" s="107"/>
      <c r="O107" s="108"/>
      <c r="P107" s="109"/>
      <c r="Q107" s="109"/>
      <c r="R107" s="110" t="s">
        <v>38</v>
      </c>
      <c r="S107" s="111"/>
      <c r="T107" s="112"/>
      <c r="U107" s="151" t="str">
        <f>IF(Q107="","",T107/(VLOOKUP(YEAR(Q107),$AS$127:$AT$163,2,FALSE)))</f>
        <v/>
      </c>
      <c r="V107" s="114"/>
      <c r="W107" s="113">
        <f>+IF(C107="","",V107*T107)</f>
        <v>0</v>
      </c>
      <c r="X107" s="113"/>
      <c r="Y107" s="296" t="str">
        <f>+IF(T107="","",V107*U107)</f>
        <v/>
      </c>
      <c r="Z107" s="517">
        <v>0</v>
      </c>
      <c r="AA107" s="116"/>
      <c r="AB107" s="472">
        <v>0</v>
      </c>
      <c r="AC107" s="474" t="str">
        <f>IF(C107="","",IF(Y112&gt;=$D$8,"CUMPLE","NO CUMPLE"))</f>
        <v>NO CUMPLE</v>
      </c>
      <c r="AE107" s="476">
        <f>C108</f>
        <v>0</v>
      </c>
      <c r="AF107" s="478" t="str">
        <f>IF(SUM(Y107:Y111)&gt;=50%*$D$8,"CUMPLE","NO CUMPLE")</f>
        <v>NO CUMPLE</v>
      </c>
      <c r="AH107" s="478" t="s">
        <v>38</v>
      </c>
      <c r="AJ107" s="495" t="s">
        <v>262</v>
      </c>
    </row>
    <row r="108" spans="1:36" ht="75.75" customHeight="1" thickBot="1" x14ac:dyDescent="0.3">
      <c r="B108" s="480"/>
      <c r="C108" s="483"/>
      <c r="D108" s="512"/>
      <c r="E108" s="466"/>
      <c r="F108" s="21"/>
      <c r="G108" s="467"/>
      <c r="H108" s="297"/>
      <c r="I108" s="298"/>
      <c r="J108" s="298"/>
      <c r="K108" s="298"/>
      <c r="L108" s="298"/>
      <c r="M108" s="298"/>
      <c r="N108" s="298"/>
      <c r="O108" s="299"/>
      <c r="P108" s="300"/>
      <c r="Q108" s="300"/>
      <c r="R108" s="301" t="s">
        <v>38</v>
      </c>
      <c r="S108" s="302"/>
      <c r="T108" s="303"/>
      <c r="U108" s="304" t="str">
        <f>IF(Q108="","",T108/(VLOOKUP(YEAR(Q108),$AS$127:$AT$163,2,FALSE)))</f>
        <v/>
      </c>
      <c r="V108" s="305"/>
      <c r="W108" s="306">
        <f>+IF(C107="","",V108*T108)</f>
        <v>0</v>
      </c>
      <c r="X108" s="306">
        <f>C108</f>
        <v>0</v>
      </c>
      <c r="Y108" s="307" t="str">
        <f t="shared" ref="Y108:Y111" si="26">+IF(T108="","",V108*U108)</f>
        <v/>
      </c>
      <c r="Z108" s="518"/>
      <c r="AA108" s="122"/>
      <c r="AB108" s="473"/>
      <c r="AC108" s="475"/>
      <c r="AE108" s="477"/>
      <c r="AF108" s="479"/>
      <c r="AH108" s="479"/>
      <c r="AJ108" s="496"/>
    </row>
    <row r="109" spans="1:36" ht="68.25" customHeight="1" x14ac:dyDescent="0.25">
      <c r="B109" s="481"/>
      <c r="C109" s="484"/>
      <c r="D109" s="486"/>
      <c r="E109" s="466"/>
      <c r="F109" s="21"/>
      <c r="G109" s="513"/>
      <c r="H109" s="284"/>
      <c r="I109" s="285"/>
      <c r="J109" s="285"/>
      <c r="K109" s="285"/>
      <c r="L109" s="285"/>
      <c r="M109" s="285"/>
      <c r="N109" s="285"/>
      <c r="O109" s="286"/>
      <c r="P109" s="287"/>
      <c r="Q109" s="287"/>
      <c r="R109" s="288" t="str">
        <f t="shared" ref="R109:R111" si="27">IF(Q109="","",IF(Q109&lt;$R$12,"NO CUMPLE","CUMPLE"))</f>
        <v/>
      </c>
      <c r="S109" s="289"/>
      <c r="T109" s="290"/>
      <c r="U109" s="291" t="str">
        <f>IF(Q109="","",T109/(VLOOKUP(YEAR(Q109),$AS$127:$AT$163,2,FALSE)))</f>
        <v/>
      </c>
      <c r="V109" s="292"/>
      <c r="W109" s="293">
        <f>+IF(C107="","",V109*T109)</f>
        <v>0</v>
      </c>
      <c r="X109" s="293">
        <f>C108</f>
        <v>0</v>
      </c>
      <c r="Y109" s="294" t="str">
        <f t="shared" si="26"/>
        <v/>
      </c>
      <c r="Z109" s="470"/>
      <c r="AA109" s="122"/>
      <c r="AB109" s="473"/>
      <c r="AC109" s="475"/>
      <c r="AE109" s="477"/>
      <c r="AF109" s="479"/>
      <c r="AH109" s="479"/>
      <c r="AJ109" s="496"/>
    </row>
    <row r="110" spans="1:36" ht="68.25" customHeight="1" x14ac:dyDescent="0.25">
      <c r="B110" s="481"/>
      <c r="C110" s="484"/>
      <c r="D110" s="486"/>
      <c r="E110" s="466"/>
      <c r="F110" s="21"/>
      <c r="G110" s="513"/>
      <c r="H110" s="275"/>
      <c r="I110" s="276"/>
      <c r="J110" s="276"/>
      <c r="K110" s="276"/>
      <c r="L110" s="276"/>
      <c r="M110" s="276"/>
      <c r="N110" s="276"/>
      <c r="O110" s="277"/>
      <c r="P110" s="278"/>
      <c r="Q110" s="278"/>
      <c r="R110" s="288" t="str">
        <f t="shared" si="27"/>
        <v/>
      </c>
      <c r="S110" s="279"/>
      <c r="T110" s="280"/>
      <c r="U110" s="291" t="str">
        <f>IF(Q110="","",T110/(VLOOKUP(YEAR(Q110),$AS$127:$AT$163,2,FALSE)))</f>
        <v/>
      </c>
      <c r="V110" s="281"/>
      <c r="W110" s="293" t="str">
        <f>+IF(C108="","",V110*T110)</f>
        <v/>
      </c>
      <c r="X110" s="282"/>
      <c r="Y110" s="294" t="str">
        <f t="shared" si="26"/>
        <v/>
      </c>
      <c r="Z110" s="470"/>
      <c r="AA110" s="283"/>
      <c r="AB110" s="473"/>
      <c r="AC110" s="475"/>
      <c r="AE110" s="477"/>
      <c r="AF110" s="479"/>
      <c r="AH110" s="479"/>
      <c r="AJ110" s="496"/>
    </row>
    <row r="111" spans="1:36" ht="71.25" customHeight="1" thickBot="1" x14ac:dyDescent="0.3">
      <c r="B111" s="482"/>
      <c r="C111" s="515"/>
      <c r="D111" s="516"/>
      <c r="E111" s="466"/>
      <c r="F111" s="21"/>
      <c r="G111" s="514"/>
      <c r="H111" s="161"/>
      <c r="I111" s="59"/>
      <c r="J111" s="59"/>
      <c r="K111" s="59"/>
      <c r="L111" s="59"/>
      <c r="M111" s="59"/>
      <c r="N111" s="59"/>
      <c r="O111" s="124"/>
      <c r="P111" s="125"/>
      <c r="Q111" s="125"/>
      <c r="R111" s="126" t="str">
        <f t="shared" si="27"/>
        <v/>
      </c>
      <c r="S111" s="127"/>
      <c r="T111" s="128"/>
      <c r="U111" s="153" t="str">
        <f>IF(Q111="","",T111/(VLOOKUP(YEAR(Q111),$AS$127:$AT$163,2,FALSE)))</f>
        <v/>
      </c>
      <c r="V111" s="130"/>
      <c r="W111" s="129">
        <f>+IF(C107="","",V111*T111)</f>
        <v>0</v>
      </c>
      <c r="X111" s="129">
        <f>C108</f>
        <v>0</v>
      </c>
      <c r="Y111" s="157" t="str">
        <f t="shared" si="26"/>
        <v/>
      </c>
      <c r="Z111" s="471"/>
      <c r="AA111" s="131"/>
      <c r="AB111" s="473"/>
      <c r="AC111" s="475"/>
      <c r="AE111" s="494"/>
      <c r="AF111" s="493"/>
      <c r="AH111" s="493"/>
      <c r="AJ111" s="497"/>
    </row>
    <row r="112" spans="1:36" ht="39.950000000000003" customHeight="1" thickBot="1" x14ac:dyDescent="0.3">
      <c r="B112" s="3"/>
      <c r="C112" s="51"/>
      <c r="D112" s="132" t="str">
        <f>IF(SUM(D107:D111)=100%,"100%",IF(SUM(D108:D111)=0,"","NO CUMPLE"))</f>
        <v>100%</v>
      </c>
      <c r="E112" s="52"/>
      <c r="F112" s="14"/>
      <c r="G112" s="345"/>
      <c r="H112" s="345"/>
      <c r="I112" s="53"/>
      <c r="J112" s="53"/>
      <c r="K112" s="53"/>
      <c r="L112" s="53"/>
      <c r="M112" s="53"/>
      <c r="N112" s="53"/>
      <c r="O112" s="133"/>
      <c r="P112" s="54"/>
      <c r="Q112" s="54"/>
      <c r="R112" s="54"/>
      <c r="S112" s="345"/>
      <c r="T112" s="55"/>
      <c r="U112" s="56"/>
      <c r="V112" s="134"/>
      <c r="W112" s="56"/>
      <c r="X112" s="56"/>
      <c r="Y112" s="50">
        <f>SUM(Y107:Y111)</f>
        <v>0</v>
      </c>
      <c r="Z112" s="135"/>
      <c r="AA112" s="136"/>
      <c r="AB112" s="53"/>
      <c r="AC112" s="137"/>
    </row>
    <row r="127" spans="45:47" x14ac:dyDescent="0.25">
      <c r="AS127" s="146" t="s">
        <v>3</v>
      </c>
      <c r="AT127" s="146" t="s">
        <v>18</v>
      </c>
      <c r="AU127" s="147"/>
    </row>
    <row r="128" spans="45:47" x14ac:dyDescent="0.25">
      <c r="AS128" s="146"/>
      <c r="AT128" s="146"/>
      <c r="AU128" s="147"/>
    </row>
    <row r="129" spans="45:47" x14ac:dyDescent="0.25">
      <c r="AS129" s="146">
        <v>1984</v>
      </c>
      <c r="AT129" s="148">
        <v>11298</v>
      </c>
      <c r="AU129" s="147"/>
    </row>
    <row r="130" spans="45:47" x14ac:dyDescent="0.25">
      <c r="AS130" s="146">
        <v>1985</v>
      </c>
      <c r="AT130" s="148">
        <v>13558</v>
      </c>
      <c r="AU130" s="147"/>
    </row>
    <row r="131" spans="45:47" x14ac:dyDescent="0.25">
      <c r="AS131" s="146">
        <v>1986</v>
      </c>
      <c r="AT131" s="148">
        <v>16811</v>
      </c>
      <c r="AU131" s="147"/>
    </row>
    <row r="132" spans="45:47" x14ac:dyDescent="0.25">
      <c r="AS132" s="146">
        <v>1987</v>
      </c>
      <c r="AT132" s="148">
        <v>20510</v>
      </c>
      <c r="AU132" s="147"/>
    </row>
    <row r="133" spans="45:47" x14ac:dyDescent="0.25">
      <c r="AS133" s="146">
        <v>1988</v>
      </c>
      <c r="AT133" s="148">
        <v>25637</v>
      </c>
      <c r="AU133" s="147"/>
    </row>
    <row r="134" spans="45:47" x14ac:dyDescent="0.25">
      <c r="AS134" s="146">
        <v>1989</v>
      </c>
      <c r="AT134" s="148">
        <v>32560</v>
      </c>
      <c r="AU134" s="147"/>
    </row>
    <row r="135" spans="45:47" x14ac:dyDescent="0.25">
      <c r="AS135" s="146">
        <v>1990</v>
      </c>
      <c r="AT135" s="148">
        <v>41025</v>
      </c>
      <c r="AU135" s="147"/>
    </row>
    <row r="136" spans="45:47" x14ac:dyDescent="0.25">
      <c r="AS136" s="146">
        <v>1991</v>
      </c>
      <c r="AT136" s="148">
        <v>51716</v>
      </c>
      <c r="AU136" s="147"/>
    </row>
    <row r="137" spans="45:47" x14ac:dyDescent="0.25">
      <c r="AS137" s="146">
        <v>1992</v>
      </c>
      <c r="AT137" s="148">
        <v>65190</v>
      </c>
      <c r="AU137" s="147"/>
    </row>
    <row r="138" spans="45:47" x14ac:dyDescent="0.25">
      <c r="AS138" s="146">
        <v>1993</v>
      </c>
      <c r="AT138" s="148">
        <v>81510</v>
      </c>
      <c r="AU138" s="147"/>
    </row>
    <row r="139" spans="45:47" x14ac:dyDescent="0.25">
      <c r="AS139" s="146">
        <v>1994</v>
      </c>
      <c r="AT139" s="148">
        <v>98700</v>
      </c>
      <c r="AU139" s="147"/>
    </row>
    <row r="140" spans="45:47" x14ac:dyDescent="0.25">
      <c r="AS140" s="146">
        <v>1995</v>
      </c>
      <c r="AT140" s="148">
        <v>118934</v>
      </c>
      <c r="AU140" s="147"/>
    </row>
    <row r="141" spans="45:47" x14ac:dyDescent="0.25">
      <c r="AS141" s="146">
        <v>1996</v>
      </c>
      <c r="AT141" s="148">
        <v>142125</v>
      </c>
      <c r="AU141" s="147"/>
    </row>
    <row r="142" spans="45:47" x14ac:dyDescent="0.25">
      <c r="AS142" s="146">
        <v>1997</v>
      </c>
      <c r="AT142" s="148">
        <v>172005</v>
      </c>
      <c r="AU142" s="147"/>
    </row>
    <row r="143" spans="45:47" x14ac:dyDescent="0.25">
      <c r="AS143" s="146">
        <v>1998</v>
      </c>
      <c r="AT143" s="148">
        <v>203826</v>
      </c>
      <c r="AU143" s="147"/>
    </row>
    <row r="144" spans="45:47" x14ac:dyDescent="0.25">
      <c r="AS144" s="146">
        <v>1999</v>
      </c>
      <c r="AT144" s="148">
        <v>236460</v>
      </c>
      <c r="AU144" s="147"/>
    </row>
    <row r="145" spans="45:47" x14ac:dyDescent="0.25">
      <c r="AS145" s="146">
        <v>2000</v>
      </c>
      <c r="AT145" s="148">
        <v>260100</v>
      </c>
      <c r="AU145" s="147"/>
    </row>
    <row r="146" spans="45:47" x14ac:dyDescent="0.25">
      <c r="AS146" s="146">
        <v>2001</v>
      </c>
      <c r="AT146" s="148">
        <v>286000</v>
      </c>
      <c r="AU146" s="147"/>
    </row>
    <row r="147" spans="45:47" x14ac:dyDescent="0.25">
      <c r="AS147" s="146">
        <v>2002</v>
      </c>
      <c r="AT147" s="148">
        <v>309000</v>
      </c>
      <c r="AU147" s="147"/>
    </row>
    <row r="148" spans="45:47" x14ac:dyDescent="0.25">
      <c r="AS148" s="146">
        <v>2003</v>
      </c>
      <c r="AT148" s="148">
        <v>332000</v>
      </c>
      <c r="AU148" s="147"/>
    </row>
    <row r="149" spans="45:47" x14ac:dyDescent="0.25">
      <c r="AS149" s="146">
        <v>2004</v>
      </c>
      <c r="AT149" s="148">
        <v>358000</v>
      </c>
      <c r="AU149" s="147"/>
    </row>
    <row r="150" spans="45:47" x14ac:dyDescent="0.25">
      <c r="AS150" s="146">
        <v>2005</v>
      </c>
      <c r="AT150" s="148">
        <v>381500</v>
      </c>
      <c r="AU150" s="147"/>
    </row>
    <row r="151" spans="45:47" x14ac:dyDescent="0.25">
      <c r="AS151" s="146">
        <v>2006</v>
      </c>
      <c r="AT151" s="148">
        <v>408000</v>
      </c>
      <c r="AU151" s="147"/>
    </row>
    <row r="152" spans="45:47" x14ac:dyDescent="0.25">
      <c r="AS152" s="146">
        <v>2007</v>
      </c>
      <c r="AT152" s="148">
        <v>433700</v>
      </c>
      <c r="AU152" s="147"/>
    </row>
    <row r="153" spans="45:47" x14ac:dyDescent="0.25">
      <c r="AS153" s="146">
        <v>2008</v>
      </c>
      <c r="AT153" s="148">
        <v>461500</v>
      </c>
      <c r="AU153" s="147"/>
    </row>
    <row r="154" spans="45:47" x14ac:dyDescent="0.25">
      <c r="AS154" s="146">
        <v>2009</v>
      </c>
      <c r="AT154" s="148">
        <v>496900</v>
      </c>
      <c r="AU154" s="147"/>
    </row>
    <row r="155" spans="45:47" x14ac:dyDescent="0.25">
      <c r="AS155" s="146">
        <v>2010</v>
      </c>
      <c r="AT155" s="148">
        <v>515000</v>
      </c>
      <c r="AU155" s="147"/>
    </row>
    <row r="156" spans="45:47" x14ac:dyDescent="0.25">
      <c r="AS156" s="146">
        <v>2011</v>
      </c>
      <c r="AT156" s="148">
        <v>535600</v>
      </c>
      <c r="AU156" s="147"/>
    </row>
    <row r="157" spans="45:47" x14ac:dyDescent="0.25">
      <c r="AS157" s="146">
        <v>2012</v>
      </c>
      <c r="AT157" s="148">
        <v>566700</v>
      </c>
      <c r="AU157" s="147"/>
    </row>
    <row r="158" spans="45:47" x14ac:dyDescent="0.25">
      <c r="AS158" s="146">
        <v>2013</v>
      </c>
      <c r="AT158" s="148">
        <v>589500</v>
      </c>
      <c r="AU158" s="147"/>
    </row>
    <row r="159" spans="45:47" x14ac:dyDescent="0.25">
      <c r="AS159" s="146">
        <v>2014</v>
      </c>
      <c r="AT159" s="148">
        <v>616000</v>
      </c>
      <c r="AU159" s="147"/>
    </row>
    <row r="160" spans="45:47" x14ac:dyDescent="0.25">
      <c r="AS160" s="146">
        <v>2015</v>
      </c>
      <c r="AT160" s="148">
        <v>644350</v>
      </c>
      <c r="AU160" s="147"/>
    </row>
    <row r="161" spans="45:47" x14ac:dyDescent="0.25">
      <c r="AS161" s="146">
        <v>2016</v>
      </c>
      <c r="AT161" s="148">
        <v>689455</v>
      </c>
      <c r="AU161" s="147"/>
    </row>
    <row r="162" spans="45:47" x14ac:dyDescent="0.25">
      <c r="AS162" s="146">
        <v>2017</v>
      </c>
      <c r="AT162" s="148">
        <v>737717</v>
      </c>
      <c r="AU162" s="147"/>
    </row>
    <row r="163" spans="45:47" x14ac:dyDescent="0.25">
      <c r="AS163" s="146">
        <v>2018</v>
      </c>
      <c r="AT163" s="148">
        <v>781242</v>
      </c>
      <c r="AU163" s="147"/>
    </row>
  </sheetData>
  <mergeCells count="168">
    <mergeCell ref="AF107:AF111"/>
    <mergeCell ref="AH107:AH111"/>
    <mergeCell ref="AJ107:AJ111"/>
    <mergeCell ref="B108:B111"/>
    <mergeCell ref="C108:C109"/>
    <mergeCell ref="D108:D109"/>
    <mergeCell ref="G109:G111"/>
    <mergeCell ref="C110:C111"/>
    <mergeCell ref="D110:D111"/>
    <mergeCell ref="E107:E111"/>
    <mergeCell ref="G107:G108"/>
    <mergeCell ref="Z107:Z111"/>
    <mergeCell ref="AB107:AB111"/>
    <mergeCell ref="AC107:AC111"/>
    <mergeCell ref="AE107:AE111"/>
    <mergeCell ref="AF100:AF103"/>
    <mergeCell ref="AH100:AH103"/>
    <mergeCell ref="AJ100:AJ103"/>
    <mergeCell ref="B101:B103"/>
    <mergeCell ref="C101:C103"/>
    <mergeCell ref="D101:D103"/>
    <mergeCell ref="E100:E103"/>
    <mergeCell ref="G100:G103"/>
    <mergeCell ref="Z100:Z103"/>
    <mergeCell ref="AB100:AB103"/>
    <mergeCell ref="AC100:AC103"/>
    <mergeCell ref="AE100:AE103"/>
    <mergeCell ref="AF93:AF96"/>
    <mergeCell ref="AH93:AH96"/>
    <mergeCell ref="AJ93:AJ96"/>
    <mergeCell ref="B94:B96"/>
    <mergeCell ref="C94:C96"/>
    <mergeCell ref="D94:D96"/>
    <mergeCell ref="E93:E96"/>
    <mergeCell ref="G93:G96"/>
    <mergeCell ref="Z93:Z96"/>
    <mergeCell ref="AB93:AB96"/>
    <mergeCell ref="AC93:AC96"/>
    <mergeCell ref="AE93:AE96"/>
    <mergeCell ref="AF85:AF88"/>
    <mergeCell ref="AH85:AH88"/>
    <mergeCell ref="AJ85:AJ88"/>
    <mergeCell ref="B86:B88"/>
    <mergeCell ref="C86:C88"/>
    <mergeCell ref="D86:D88"/>
    <mergeCell ref="E85:E88"/>
    <mergeCell ref="G85:G88"/>
    <mergeCell ref="Z85:Z88"/>
    <mergeCell ref="AB85:AB88"/>
    <mergeCell ref="AC85:AC88"/>
    <mergeCell ref="AE85:AE88"/>
    <mergeCell ref="AE78:AE81"/>
    <mergeCell ref="AF78:AF81"/>
    <mergeCell ref="AH78:AH81"/>
    <mergeCell ref="AJ78:AJ81"/>
    <mergeCell ref="B79:B81"/>
    <mergeCell ref="C79:C81"/>
    <mergeCell ref="D79:D81"/>
    <mergeCell ref="AF71:AF74"/>
    <mergeCell ref="AH71:AH74"/>
    <mergeCell ref="B72:B74"/>
    <mergeCell ref="C72:C74"/>
    <mergeCell ref="D72:D74"/>
    <mergeCell ref="E78:E81"/>
    <mergeCell ref="G78:G81"/>
    <mergeCell ref="Z78:Z81"/>
    <mergeCell ref="AB78:AB81"/>
    <mergeCell ref="AC78:AC81"/>
    <mergeCell ref="E71:E74"/>
    <mergeCell ref="G71:G74"/>
    <mergeCell ref="Z71:Z74"/>
    <mergeCell ref="AB71:AB74"/>
    <mergeCell ref="AC71:AC74"/>
    <mergeCell ref="AE71:AE74"/>
    <mergeCell ref="AF65:AF68"/>
    <mergeCell ref="AH65:AH68"/>
    <mergeCell ref="AJ65:AJ68"/>
    <mergeCell ref="B66:B68"/>
    <mergeCell ref="C66:C68"/>
    <mergeCell ref="D66:D68"/>
    <mergeCell ref="E65:E68"/>
    <mergeCell ref="G65:G68"/>
    <mergeCell ref="Z65:Z68"/>
    <mergeCell ref="AB65:AB68"/>
    <mergeCell ref="AC65:AC68"/>
    <mergeCell ref="AE65:AE68"/>
    <mergeCell ref="AF59:AF62"/>
    <mergeCell ref="AH59:AH62"/>
    <mergeCell ref="AJ59:AJ62"/>
    <mergeCell ref="B60:B62"/>
    <mergeCell ref="C60:C62"/>
    <mergeCell ref="D60:D62"/>
    <mergeCell ref="E59:E62"/>
    <mergeCell ref="G59:G62"/>
    <mergeCell ref="Z59:Z62"/>
    <mergeCell ref="AB59:AB62"/>
    <mergeCell ref="AC59:AC62"/>
    <mergeCell ref="AE59:AE62"/>
    <mergeCell ref="AE53:AE56"/>
    <mergeCell ref="AF53:AF56"/>
    <mergeCell ref="AH53:AH56"/>
    <mergeCell ref="AJ53:AJ56"/>
    <mergeCell ref="B54:B56"/>
    <mergeCell ref="C54:C56"/>
    <mergeCell ref="D54:D56"/>
    <mergeCell ref="AF46:AF49"/>
    <mergeCell ref="AH46:AH49"/>
    <mergeCell ref="B47:B49"/>
    <mergeCell ref="C47:C49"/>
    <mergeCell ref="D47:D49"/>
    <mergeCell ref="E53:E56"/>
    <mergeCell ref="G53:G56"/>
    <mergeCell ref="Z53:Z56"/>
    <mergeCell ref="AB53:AB56"/>
    <mergeCell ref="AC53:AC56"/>
    <mergeCell ref="AJ39:AJ42"/>
    <mergeCell ref="B40:B42"/>
    <mergeCell ref="C40:C42"/>
    <mergeCell ref="D40:D42"/>
    <mergeCell ref="E46:E49"/>
    <mergeCell ref="G46:G49"/>
    <mergeCell ref="Z46:Z49"/>
    <mergeCell ref="AB46:AB49"/>
    <mergeCell ref="AC46:AC49"/>
    <mergeCell ref="AE46:AE49"/>
    <mergeCell ref="Z39:Z42"/>
    <mergeCell ref="AB39:AB42"/>
    <mergeCell ref="AC39:AC42"/>
    <mergeCell ref="AE39:AE42"/>
    <mergeCell ref="AF39:AF42"/>
    <mergeCell ref="AH39:AH42"/>
    <mergeCell ref="AJ31:AJ35"/>
    <mergeCell ref="B32:B35"/>
    <mergeCell ref="C32:C35"/>
    <mergeCell ref="D32:D35"/>
    <mergeCell ref="AF22:AF26"/>
    <mergeCell ref="AH22:AH26"/>
    <mergeCell ref="B23:B26"/>
    <mergeCell ref="C23:C26"/>
    <mergeCell ref="D23:D26"/>
    <mergeCell ref="E31:E35"/>
    <mergeCell ref="G31:G35"/>
    <mergeCell ref="Z31:Z35"/>
    <mergeCell ref="AB31:AB35"/>
    <mergeCell ref="AC31:AC35"/>
    <mergeCell ref="E22:E26"/>
    <mergeCell ref="G22:G26"/>
    <mergeCell ref="Z22:Z26"/>
    <mergeCell ref="AB22:AB26"/>
    <mergeCell ref="AC22:AC26"/>
    <mergeCell ref="AE22:AE26"/>
    <mergeCell ref="AE31:AE35"/>
    <mergeCell ref="AF31:AF35"/>
    <mergeCell ref="AH31:AH35"/>
    <mergeCell ref="B2:AK2"/>
    <mergeCell ref="B4:AJ4"/>
    <mergeCell ref="J12:N12"/>
    <mergeCell ref="E15:E18"/>
    <mergeCell ref="G15:G18"/>
    <mergeCell ref="Z15:Z18"/>
    <mergeCell ref="AB15:AB18"/>
    <mergeCell ref="AC15:AC18"/>
    <mergeCell ref="AE15:AE18"/>
    <mergeCell ref="AF15:AF18"/>
    <mergeCell ref="AH15:AH18"/>
    <mergeCell ref="B16:B18"/>
    <mergeCell ref="C16:C18"/>
    <mergeCell ref="D16:D18"/>
  </mergeCells>
  <conditionalFormatting sqref="R15:R18">
    <cfRule type="containsText" dxfId="104" priority="70" operator="containsText" text="NO CUMPLE">
      <formula>NOT(ISERROR(SEARCH("NO CUMPLE",R15)))</formula>
    </cfRule>
  </conditionalFormatting>
  <conditionalFormatting sqref="AC15:AC18">
    <cfRule type="containsText" dxfId="103" priority="69" operator="containsText" text="NO CUMPLE">
      <formula>NOT(ISERROR(SEARCH("NO CUMPLE",AC15)))</formula>
    </cfRule>
  </conditionalFormatting>
  <conditionalFormatting sqref="AH15:AH18">
    <cfRule type="containsText" dxfId="102" priority="68" operator="containsText" text="NO CUMPLE">
      <formula>NOT(ISERROR(SEARCH("NO CUMPLE",AH15)))</formula>
    </cfRule>
  </conditionalFormatting>
  <conditionalFormatting sqref="AF15:AF18">
    <cfRule type="containsText" dxfId="101" priority="67" operator="containsText" text="NO CUMPLE">
      <formula>NOT(ISERROR(SEARCH("NO CUMPLE",AF15)))</formula>
    </cfRule>
  </conditionalFormatting>
  <conditionalFormatting sqref="AE15:AE18">
    <cfRule type="containsText" dxfId="100" priority="66" operator="containsText" text="NO CUMPLE">
      <formula>NOT(ISERROR(SEARCH("NO CUMPLE",AE15)))</formula>
    </cfRule>
  </conditionalFormatting>
  <conditionalFormatting sqref="R22:R26">
    <cfRule type="containsText" dxfId="99" priority="65" operator="containsText" text="NO CUMPLE">
      <formula>NOT(ISERROR(SEARCH("NO CUMPLE",R22)))</formula>
    </cfRule>
  </conditionalFormatting>
  <conditionalFormatting sqref="AC22:AC26">
    <cfRule type="containsText" dxfId="98" priority="64" operator="containsText" text="NO CUMPLE">
      <formula>NOT(ISERROR(SEARCH("NO CUMPLE",AC22)))</formula>
    </cfRule>
  </conditionalFormatting>
  <conditionalFormatting sqref="AH22:AH26">
    <cfRule type="containsText" dxfId="97" priority="63" operator="containsText" text="NO CUMPLE">
      <formula>NOT(ISERROR(SEARCH("NO CUMPLE",AH22)))</formula>
    </cfRule>
  </conditionalFormatting>
  <conditionalFormatting sqref="AF22:AF26">
    <cfRule type="containsText" dxfId="96" priority="62" operator="containsText" text="NO CUMPLE">
      <formula>NOT(ISERROR(SEARCH("NO CUMPLE",AF22)))</formula>
    </cfRule>
  </conditionalFormatting>
  <conditionalFormatting sqref="AE22:AE26">
    <cfRule type="containsText" dxfId="95" priority="61" operator="containsText" text="NO CUMPLE">
      <formula>NOT(ISERROR(SEARCH("NO CUMPLE",AE22)))</formula>
    </cfRule>
  </conditionalFormatting>
  <conditionalFormatting sqref="R31:R35">
    <cfRule type="containsText" dxfId="94" priority="60" operator="containsText" text="NO CUMPLE">
      <formula>NOT(ISERROR(SEARCH("NO CUMPLE",R31)))</formula>
    </cfRule>
  </conditionalFormatting>
  <conditionalFormatting sqref="AC31:AC35">
    <cfRule type="containsText" dxfId="93" priority="59" operator="containsText" text="NO CUMPLE">
      <formula>NOT(ISERROR(SEARCH("NO CUMPLE",AC31)))</formula>
    </cfRule>
  </conditionalFormatting>
  <conditionalFormatting sqref="AH31:AH35">
    <cfRule type="containsText" dxfId="92" priority="58" operator="containsText" text="NO CUMPLE">
      <formula>NOT(ISERROR(SEARCH("NO CUMPLE",AH31)))</formula>
    </cfRule>
  </conditionalFormatting>
  <conditionalFormatting sqref="AF31:AF35">
    <cfRule type="containsText" dxfId="91" priority="57" operator="containsText" text="NO CUMPLE">
      <formula>NOT(ISERROR(SEARCH("NO CUMPLE",AF31)))</formula>
    </cfRule>
  </conditionalFormatting>
  <conditionalFormatting sqref="AE31:AE35">
    <cfRule type="containsText" dxfId="90" priority="56" operator="containsText" text="NO CUMPLE">
      <formula>NOT(ISERROR(SEARCH("NO CUMPLE",AE31)))</formula>
    </cfRule>
  </conditionalFormatting>
  <conditionalFormatting sqref="R39:R42">
    <cfRule type="containsText" dxfId="89" priority="55" operator="containsText" text="NO CUMPLE">
      <formula>NOT(ISERROR(SEARCH("NO CUMPLE",R39)))</formula>
    </cfRule>
  </conditionalFormatting>
  <conditionalFormatting sqref="AC39:AC42">
    <cfRule type="containsText" dxfId="88" priority="54" operator="containsText" text="NO CUMPLE">
      <formula>NOT(ISERROR(SEARCH("NO CUMPLE",AC39)))</formula>
    </cfRule>
  </conditionalFormatting>
  <conditionalFormatting sqref="AH39:AH42">
    <cfRule type="containsText" dxfId="87" priority="53" operator="containsText" text="NO CUMPLE">
      <formula>NOT(ISERROR(SEARCH("NO CUMPLE",AH39)))</formula>
    </cfRule>
  </conditionalFormatting>
  <conditionalFormatting sqref="AF39:AF42">
    <cfRule type="containsText" dxfId="86" priority="52" operator="containsText" text="NO CUMPLE">
      <formula>NOT(ISERROR(SEARCH("NO CUMPLE",AF39)))</formula>
    </cfRule>
  </conditionalFormatting>
  <conditionalFormatting sqref="AE39:AE42">
    <cfRule type="containsText" dxfId="85" priority="51" operator="containsText" text="NO CUMPLE">
      <formula>NOT(ISERROR(SEARCH("NO CUMPLE",AE39)))</formula>
    </cfRule>
  </conditionalFormatting>
  <conditionalFormatting sqref="R78:R81">
    <cfRule type="containsText" dxfId="84" priority="50" operator="containsText" text="NO CUMPLE">
      <formula>NOT(ISERROR(SEARCH("NO CUMPLE",R78)))</formula>
    </cfRule>
  </conditionalFormatting>
  <conditionalFormatting sqref="AC78:AC81">
    <cfRule type="containsText" dxfId="83" priority="49" operator="containsText" text="NO CUMPLE">
      <formula>NOT(ISERROR(SEARCH("NO CUMPLE",AC78)))</formula>
    </cfRule>
  </conditionalFormatting>
  <conditionalFormatting sqref="AH78:AH81">
    <cfRule type="containsText" dxfId="82" priority="48" operator="containsText" text="NO CUMPLE">
      <formula>NOT(ISERROR(SEARCH("NO CUMPLE",AH78)))</formula>
    </cfRule>
  </conditionalFormatting>
  <conditionalFormatting sqref="AF78:AF81">
    <cfRule type="containsText" dxfId="81" priority="47" operator="containsText" text="NO CUMPLE">
      <formula>NOT(ISERROR(SEARCH("NO CUMPLE",AF78)))</formula>
    </cfRule>
  </conditionalFormatting>
  <conditionalFormatting sqref="AE78:AE81">
    <cfRule type="containsText" dxfId="80" priority="46" operator="containsText" text="NO CUMPLE">
      <formula>NOT(ISERROR(SEARCH("NO CUMPLE",AE78)))</formula>
    </cfRule>
  </conditionalFormatting>
  <conditionalFormatting sqref="R85:R88">
    <cfRule type="containsText" dxfId="79" priority="45" operator="containsText" text="NO CUMPLE">
      <formula>NOT(ISERROR(SEARCH("NO CUMPLE",R85)))</formula>
    </cfRule>
  </conditionalFormatting>
  <conditionalFormatting sqref="AC85:AC88">
    <cfRule type="containsText" dxfId="78" priority="44" operator="containsText" text="NO CUMPLE">
      <formula>NOT(ISERROR(SEARCH("NO CUMPLE",AC85)))</formula>
    </cfRule>
  </conditionalFormatting>
  <conditionalFormatting sqref="AH85:AH88">
    <cfRule type="containsText" dxfId="77" priority="43" operator="containsText" text="NO CUMPLE">
      <formula>NOT(ISERROR(SEARCH("NO CUMPLE",AH85)))</formula>
    </cfRule>
  </conditionalFormatting>
  <conditionalFormatting sqref="AF85:AF88">
    <cfRule type="containsText" dxfId="76" priority="42" operator="containsText" text="NO CUMPLE">
      <formula>NOT(ISERROR(SEARCH("NO CUMPLE",AF85)))</formula>
    </cfRule>
  </conditionalFormatting>
  <conditionalFormatting sqref="AE85:AE88">
    <cfRule type="containsText" dxfId="75" priority="41" operator="containsText" text="NO CUMPLE">
      <formula>NOT(ISERROR(SEARCH("NO CUMPLE",AE85)))</formula>
    </cfRule>
  </conditionalFormatting>
  <conditionalFormatting sqref="R93:R96">
    <cfRule type="containsText" dxfId="74" priority="40" operator="containsText" text="NO CUMPLE">
      <formula>NOT(ISERROR(SEARCH("NO CUMPLE",R93)))</formula>
    </cfRule>
  </conditionalFormatting>
  <conditionalFormatting sqref="AC93:AC96">
    <cfRule type="containsText" dxfId="73" priority="39" operator="containsText" text="NO CUMPLE">
      <formula>NOT(ISERROR(SEARCH("NO CUMPLE",AC93)))</formula>
    </cfRule>
  </conditionalFormatting>
  <conditionalFormatting sqref="AH93:AH96">
    <cfRule type="containsText" dxfId="72" priority="38" operator="containsText" text="NO CUMPLE">
      <formula>NOT(ISERROR(SEARCH("NO CUMPLE",AH93)))</formula>
    </cfRule>
  </conditionalFormatting>
  <conditionalFormatting sqref="AF93:AF96">
    <cfRule type="containsText" dxfId="71" priority="37" operator="containsText" text="NO CUMPLE">
      <formula>NOT(ISERROR(SEARCH("NO CUMPLE",AF93)))</formula>
    </cfRule>
  </conditionalFormatting>
  <conditionalFormatting sqref="AE93:AE96">
    <cfRule type="containsText" dxfId="70" priority="36" operator="containsText" text="NO CUMPLE">
      <formula>NOT(ISERROR(SEARCH("NO CUMPLE",AE93)))</formula>
    </cfRule>
  </conditionalFormatting>
  <conditionalFormatting sqref="R100:R103">
    <cfRule type="containsText" dxfId="69" priority="35" operator="containsText" text="NO CUMPLE">
      <formula>NOT(ISERROR(SEARCH("NO CUMPLE",R100)))</formula>
    </cfRule>
  </conditionalFormatting>
  <conditionalFormatting sqref="AC100:AC103">
    <cfRule type="containsText" dxfId="68" priority="34" operator="containsText" text="NO CUMPLE">
      <formula>NOT(ISERROR(SEARCH("NO CUMPLE",AC100)))</formula>
    </cfRule>
  </conditionalFormatting>
  <conditionalFormatting sqref="AH100:AH103">
    <cfRule type="containsText" dxfId="67" priority="33" operator="containsText" text="NO CUMPLE">
      <formula>NOT(ISERROR(SEARCH("NO CUMPLE",AH100)))</formula>
    </cfRule>
  </conditionalFormatting>
  <conditionalFormatting sqref="AF100:AF103">
    <cfRule type="containsText" dxfId="66" priority="32" operator="containsText" text="NO CUMPLE">
      <formula>NOT(ISERROR(SEARCH("NO CUMPLE",AF100)))</formula>
    </cfRule>
  </conditionalFormatting>
  <conditionalFormatting sqref="AE100:AE103">
    <cfRule type="containsText" dxfId="65" priority="31" operator="containsText" text="NO CUMPLE">
      <formula>NOT(ISERROR(SEARCH("NO CUMPLE",AE100)))</formula>
    </cfRule>
  </conditionalFormatting>
  <conditionalFormatting sqref="R107:R111">
    <cfRule type="containsText" dxfId="64" priority="30" operator="containsText" text="NO CUMPLE">
      <formula>NOT(ISERROR(SEARCH("NO CUMPLE",R107)))</formula>
    </cfRule>
  </conditionalFormatting>
  <conditionalFormatting sqref="AC107:AC111">
    <cfRule type="containsText" dxfId="63" priority="29" operator="containsText" text="NO CUMPLE">
      <formula>NOT(ISERROR(SEARCH("NO CUMPLE",AC107)))</formula>
    </cfRule>
  </conditionalFormatting>
  <conditionalFormatting sqref="AH107:AH111">
    <cfRule type="containsText" dxfId="62" priority="28" operator="containsText" text="NO CUMPLE">
      <formula>NOT(ISERROR(SEARCH("NO CUMPLE",AH107)))</formula>
    </cfRule>
  </conditionalFormatting>
  <conditionalFormatting sqref="AF107:AF111">
    <cfRule type="containsText" dxfId="61" priority="27" operator="containsText" text="NO CUMPLE">
      <formula>NOT(ISERROR(SEARCH("NO CUMPLE",AF107)))</formula>
    </cfRule>
  </conditionalFormatting>
  <conditionalFormatting sqref="AE107:AE111">
    <cfRule type="containsText" dxfId="60" priority="26" operator="containsText" text="NO CUMPLE">
      <formula>NOT(ISERROR(SEARCH("NO CUMPLE",AE107)))</formula>
    </cfRule>
  </conditionalFormatting>
  <conditionalFormatting sqref="R46:R49">
    <cfRule type="containsText" dxfId="59" priority="25" operator="containsText" text="NO CUMPLE">
      <formula>NOT(ISERROR(SEARCH("NO CUMPLE",R46)))</formula>
    </cfRule>
  </conditionalFormatting>
  <conditionalFormatting sqref="AC46:AC49">
    <cfRule type="containsText" dxfId="58" priority="24" operator="containsText" text="NO CUMPLE">
      <formula>NOT(ISERROR(SEARCH("NO CUMPLE",AC46)))</formula>
    </cfRule>
  </conditionalFormatting>
  <conditionalFormatting sqref="AH46:AH49">
    <cfRule type="containsText" dxfId="57" priority="23" operator="containsText" text="NO CUMPLE">
      <formula>NOT(ISERROR(SEARCH("NO CUMPLE",AH46)))</formula>
    </cfRule>
  </conditionalFormatting>
  <conditionalFormatting sqref="AF46:AF49">
    <cfRule type="containsText" dxfId="56" priority="22" operator="containsText" text="NO CUMPLE">
      <formula>NOT(ISERROR(SEARCH("NO CUMPLE",AF46)))</formula>
    </cfRule>
  </conditionalFormatting>
  <conditionalFormatting sqref="AE46:AE49">
    <cfRule type="containsText" dxfId="55" priority="21" operator="containsText" text="NO CUMPLE">
      <formula>NOT(ISERROR(SEARCH("NO CUMPLE",AE46)))</formula>
    </cfRule>
  </conditionalFormatting>
  <conditionalFormatting sqref="R53:R56">
    <cfRule type="containsText" dxfId="54" priority="20" operator="containsText" text="NO CUMPLE">
      <formula>NOT(ISERROR(SEARCH("NO CUMPLE",R53)))</formula>
    </cfRule>
  </conditionalFormatting>
  <conditionalFormatting sqref="AC53:AC56">
    <cfRule type="containsText" dxfId="53" priority="19" operator="containsText" text="NO CUMPLE">
      <formula>NOT(ISERROR(SEARCH("NO CUMPLE",AC53)))</formula>
    </cfRule>
  </conditionalFormatting>
  <conditionalFormatting sqref="AH53:AH56">
    <cfRule type="containsText" dxfId="52" priority="18" operator="containsText" text="NO CUMPLE">
      <formula>NOT(ISERROR(SEARCH("NO CUMPLE",AH53)))</formula>
    </cfRule>
  </conditionalFormatting>
  <conditionalFormatting sqref="AF53:AF56">
    <cfRule type="containsText" dxfId="51" priority="17" operator="containsText" text="NO CUMPLE">
      <formula>NOT(ISERROR(SEARCH("NO CUMPLE",AF53)))</formula>
    </cfRule>
  </conditionalFormatting>
  <conditionalFormatting sqref="AE53:AE56">
    <cfRule type="containsText" dxfId="50" priority="16" operator="containsText" text="NO CUMPLE">
      <formula>NOT(ISERROR(SEARCH("NO CUMPLE",AE53)))</formula>
    </cfRule>
  </conditionalFormatting>
  <conditionalFormatting sqref="R59:R62">
    <cfRule type="containsText" dxfId="49" priority="15" operator="containsText" text="NO CUMPLE">
      <formula>NOT(ISERROR(SEARCH("NO CUMPLE",R59)))</formula>
    </cfRule>
  </conditionalFormatting>
  <conditionalFormatting sqref="AC59:AC62">
    <cfRule type="containsText" dxfId="48" priority="14" operator="containsText" text="NO CUMPLE">
      <formula>NOT(ISERROR(SEARCH("NO CUMPLE",AC59)))</formula>
    </cfRule>
  </conditionalFormatting>
  <conditionalFormatting sqref="AH59:AH62">
    <cfRule type="containsText" dxfId="47" priority="13" operator="containsText" text="NO CUMPLE">
      <formula>NOT(ISERROR(SEARCH("NO CUMPLE",AH59)))</formula>
    </cfRule>
  </conditionalFormatting>
  <conditionalFormatting sqref="AF59:AF62">
    <cfRule type="containsText" dxfId="46" priority="12" operator="containsText" text="NO CUMPLE">
      <formula>NOT(ISERROR(SEARCH("NO CUMPLE",AF59)))</formula>
    </cfRule>
  </conditionalFormatting>
  <conditionalFormatting sqref="AE59:AE62">
    <cfRule type="containsText" dxfId="45" priority="11" operator="containsText" text="NO CUMPLE">
      <formula>NOT(ISERROR(SEARCH("NO CUMPLE",AE59)))</formula>
    </cfRule>
  </conditionalFormatting>
  <conditionalFormatting sqref="R65:R68">
    <cfRule type="containsText" dxfId="44" priority="10" operator="containsText" text="NO CUMPLE">
      <formula>NOT(ISERROR(SEARCH("NO CUMPLE",R65)))</formula>
    </cfRule>
  </conditionalFormatting>
  <conditionalFormatting sqref="AC65:AC68">
    <cfRule type="containsText" dxfId="43" priority="9" operator="containsText" text="NO CUMPLE">
      <formula>NOT(ISERROR(SEARCH("NO CUMPLE",AC65)))</formula>
    </cfRule>
  </conditionalFormatting>
  <conditionalFormatting sqref="AH65:AH68">
    <cfRule type="containsText" dxfId="42" priority="8" operator="containsText" text="NO CUMPLE">
      <formula>NOT(ISERROR(SEARCH("NO CUMPLE",AH65)))</formula>
    </cfRule>
  </conditionalFormatting>
  <conditionalFormatting sqref="AF65:AF68">
    <cfRule type="containsText" dxfId="41" priority="7" operator="containsText" text="NO CUMPLE">
      <formula>NOT(ISERROR(SEARCH("NO CUMPLE",AF65)))</formula>
    </cfRule>
  </conditionalFormatting>
  <conditionalFormatting sqref="AE65:AE68">
    <cfRule type="containsText" dxfId="40" priority="6" operator="containsText" text="NO CUMPLE">
      <formula>NOT(ISERROR(SEARCH("NO CUMPLE",AE65)))</formula>
    </cfRule>
  </conditionalFormatting>
  <conditionalFormatting sqref="R71:R74">
    <cfRule type="containsText" dxfId="39" priority="5" operator="containsText" text="NO CUMPLE">
      <formula>NOT(ISERROR(SEARCH("NO CUMPLE",R71)))</formula>
    </cfRule>
  </conditionalFormatting>
  <conditionalFormatting sqref="AC71:AC74">
    <cfRule type="containsText" dxfId="38" priority="4" operator="containsText" text="NO CUMPLE">
      <formula>NOT(ISERROR(SEARCH("NO CUMPLE",AC71)))</formula>
    </cfRule>
  </conditionalFormatting>
  <conditionalFormatting sqref="AH71:AH74">
    <cfRule type="containsText" dxfId="37" priority="3" operator="containsText" text="NO CUMPLE">
      <formula>NOT(ISERROR(SEARCH("NO CUMPLE",AH71)))</formula>
    </cfRule>
  </conditionalFormatting>
  <conditionalFormatting sqref="AF71:AF74">
    <cfRule type="containsText" dxfId="36" priority="2" operator="containsText" text="NO CUMPLE">
      <formula>NOT(ISERROR(SEARCH("NO CUMPLE",AF71)))</formula>
    </cfRule>
  </conditionalFormatting>
  <conditionalFormatting sqref="AE71:AE74">
    <cfRule type="containsText" dxfId="35" priority="1" operator="containsText" text="NO CUMPLE">
      <formula>NOT(ISERROR(SEARCH("NO CUMPLE",AE71)))</formula>
    </cfRule>
  </conditionalFormatting>
  <printOptions horizontalCentered="1" verticalCentered="1"/>
  <pageMargins left="0.70866141732283472" right="0.70866141732283472" top="0.74803149606299213" bottom="0.74803149606299213" header="0.31496062992125984" footer="0.31496062992125984"/>
  <pageSetup paperSize="8" scale="1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65"/>
  <sheetViews>
    <sheetView showGridLines="0" showZeros="0" view="pageBreakPreview" zoomScale="55" zoomScaleNormal="10" zoomScaleSheetLayoutView="55" workbookViewId="0">
      <selection activeCell="K135" sqref="K135:K142"/>
    </sheetView>
  </sheetViews>
  <sheetFormatPr baseColWidth="10" defaultRowHeight="15" x14ac:dyDescent="0.25"/>
  <cols>
    <col min="1" max="1" width="11.42578125" style="9"/>
    <col min="2" max="2" width="11.42578125" style="10"/>
    <col min="3" max="3" width="50.140625" style="7" customWidth="1"/>
    <col min="4" max="4" width="30.140625" style="11" customWidth="1"/>
    <col min="5" max="5" width="7.28515625" style="8" customWidth="1"/>
    <col min="6" max="6" width="22.85546875" style="23" customWidth="1"/>
    <col min="7" max="7" width="20.28515625" style="23" customWidth="1"/>
    <col min="8" max="8" width="57.5703125" style="4" customWidth="1"/>
    <col min="9" max="9" width="21.85546875" style="25" customWidth="1"/>
    <col min="10" max="10" width="21.28515625" style="9" customWidth="1"/>
    <col min="11" max="11" width="27.7109375" style="308" customWidth="1"/>
    <col min="12" max="12" width="40" style="9" customWidth="1"/>
    <col min="13" max="13" width="5.5703125" style="15" customWidth="1"/>
    <col min="14" max="14" width="9.7109375" style="9" customWidth="1"/>
    <col min="15" max="15" width="72.85546875" style="9" customWidth="1"/>
    <col min="16" max="16384" width="11.42578125" style="9"/>
  </cols>
  <sheetData>
    <row r="1" spans="2:16" ht="15.75" thickBot="1" x14ac:dyDescent="0.3"/>
    <row r="2" spans="2:16" ht="91.5" thickBot="1" x14ac:dyDescent="0.3">
      <c r="B2" s="457" t="s">
        <v>146</v>
      </c>
      <c r="C2" s="458"/>
      <c r="D2" s="458"/>
      <c r="E2" s="458"/>
      <c r="F2" s="458"/>
      <c r="G2" s="458"/>
      <c r="H2" s="458"/>
      <c r="I2" s="458"/>
      <c r="J2" s="458"/>
      <c r="K2" s="458"/>
      <c r="L2" s="458"/>
      <c r="M2" s="458"/>
      <c r="N2" s="458"/>
      <c r="O2" s="458"/>
      <c r="P2" s="459"/>
    </row>
    <row r="3" spans="2:16" ht="33.75" customHeight="1" thickBot="1" x14ac:dyDescent="0.3">
      <c r="B3" s="163"/>
      <c r="C3" s="163"/>
      <c r="D3" s="163"/>
      <c r="E3" s="163"/>
      <c r="F3" s="163"/>
      <c r="G3" s="163"/>
      <c r="H3" s="163"/>
      <c r="I3" s="163"/>
      <c r="J3" s="163"/>
      <c r="K3" s="309"/>
      <c r="L3" s="163"/>
      <c r="M3" s="163"/>
      <c r="N3" s="163"/>
      <c r="O3" s="163"/>
      <c r="P3" s="163"/>
    </row>
    <row r="4" spans="2:16" ht="91.5" thickBot="1" x14ac:dyDescent="0.3">
      <c r="B4" s="460" t="s">
        <v>139</v>
      </c>
      <c r="C4" s="461"/>
      <c r="D4" s="461"/>
      <c r="E4" s="461"/>
      <c r="F4" s="461"/>
      <c r="G4" s="461"/>
      <c r="H4" s="461"/>
      <c r="I4" s="461"/>
      <c r="J4" s="461"/>
      <c r="K4" s="461"/>
      <c r="L4" s="461"/>
      <c r="M4" s="461"/>
      <c r="N4" s="461"/>
      <c r="O4" s="462"/>
      <c r="P4" s="163"/>
    </row>
    <row r="5" spans="2:16" ht="90.75" x14ac:dyDescent="0.25">
      <c r="B5" s="171"/>
      <c r="C5" s="171"/>
      <c r="D5" s="171"/>
      <c r="E5" s="171"/>
      <c r="F5" s="171"/>
      <c r="G5" s="171"/>
      <c r="H5" s="171"/>
      <c r="I5" s="171"/>
      <c r="J5" s="171"/>
      <c r="K5" s="310"/>
      <c r="L5" s="171"/>
      <c r="M5" s="171"/>
      <c r="N5" s="171"/>
      <c r="O5" s="171"/>
      <c r="P5" s="163"/>
    </row>
    <row r="6" spans="2:16" x14ac:dyDescent="0.25">
      <c r="C6" s="1" t="s">
        <v>140</v>
      </c>
      <c r="D6" s="81">
        <v>5</v>
      </c>
      <c r="L6" s="78"/>
    </row>
    <row r="7" spans="2:16" ht="24" customHeight="1" x14ac:dyDescent="0.25">
      <c r="C7" s="9"/>
      <c r="D7" s="81"/>
      <c r="L7" s="78"/>
      <c r="M7" s="150"/>
    </row>
    <row r="8" spans="2:16" x14ac:dyDescent="0.25">
      <c r="C8" s="9"/>
      <c r="D8" s="81">
        <v>0</v>
      </c>
      <c r="L8" s="78"/>
    </row>
    <row r="9" spans="2:16" x14ac:dyDescent="0.25">
      <c r="C9" s="9"/>
      <c r="D9" s="82"/>
      <c r="L9" s="78"/>
    </row>
    <row r="10" spans="2:16" ht="60" customHeight="1" thickBot="1" x14ac:dyDescent="0.3">
      <c r="C10" s="83"/>
      <c r="L10" s="78"/>
      <c r="M10" s="31"/>
    </row>
    <row r="11" spans="2:16" s="6" customFormat="1" ht="132.75" customHeight="1" thickBot="1" x14ac:dyDescent="0.3">
      <c r="B11" s="364" t="s">
        <v>17</v>
      </c>
      <c r="C11" s="37" t="s">
        <v>0</v>
      </c>
      <c r="D11" s="38" t="s">
        <v>124</v>
      </c>
      <c r="E11" s="20"/>
      <c r="F11" s="388" t="s">
        <v>27</v>
      </c>
      <c r="G11" s="86" t="s">
        <v>28</v>
      </c>
      <c r="H11" s="389" t="s">
        <v>2</v>
      </c>
      <c r="I11" s="390" t="s">
        <v>141</v>
      </c>
      <c r="J11" s="391" t="s">
        <v>137</v>
      </c>
      <c r="K11" s="392" t="s">
        <v>138</v>
      </c>
      <c r="L11" s="393" t="s">
        <v>25</v>
      </c>
      <c r="M11" s="32"/>
      <c r="O11" s="89" t="s">
        <v>26</v>
      </c>
    </row>
    <row r="12" spans="2:16" s="35" customFormat="1" ht="21.75" customHeight="1" thickBot="1" x14ac:dyDescent="0.3">
      <c r="B12" s="90"/>
      <c r="C12" s="90"/>
      <c r="D12" s="91"/>
      <c r="E12" s="19"/>
      <c r="F12" s="95"/>
      <c r="G12" s="96"/>
      <c r="H12" s="94"/>
      <c r="I12" s="98"/>
      <c r="J12" s="100"/>
      <c r="K12" s="311"/>
      <c r="L12" s="102"/>
      <c r="M12" s="32"/>
    </row>
    <row r="13" spans="2:16" ht="74.25" customHeight="1" thickBot="1" x14ac:dyDescent="0.3">
      <c r="B13" s="103">
        <v>1</v>
      </c>
      <c r="C13" s="104" t="s">
        <v>148</v>
      </c>
      <c r="D13" s="394" t="s">
        <v>263</v>
      </c>
      <c r="E13" s="21"/>
      <c r="F13" s="395">
        <v>41821</v>
      </c>
      <c r="G13" s="109">
        <v>42124</v>
      </c>
      <c r="H13" s="260" t="s">
        <v>149</v>
      </c>
      <c r="I13" s="113"/>
      <c r="J13" s="115">
        <f>_xlfn.DAYS(G13,F13)</f>
        <v>303</v>
      </c>
      <c r="K13" s="526">
        <f>+J19/365</f>
        <v>5.1150684931506847</v>
      </c>
      <c r="L13" s="474" t="str">
        <f>IF(C13="","",IF(K13&gt;=$D$6,"CUMPLE","NO CUMPLE"))</f>
        <v>CUMPLE</v>
      </c>
      <c r="O13" s="488"/>
    </row>
    <row r="14" spans="2:16" ht="87" customHeight="1" thickBot="1" x14ac:dyDescent="0.3">
      <c r="B14" s="480"/>
      <c r="C14" s="483"/>
      <c r="D14" s="523"/>
      <c r="E14" s="21"/>
      <c r="F14" s="396">
        <v>40252</v>
      </c>
      <c r="G14" s="117">
        <v>40663</v>
      </c>
      <c r="H14" s="119" t="s">
        <v>150</v>
      </c>
      <c r="I14" s="49"/>
      <c r="J14" s="115">
        <f t="shared" ref="J14:J18" si="0">_xlfn.DAYS(G14,F14)</f>
        <v>411</v>
      </c>
      <c r="K14" s="521"/>
      <c r="L14" s="475"/>
      <c r="O14" s="489"/>
    </row>
    <row r="15" spans="2:16" ht="87" customHeight="1" thickBot="1" x14ac:dyDescent="0.3">
      <c r="B15" s="481"/>
      <c r="C15" s="484"/>
      <c r="D15" s="524"/>
      <c r="E15" s="21"/>
      <c r="F15" s="396">
        <v>39873</v>
      </c>
      <c r="G15" s="117">
        <v>40237</v>
      </c>
      <c r="H15" s="119" t="s">
        <v>152</v>
      </c>
      <c r="I15" s="49"/>
      <c r="J15" s="115">
        <f t="shared" si="0"/>
        <v>364</v>
      </c>
      <c r="K15" s="521"/>
      <c r="L15" s="475"/>
      <c r="O15" s="489"/>
    </row>
    <row r="16" spans="2:16" ht="87" customHeight="1" thickBot="1" x14ac:dyDescent="0.3">
      <c r="B16" s="481"/>
      <c r="C16" s="484"/>
      <c r="D16" s="524"/>
      <c r="E16" s="21"/>
      <c r="F16" s="396">
        <v>39583</v>
      </c>
      <c r="G16" s="117">
        <v>39858</v>
      </c>
      <c r="H16" s="119" t="s">
        <v>152</v>
      </c>
      <c r="I16" s="49"/>
      <c r="J16" s="115">
        <f t="shared" si="0"/>
        <v>275</v>
      </c>
      <c r="K16" s="521"/>
      <c r="L16" s="475"/>
      <c r="O16" s="489"/>
    </row>
    <row r="17" spans="1:17" ht="87" customHeight="1" thickBot="1" x14ac:dyDescent="0.3">
      <c r="B17" s="481"/>
      <c r="C17" s="484"/>
      <c r="D17" s="524"/>
      <c r="E17" s="21"/>
      <c r="F17" s="396">
        <v>41289</v>
      </c>
      <c r="G17" s="117">
        <v>41500</v>
      </c>
      <c r="H17" s="119" t="s">
        <v>151</v>
      </c>
      <c r="I17" s="49"/>
      <c r="J17" s="115">
        <f t="shared" si="0"/>
        <v>211</v>
      </c>
      <c r="K17" s="521"/>
      <c r="L17" s="475"/>
      <c r="O17" s="489"/>
    </row>
    <row r="18" spans="1:17" ht="50.25" customHeight="1" thickBot="1" x14ac:dyDescent="0.3">
      <c r="B18" s="527"/>
      <c r="C18" s="515"/>
      <c r="D18" s="525"/>
      <c r="E18" s="21"/>
      <c r="F18" s="397">
        <v>41548</v>
      </c>
      <c r="G18" s="300">
        <v>41851</v>
      </c>
      <c r="H18" s="380" t="s">
        <v>151</v>
      </c>
      <c r="I18" s="306"/>
      <c r="J18" s="398">
        <f t="shared" si="0"/>
        <v>303</v>
      </c>
      <c r="K18" s="528"/>
      <c r="L18" s="508"/>
      <c r="O18" s="490"/>
    </row>
    <row r="19" spans="1:17" ht="39.950000000000003" customHeight="1" thickBot="1" x14ac:dyDescent="0.3">
      <c r="B19" s="3"/>
      <c r="C19" s="5"/>
      <c r="D19" s="383"/>
      <c r="E19" s="14"/>
      <c r="F19" s="54"/>
      <c r="G19" s="54"/>
      <c r="H19" s="362"/>
      <c r="I19" s="56"/>
      <c r="J19" s="50">
        <f>SUM(J13:J18)</f>
        <v>1867</v>
      </c>
      <c r="K19" s="312"/>
      <c r="L19" s="137"/>
    </row>
    <row r="20" spans="1:17" ht="39.950000000000003" customHeight="1" x14ac:dyDescent="0.25">
      <c r="B20" s="3"/>
      <c r="C20" s="5"/>
      <c r="D20" s="12"/>
      <c r="E20" s="14"/>
      <c r="F20" s="27"/>
      <c r="G20" s="27"/>
      <c r="H20" s="138"/>
      <c r="I20" s="29"/>
      <c r="J20" s="140"/>
      <c r="K20" s="313"/>
      <c r="L20" s="143"/>
    </row>
    <row r="21" spans="1:17" ht="39.950000000000003" customHeight="1" thickBot="1" x14ac:dyDescent="0.3">
      <c r="B21" s="3"/>
      <c r="C21" s="5"/>
      <c r="D21" s="12"/>
      <c r="E21" s="14"/>
      <c r="F21" s="27"/>
      <c r="G21" s="27"/>
      <c r="H21" s="138"/>
      <c r="I21" s="29"/>
      <c r="J21" s="140"/>
      <c r="K21" s="313"/>
      <c r="L21" s="143"/>
    </row>
    <row r="22" spans="1:17" ht="82.5" customHeight="1" thickBot="1" x14ac:dyDescent="0.3">
      <c r="B22" s="103">
        <v>2</v>
      </c>
      <c r="C22" s="399" t="s">
        <v>189</v>
      </c>
      <c r="D22" s="394" t="s">
        <v>264</v>
      </c>
      <c r="E22" s="21"/>
      <c r="F22" s="395">
        <v>42856</v>
      </c>
      <c r="G22" s="109">
        <v>42951</v>
      </c>
      <c r="H22" s="260" t="s">
        <v>189</v>
      </c>
      <c r="I22" s="113"/>
      <c r="J22" s="115">
        <f>_xlfn.DAYS(G22,F22)</f>
        <v>95</v>
      </c>
      <c r="K22" s="526">
        <f>+J30/365</f>
        <v>5.2465753424657535</v>
      </c>
      <c r="L22" s="474" t="str">
        <f>IF(C22="","",IF(K22&gt;=$D$6,"CUMPLE","NO CUMPLE"))</f>
        <v>CUMPLE</v>
      </c>
      <c r="O22" s="488"/>
    </row>
    <row r="23" spans="1:17" ht="81" customHeight="1" thickBot="1" x14ac:dyDescent="0.3">
      <c r="B23" s="480"/>
      <c r="C23" s="483"/>
      <c r="D23" s="523"/>
      <c r="E23" s="21"/>
      <c r="F23" s="396">
        <v>42381</v>
      </c>
      <c r="G23" s="117">
        <v>42502</v>
      </c>
      <c r="H23" s="119" t="s">
        <v>265</v>
      </c>
      <c r="I23" s="49"/>
      <c r="J23" s="115">
        <f t="shared" ref="J23:J29" si="1">_xlfn.DAYS(G23,F23)</f>
        <v>121</v>
      </c>
      <c r="K23" s="521"/>
      <c r="L23" s="475"/>
      <c r="O23" s="489"/>
    </row>
    <row r="24" spans="1:17" ht="96" customHeight="1" thickBot="1" x14ac:dyDescent="0.3">
      <c r="B24" s="481"/>
      <c r="C24" s="484"/>
      <c r="D24" s="524"/>
      <c r="E24" s="21"/>
      <c r="F24" s="396">
        <v>41885</v>
      </c>
      <c r="G24" s="117">
        <v>42188</v>
      </c>
      <c r="H24" s="119" t="s">
        <v>266</v>
      </c>
      <c r="I24" s="49" t="s">
        <v>267</v>
      </c>
      <c r="J24" s="115">
        <f t="shared" si="1"/>
        <v>303</v>
      </c>
      <c r="K24" s="521"/>
      <c r="L24" s="475"/>
      <c r="O24" s="489"/>
    </row>
    <row r="25" spans="1:17" ht="68.25" customHeight="1" thickBot="1" x14ac:dyDescent="0.3">
      <c r="B25" s="481"/>
      <c r="C25" s="484"/>
      <c r="D25" s="524"/>
      <c r="E25" s="21"/>
      <c r="F25" s="396">
        <v>41426</v>
      </c>
      <c r="G25" s="117">
        <v>42215</v>
      </c>
      <c r="H25" s="119" t="s">
        <v>268</v>
      </c>
      <c r="I25" s="49" t="s">
        <v>269</v>
      </c>
      <c r="J25" s="115">
        <f t="shared" si="1"/>
        <v>789</v>
      </c>
      <c r="K25" s="521"/>
      <c r="L25" s="475"/>
      <c r="O25" s="489"/>
    </row>
    <row r="26" spans="1:17" ht="39.950000000000003" customHeight="1" thickBot="1" x14ac:dyDescent="0.3">
      <c r="B26" s="481"/>
      <c r="C26" s="484"/>
      <c r="D26" s="524"/>
      <c r="E26" s="21"/>
      <c r="F26" s="396">
        <v>41671</v>
      </c>
      <c r="G26" s="117">
        <v>41883</v>
      </c>
      <c r="H26" s="119" t="s">
        <v>270</v>
      </c>
      <c r="I26" s="49"/>
      <c r="J26" s="115">
        <f t="shared" si="1"/>
        <v>212</v>
      </c>
      <c r="K26" s="521"/>
      <c r="L26" s="475"/>
      <c r="O26" s="489"/>
    </row>
    <row r="27" spans="1:17" s="23" customFormat="1" thickBot="1" x14ac:dyDescent="0.3">
      <c r="A27" s="9"/>
      <c r="B27" s="481"/>
      <c r="C27" s="484"/>
      <c r="D27" s="524"/>
      <c r="E27" s="21"/>
      <c r="F27" s="396">
        <v>41640</v>
      </c>
      <c r="G27" s="117">
        <v>41882</v>
      </c>
      <c r="H27" s="119" t="s">
        <v>271</v>
      </c>
      <c r="I27" s="49" t="s">
        <v>272</v>
      </c>
      <c r="J27" s="115">
        <f t="shared" si="1"/>
        <v>242</v>
      </c>
      <c r="K27" s="521"/>
      <c r="L27" s="475"/>
      <c r="M27" s="15"/>
      <c r="N27" s="9"/>
      <c r="O27" s="489"/>
      <c r="P27" s="9"/>
      <c r="Q27" s="9"/>
    </row>
    <row r="28" spans="1:17" s="23" customFormat="1" ht="29.25" thickBot="1" x14ac:dyDescent="0.3">
      <c r="A28" s="9"/>
      <c r="B28" s="481"/>
      <c r="C28" s="484"/>
      <c r="D28" s="524"/>
      <c r="E28" s="21"/>
      <c r="F28" s="396">
        <v>42215</v>
      </c>
      <c r="G28" s="117">
        <v>42368</v>
      </c>
      <c r="H28" s="119" t="s">
        <v>265</v>
      </c>
      <c r="I28" s="49"/>
      <c r="J28" s="115">
        <f t="shared" si="1"/>
        <v>153</v>
      </c>
      <c r="K28" s="521"/>
      <c r="L28" s="475"/>
      <c r="M28" s="15"/>
      <c r="N28" s="9"/>
      <c r="O28" s="489"/>
      <c r="P28" s="9"/>
      <c r="Q28" s="9"/>
    </row>
    <row r="29" spans="1:17" s="23" customFormat="1" thickBot="1" x14ac:dyDescent="0.3">
      <c r="A29" s="9"/>
      <c r="B29" s="527"/>
      <c r="C29" s="515"/>
      <c r="D29" s="525"/>
      <c r="E29" s="21"/>
      <c r="F29" s="397"/>
      <c r="G29" s="300"/>
      <c r="H29" s="380"/>
      <c r="I29" s="306"/>
      <c r="J29" s="398">
        <f t="shared" si="1"/>
        <v>0</v>
      </c>
      <c r="K29" s="528"/>
      <c r="L29" s="508"/>
      <c r="M29" s="15"/>
      <c r="N29" s="9"/>
      <c r="O29" s="489"/>
      <c r="P29" s="9"/>
      <c r="Q29" s="9"/>
    </row>
    <row r="30" spans="1:17" ht="60" customHeight="1" thickBot="1" x14ac:dyDescent="0.3">
      <c r="B30" s="3"/>
      <c r="C30" s="5"/>
      <c r="D30" s="383"/>
      <c r="E30" s="14"/>
      <c r="F30" s="54"/>
      <c r="G30" s="54"/>
      <c r="H30" s="362"/>
      <c r="I30" s="56"/>
      <c r="J30" s="50">
        <f>SUM(J22:J29)</f>
        <v>1915</v>
      </c>
      <c r="K30" s="312"/>
      <c r="L30" s="137"/>
    </row>
    <row r="31" spans="1:17" ht="60" customHeight="1" x14ac:dyDescent="0.25">
      <c r="F31" s="24"/>
      <c r="P31" s="23"/>
      <c r="Q31" s="23"/>
    </row>
    <row r="32" spans="1:17" ht="60" customHeight="1" x14ac:dyDescent="0.25">
      <c r="F32" s="24"/>
      <c r="P32" s="23"/>
      <c r="Q32" s="23"/>
    </row>
    <row r="33" spans="1:17" ht="55.5" customHeight="1" thickBot="1" x14ac:dyDescent="0.3">
      <c r="F33" s="24"/>
      <c r="P33" s="23"/>
      <c r="Q33" s="23"/>
    </row>
    <row r="34" spans="1:17" ht="68.25" customHeight="1" thickBot="1" x14ac:dyDescent="0.3">
      <c r="B34" s="103">
        <v>3</v>
      </c>
      <c r="C34" s="399" t="s">
        <v>157</v>
      </c>
      <c r="D34" s="394" t="s">
        <v>273</v>
      </c>
      <c r="E34" s="5"/>
      <c r="F34" s="400">
        <v>39266</v>
      </c>
      <c r="G34" s="401">
        <v>39540</v>
      </c>
      <c r="H34" s="402" t="s">
        <v>257</v>
      </c>
      <c r="I34" s="403"/>
      <c r="J34" s="115">
        <f>_xlfn.DAYS(F34,G34)</f>
        <v>-274</v>
      </c>
      <c r="K34" s="526">
        <f>+J44/365</f>
        <v>-5.3671232876712329</v>
      </c>
      <c r="L34" s="474" t="s">
        <v>12</v>
      </c>
      <c r="O34" s="488"/>
    </row>
    <row r="35" spans="1:17" ht="50.25" customHeight="1" thickBot="1" x14ac:dyDescent="0.3">
      <c r="B35" s="480"/>
      <c r="C35" s="529"/>
      <c r="D35" s="530"/>
      <c r="E35" s="5"/>
      <c r="F35" s="404">
        <v>38810</v>
      </c>
      <c r="G35" s="405">
        <v>38977</v>
      </c>
      <c r="H35" s="406" t="s">
        <v>274</v>
      </c>
      <c r="I35" s="407"/>
      <c r="J35" s="115">
        <f t="shared" ref="J35:J43" si="2">_xlfn.DAYS(F35,G35)</f>
        <v>-167</v>
      </c>
      <c r="K35" s="521"/>
      <c r="L35" s="475"/>
      <c r="O35" s="489"/>
    </row>
    <row r="36" spans="1:17" ht="39.950000000000003" customHeight="1" thickBot="1" x14ac:dyDescent="0.3">
      <c r="B36" s="481"/>
      <c r="C36" s="447"/>
      <c r="D36" s="531"/>
      <c r="E36" s="5"/>
      <c r="F36" s="404">
        <v>38364</v>
      </c>
      <c r="G36" s="405">
        <v>38533</v>
      </c>
      <c r="H36" s="406" t="s">
        <v>195</v>
      </c>
      <c r="I36" s="407"/>
      <c r="J36" s="115">
        <f t="shared" si="2"/>
        <v>-169</v>
      </c>
      <c r="K36" s="521"/>
      <c r="L36" s="475"/>
      <c r="O36" s="489"/>
    </row>
    <row r="37" spans="1:17" s="23" customFormat="1" ht="15.75" thickBot="1" x14ac:dyDescent="0.3">
      <c r="A37" s="9"/>
      <c r="B37" s="481"/>
      <c r="C37" s="447"/>
      <c r="D37" s="531"/>
      <c r="E37" s="5"/>
      <c r="F37" s="404">
        <v>40213</v>
      </c>
      <c r="G37" s="405">
        <v>40362</v>
      </c>
      <c r="H37" s="406" t="s">
        <v>157</v>
      </c>
      <c r="I37" s="407" t="s">
        <v>275</v>
      </c>
      <c r="J37" s="115">
        <f t="shared" si="2"/>
        <v>-149</v>
      </c>
      <c r="K37" s="521"/>
      <c r="L37" s="475"/>
      <c r="M37" s="15"/>
      <c r="N37" s="9"/>
      <c r="O37" s="489"/>
      <c r="P37" s="9"/>
      <c r="Q37" s="9"/>
    </row>
    <row r="38" spans="1:17" s="23" customFormat="1" ht="15.75" thickBot="1" x14ac:dyDescent="0.3">
      <c r="A38" s="9"/>
      <c r="B38" s="481"/>
      <c r="C38" s="447"/>
      <c r="D38" s="531"/>
      <c r="E38" s="5"/>
      <c r="F38" s="404">
        <v>40595</v>
      </c>
      <c r="G38" s="405">
        <v>40744</v>
      </c>
      <c r="H38" s="406" t="s">
        <v>157</v>
      </c>
      <c r="I38" s="407" t="s">
        <v>275</v>
      </c>
      <c r="J38" s="115">
        <f t="shared" si="2"/>
        <v>-149</v>
      </c>
      <c r="K38" s="521"/>
      <c r="L38" s="475"/>
      <c r="M38" s="15"/>
      <c r="N38" s="9"/>
      <c r="O38" s="489"/>
      <c r="P38" s="9"/>
      <c r="Q38" s="9"/>
    </row>
    <row r="39" spans="1:17" ht="114.75" customHeight="1" thickBot="1" x14ac:dyDescent="0.3">
      <c r="B39" s="481"/>
      <c r="C39" s="447"/>
      <c r="D39" s="531"/>
      <c r="E39" s="5"/>
      <c r="F39" s="404">
        <v>35962</v>
      </c>
      <c r="G39" s="405">
        <v>36115</v>
      </c>
      <c r="H39" s="406" t="s">
        <v>276</v>
      </c>
      <c r="I39" s="407"/>
      <c r="J39" s="115">
        <f t="shared" si="2"/>
        <v>-153</v>
      </c>
      <c r="K39" s="521"/>
      <c r="L39" s="475"/>
      <c r="O39" s="489"/>
    </row>
    <row r="40" spans="1:17" ht="102.75" customHeight="1" thickBot="1" x14ac:dyDescent="0.3">
      <c r="B40" s="481"/>
      <c r="C40" s="447"/>
      <c r="D40" s="531"/>
      <c r="E40" s="5"/>
      <c r="F40" s="404">
        <v>35837</v>
      </c>
      <c r="G40" s="405">
        <v>35900</v>
      </c>
      <c r="H40" s="406" t="s">
        <v>277</v>
      </c>
      <c r="I40" s="407"/>
      <c r="J40" s="115">
        <f t="shared" si="2"/>
        <v>-63</v>
      </c>
      <c r="K40" s="521"/>
      <c r="L40" s="475"/>
      <c r="O40" s="489"/>
    </row>
    <row r="41" spans="1:17" ht="68.25" customHeight="1" thickBot="1" x14ac:dyDescent="0.3">
      <c r="B41" s="481"/>
      <c r="C41" s="447"/>
      <c r="D41" s="531"/>
      <c r="E41" s="5"/>
      <c r="F41" s="404">
        <v>38027</v>
      </c>
      <c r="G41" s="405">
        <v>38285</v>
      </c>
      <c r="H41" s="406" t="s">
        <v>278</v>
      </c>
      <c r="I41" s="408"/>
      <c r="J41" s="115">
        <f t="shared" si="2"/>
        <v>-258</v>
      </c>
      <c r="K41" s="521"/>
      <c r="L41" s="475"/>
      <c r="O41" s="489"/>
    </row>
    <row r="42" spans="1:17" ht="68.25" customHeight="1" thickBot="1" x14ac:dyDescent="0.3">
      <c r="B42" s="481"/>
      <c r="C42" s="447"/>
      <c r="D42" s="531"/>
      <c r="E42" s="5"/>
      <c r="F42" s="404">
        <v>37607</v>
      </c>
      <c r="G42" s="405">
        <v>37993</v>
      </c>
      <c r="H42" s="406" t="s">
        <v>278</v>
      </c>
      <c r="I42" s="408"/>
      <c r="J42" s="115">
        <f t="shared" si="2"/>
        <v>-386</v>
      </c>
      <c r="K42" s="521"/>
      <c r="L42" s="475"/>
      <c r="O42" s="489"/>
    </row>
    <row r="43" spans="1:17" ht="68.25" customHeight="1" thickBot="1" x14ac:dyDescent="0.3">
      <c r="B43" s="527"/>
      <c r="C43" s="448"/>
      <c r="D43" s="532"/>
      <c r="E43" s="5"/>
      <c r="F43" s="409">
        <v>35419</v>
      </c>
      <c r="G43" s="410">
        <v>35610</v>
      </c>
      <c r="H43" s="411" t="s">
        <v>279</v>
      </c>
      <c r="I43" s="412"/>
      <c r="J43" s="115">
        <f t="shared" si="2"/>
        <v>-191</v>
      </c>
      <c r="K43" s="528"/>
      <c r="L43" s="508"/>
      <c r="O43" s="489"/>
    </row>
    <row r="44" spans="1:17" ht="50.25" customHeight="1" thickBot="1" x14ac:dyDescent="0.3">
      <c r="B44" s="3"/>
      <c r="C44" s="5"/>
      <c r="D44" s="383"/>
      <c r="E44" s="14"/>
      <c r="F44" s="27"/>
      <c r="G44" s="27"/>
      <c r="H44" s="138"/>
      <c r="I44" s="29"/>
      <c r="J44" s="413">
        <f>SUM(J34:J43)</f>
        <v>-1959</v>
      </c>
      <c r="K44" s="313"/>
      <c r="L44" s="143"/>
    </row>
    <row r="45" spans="1:17" ht="39.950000000000003" customHeight="1" x14ac:dyDescent="0.25">
      <c r="F45" s="24"/>
      <c r="P45" s="23"/>
      <c r="Q45" s="23"/>
    </row>
    <row r="46" spans="1:17" s="23" customFormat="1" ht="15.75" thickBot="1" x14ac:dyDescent="0.3">
      <c r="A46" s="9"/>
      <c r="B46" s="10"/>
      <c r="C46" s="7"/>
      <c r="D46" s="11"/>
      <c r="E46" s="8"/>
      <c r="F46" s="24"/>
      <c r="H46" s="4"/>
      <c r="I46" s="25"/>
      <c r="J46" s="9"/>
      <c r="K46" s="308"/>
      <c r="L46" s="9"/>
      <c r="M46" s="15"/>
      <c r="N46" s="9"/>
      <c r="O46" s="9"/>
    </row>
    <row r="47" spans="1:17" s="23" customFormat="1" ht="29.25" thickBot="1" x14ac:dyDescent="0.3">
      <c r="A47" s="9"/>
      <c r="B47" s="370">
        <v>4</v>
      </c>
      <c r="C47" s="414" t="s">
        <v>280</v>
      </c>
      <c r="D47" s="415" t="s">
        <v>200</v>
      </c>
      <c r="E47" s="21"/>
      <c r="F47" s="416">
        <v>42979</v>
      </c>
      <c r="G47" s="417">
        <v>43396</v>
      </c>
      <c r="H47" s="418" t="s">
        <v>201</v>
      </c>
      <c r="I47" s="113"/>
      <c r="J47" s="115">
        <f t="shared" ref="J47:J53" si="3">_xlfn.DAYS(G47,F47)</f>
        <v>417</v>
      </c>
      <c r="K47" s="526">
        <f>+J54/365</f>
        <v>17.397260273972602</v>
      </c>
      <c r="L47" s="474" t="str">
        <f>IF(C47="","",IF(K47&gt;=$D$6,"CUMPLE","NO CUMPLE"))</f>
        <v>CUMPLE</v>
      </c>
      <c r="M47" s="15"/>
      <c r="N47" s="9"/>
      <c r="O47" s="488"/>
      <c r="P47" s="9"/>
      <c r="Q47" s="9"/>
    </row>
    <row r="48" spans="1:17" ht="114.75" customHeight="1" thickBot="1" x14ac:dyDescent="0.3">
      <c r="B48" s="360"/>
      <c r="C48" s="419"/>
      <c r="D48" s="314"/>
      <c r="E48" s="21"/>
      <c r="F48" s="404">
        <v>38019</v>
      </c>
      <c r="G48" s="405">
        <v>42962</v>
      </c>
      <c r="H48" s="420" t="s">
        <v>281</v>
      </c>
      <c r="I48" s="293"/>
      <c r="J48" s="115">
        <f t="shared" si="3"/>
        <v>4943</v>
      </c>
      <c r="K48" s="521"/>
      <c r="L48" s="475"/>
      <c r="O48" s="489"/>
    </row>
    <row r="49" spans="1:17" ht="102.75" customHeight="1" thickBot="1" x14ac:dyDescent="0.3">
      <c r="B49" s="480"/>
      <c r="C49" s="483"/>
      <c r="D49" s="523"/>
      <c r="E49" s="21"/>
      <c r="F49" s="421">
        <v>42475</v>
      </c>
      <c r="G49" s="287">
        <v>42735</v>
      </c>
      <c r="H49" s="422" t="s">
        <v>282</v>
      </c>
      <c r="I49" s="49"/>
      <c r="J49" s="115">
        <f t="shared" si="3"/>
        <v>260</v>
      </c>
      <c r="K49" s="521"/>
      <c r="L49" s="475"/>
      <c r="O49" s="489"/>
    </row>
    <row r="50" spans="1:17" ht="68.25" customHeight="1" thickBot="1" x14ac:dyDescent="0.3">
      <c r="B50" s="481"/>
      <c r="C50" s="484"/>
      <c r="D50" s="524"/>
      <c r="E50" s="21"/>
      <c r="F50" s="396">
        <v>42282</v>
      </c>
      <c r="G50" s="117">
        <v>42400</v>
      </c>
      <c r="H50" s="260" t="s">
        <v>282</v>
      </c>
      <c r="I50" s="49"/>
      <c r="J50" s="115">
        <f t="shared" si="3"/>
        <v>118</v>
      </c>
      <c r="K50" s="521"/>
      <c r="L50" s="475"/>
      <c r="O50" s="489"/>
    </row>
    <row r="51" spans="1:17" ht="50.25" customHeight="1" thickBot="1" x14ac:dyDescent="0.3">
      <c r="B51" s="481"/>
      <c r="C51" s="484"/>
      <c r="D51" s="524"/>
      <c r="E51" s="21"/>
      <c r="F51" s="423">
        <v>42116</v>
      </c>
      <c r="G51" s="278">
        <v>42369</v>
      </c>
      <c r="H51" s="260" t="s">
        <v>282</v>
      </c>
      <c r="I51" s="282"/>
      <c r="J51" s="115">
        <f t="shared" si="3"/>
        <v>253</v>
      </c>
      <c r="K51" s="521"/>
      <c r="L51" s="475"/>
      <c r="O51" s="489"/>
    </row>
    <row r="52" spans="1:17" ht="39.950000000000003" customHeight="1" thickBot="1" x14ac:dyDescent="0.3">
      <c r="B52" s="481"/>
      <c r="C52" s="484"/>
      <c r="D52" s="524"/>
      <c r="E52" s="21"/>
      <c r="F52" s="423">
        <v>41912</v>
      </c>
      <c r="G52" s="278">
        <v>42004</v>
      </c>
      <c r="H52" s="260" t="s">
        <v>282</v>
      </c>
      <c r="I52" s="282"/>
      <c r="J52" s="115">
        <f t="shared" si="3"/>
        <v>92</v>
      </c>
      <c r="K52" s="521"/>
      <c r="L52" s="475"/>
      <c r="O52" s="489"/>
    </row>
    <row r="53" spans="1:17" s="23" customFormat="1" thickBot="1" x14ac:dyDescent="0.3">
      <c r="A53" s="9"/>
      <c r="B53" s="482"/>
      <c r="C53" s="485"/>
      <c r="D53" s="525"/>
      <c r="E53" s="21"/>
      <c r="F53" s="397">
        <v>41372</v>
      </c>
      <c r="G53" s="300">
        <v>41639</v>
      </c>
      <c r="H53" s="260" t="s">
        <v>282</v>
      </c>
      <c r="I53" s="306"/>
      <c r="J53" s="398">
        <f t="shared" si="3"/>
        <v>267</v>
      </c>
      <c r="K53" s="528"/>
      <c r="L53" s="508"/>
      <c r="M53" s="15"/>
      <c r="N53" s="9"/>
      <c r="O53" s="490"/>
      <c r="P53" s="9"/>
      <c r="Q53" s="9"/>
    </row>
    <row r="54" spans="1:17" s="23" customFormat="1" ht="15.75" thickBot="1" x14ac:dyDescent="0.3">
      <c r="A54" s="9"/>
      <c r="B54" s="3"/>
      <c r="C54" s="51"/>
      <c r="D54" s="132"/>
      <c r="E54" s="14"/>
      <c r="F54" s="54"/>
      <c r="G54" s="54"/>
      <c r="H54" s="362"/>
      <c r="I54" s="56"/>
      <c r="J54" s="50">
        <f>SUM(J47:J53)</f>
        <v>6350</v>
      </c>
      <c r="K54" s="312"/>
      <c r="L54" s="137"/>
      <c r="M54" s="15"/>
      <c r="N54" s="9"/>
      <c r="O54" s="9"/>
      <c r="P54" s="9"/>
      <c r="Q54" s="9"/>
    </row>
    <row r="55" spans="1:17" ht="114.75" customHeight="1" x14ac:dyDescent="0.25">
      <c r="F55" s="24"/>
      <c r="P55" s="23"/>
      <c r="Q55" s="23"/>
    </row>
    <row r="56" spans="1:17" ht="102.75" customHeight="1" thickBot="1" x14ac:dyDescent="0.3">
      <c r="F56" s="24"/>
      <c r="P56" s="23"/>
      <c r="Q56" s="23"/>
    </row>
    <row r="57" spans="1:17" ht="68.25" customHeight="1" thickBot="1" x14ac:dyDescent="0.3">
      <c r="B57" s="103">
        <v>5</v>
      </c>
      <c r="C57" s="424" t="s">
        <v>207</v>
      </c>
      <c r="D57" s="425" t="s">
        <v>208</v>
      </c>
      <c r="E57" s="21"/>
      <c r="F57" s="395">
        <v>43143</v>
      </c>
      <c r="G57" s="109">
        <v>43354</v>
      </c>
      <c r="H57" s="260" t="s">
        <v>283</v>
      </c>
      <c r="I57" s="113"/>
      <c r="J57" s="115">
        <f t="shared" ref="J57:J61" si="4">_xlfn.DAYS(G57,F57)</f>
        <v>211</v>
      </c>
      <c r="K57" s="526">
        <f>+J62/365</f>
        <v>-103.33424657534246</v>
      </c>
      <c r="L57" s="474" t="str">
        <f>IF(C57="","",IF(K57&gt;=$D$6,"CUMPLE","NO CUMPLE"))</f>
        <v>NO CUMPLE</v>
      </c>
      <c r="O57" s="365" t="s">
        <v>284</v>
      </c>
    </row>
    <row r="58" spans="1:17" ht="68.25" customHeight="1" thickBot="1" x14ac:dyDescent="0.3">
      <c r="B58" s="360"/>
      <c r="C58" s="426"/>
      <c r="D58" s="427"/>
      <c r="E58" s="21"/>
      <c r="F58" s="421">
        <v>38818</v>
      </c>
      <c r="G58" s="287"/>
      <c r="H58" s="260" t="s">
        <v>159</v>
      </c>
      <c r="I58" s="293" t="s">
        <v>285</v>
      </c>
      <c r="J58" s="115">
        <f t="shared" si="4"/>
        <v>-38818</v>
      </c>
      <c r="K58" s="521"/>
      <c r="L58" s="475"/>
      <c r="O58" s="366"/>
    </row>
    <row r="59" spans="1:17" ht="68.25" customHeight="1" thickBot="1" x14ac:dyDescent="0.3">
      <c r="B59" s="480"/>
      <c r="C59" s="483"/>
      <c r="D59" s="427"/>
      <c r="E59" s="21"/>
      <c r="F59" s="396">
        <v>41529</v>
      </c>
      <c r="G59" s="117">
        <v>41624</v>
      </c>
      <c r="H59" s="260" t="s">
        <v>283</v>
      </c>
      <c r="I59" s="49"/>
      <c r="J59" s="115">
        <f t="shared" si="4"/>
        <v>95</v>
      </c>
      <c r="K59" s="521"/>
      <c r="L59" s="475"/>
      <c r="O59" s="366"/>
    </row>
    <row r="60" spans="1:17" ht="50.25" customHeight="1" thickBot="1" x14ac:dyDescent="0.3">
      <c r="B60" s="481"/>
      <c r="C60" s="484"/>
      <c r="D60" s="427"/>
      <c r="E60" s="21"/>
      <c r="F60" s="396">
        <v>41904</v>
      </c>
      <c r="G60" s="117">
        <v>42345</v>
      </c>
      <c r="H60" s="123" t="s">
        <v>286</v>
      </c>
      <c r="I60" s="49"/>
      <c r="J60" s="115">
        <f t="shared" si="4"/>
        <v>441</v>
      </c>
      <c r="K60" s="521"/>
      <c r="L60" s="475"/>
      <c r="O60" s="366"/>
    </row>
    <row r="61" spans="1:17" ht="39.75" customHeight="1" thickBot="1" x14ac:dyDescent="0.3">
      <c r="B61" s="527"/>
      <c r="C61" s="515"/>
      <c r="D61" s="427"/>
      <c r="E61" s="21"/>
      <c r="F61" s="397">
        <v>40607</v>
      </c>
      <c r="G61" s="300">
        <v>40961</v>
      </c>
      <c r="H61" s="380" t="s">
        <v>287</v>
      </c>
      <c r="I61" s="306" t="s">
        <v>288</v>
      </c>
      <c r="J61" s="398">
        <f t="shared" si="4"/>
        <v>354</v>
      </c>
      <c r="K61" s="528"/>
      <c r="L61" s="508"/>
      <c r="O61" s="385"/>
    </row>
    <row r="62" spans="1:17" s="23" customFormat="1" ht="15.75" thickBot="1" x14ac:dyDescent="0.3">
      <c r="A62" s="9"/>
      <c r="B62" s="3"/>
      <c r="C62" s="5"/>
      <c r="D62" s="383"/>
      <c r="E62" s="14"/>
      <c r="F62" s="54"/>
      <c r="G62" s="54"/>
      <c r="H62" s="362"/>
      <c r="I62" s="56"/>
      <c r="J62" s="50">
        <f>SUM(J57:J61)</f>
        <v>-37717</v>
      </c>
      <c r="K62" s="312"/>
      <c r="L62" s="137"/>
      <c r="M62" s="15"/>
      <c r="N62" s="9"/>
      <c r="O62" s="9"/>
      <c r="P62" s="9"/>
      <c r="Q62" s="9"/>
    </row>
    <row r="63" spans="1:17" s="23" customFormat="1" x14ac:dyDescent="0.25">
      <c r="A63" s="9"/>
      <c r="B63" s="10"/>
      <c r="C63" s="7"/>
      <c r="D63" s="11"/>
      <c r="E63" s="8"/>
      <c r="F63" s="24"/>
      <c r="H63" s="4"/>
      <c r="I63" s="25"/>
      <c r="J63" s="9"/>
      <c r="K63" s="308"/>
      <c r="L63" s="9"/>
      <c r="M63" s="15"/>
      <c r="N63" s="9"/>
      <c r="O63" s="9"/>
    </row>
    <row r="64" spans="1:17" s="23" customFormat="1" ht="15.75" thickBot="1" x14ac:dyDescent="0.3">
      <c r="A64" s="9"/>
      <c r="B64" s="10"/>
      <c r="C64" s="7"/>
      <c r="D64" s="11"/>
      <c r="E64" s="8"/>
      <c r="F64" s="24"/>
      <c r="H64" s="4"/>
      <c r="I64" s="25"/>
      <c r="J64" s="9"/>
      <c r="K64" s="308"/>
      <c r="L64" s="9"/>
      <c r="M64" s="15"/>
      <c r="N64" s="9"/>
      <c r="O64" s="9"/>
    </row>
    <row r="65" spans="1:17" s="23" customFormat="1" ht="79.5" customHeight="1" thickBot="1" x14ac:dyDescent="0.3">
      <c r="A65" s="9"/>
      <c r="B65" s="103">
        <v>6</v>
      </c>
      <c r="C65" s="384" t="s">
        <v>160</v>
      </c>
      <c r="D65" s="105" t="s">
        <v>289</v>
      </c>
      <c r="E65" s="106"/>
      <c r="F65" s="109">
        <v>41590</v>
      </c>
      <c r="G65" s="109">
        <v>43431</v>
      </c>
      <c r="H65" s="111" t="s">
        <v>290</v>
      </c>
      <c r="I65" s="113" t="s">
        <v>291</v>
      </c>
      <c r="J65" s="115">
        <f t="shared" ref="J65:J70" si="5">_xlfn.DAYS(G65,F65)</f>
        <v>1841</v>
      </c>
      <c r="K65" s="526">
        <f>+J71/365</f>
        <v>7.7342465753424658</v>
      </c>
      <c r="L65" s="474" t="str">
        <f>IF(C65="","",IF(K65&gt;=$D$6,"CUMPLE","NO CUMPLE"))</f>
        <v>CUMPLE</v>
      </c>
      <c r="M65" s="15"/>
      <c r="N65" s="9"/>
      <c r="O65" s="488"/>
      <c r="P65" s="9"/>
      <c r="Q65" s="9"/>
    </row>
    <row r="66" spans="1:17" s="23" customFormat="1" ht="79.5" customHeight="1" thickBot="1" x14ac:dyDescent="0.3">
      <c r="A66" s="9"/>
      <c r="B66" s="480"/>
      <c r="C66" s="483"/>
      <c r="D66" s="523"/>
      <c r="E66" s="21"/>
      <c r="F66" s="117">
        <v>40924</v>
      </c>
      <c r="G66" s="117">
        <v>41014</v>
      </c>
      <c r="H66" s="119" t="s">
        <v>292</v>
      </c>
      <c r="I66" s="49" t="s">
        <v>293</v>
      </c>
      <c r="J66" s="115">
        <f t="shared" si="5"/>
        <v>90</v>
      </c>
      <c r="K66" s="521"/>
      <c r="L66" s="475"/>
      <c r="M66" s="15"/>
      <c r="N66" s="9"/>
      <c r="O66" s="489"/>
      <c r="P66" s="9"/>
      <c r="Q66" s="9"/>
    </row>
    <row r="67" spans="1:17" s="23" customFormat="1" ht="79.5" customHeight="1" thickBot="1" x14ac:dyDescent="0.3">
      <c r="A67" s="9"/>
      <c r="B67" s="481"/>
      <c r="C67" s="484"/>
      <c r="D67" s="524"/>
      <c r="E67" s="21"/>
      <c r="F67" s="117">
        <v>41527</v>
      </c>
      <c r="G67" s="117">
        <v>41588</v>
      </c>
      <c r="H67" s="123" t="s">
        <v>292</v>
      </c>
      <c r="I67" s="49" t="s">
        <v>294</v>
      </c>
      <c r="J67" s="115">
        <f t="shared" si="5"/>
        <v>61</v>
      </c>
      <c r="K67" s="521"/>
      <c r="L67" s="475"/>
      <c r="M67" s="15"/>
      <c r="N67" s="9"/>
      <c r="O67" s="489"/>
      <c r="P67" s="9"/>
      <c r="Q67" s="9"/>
    </row>
    <row r="68" spans="1:17" s="23" customFormat="1" ht="79.5" customHeight="1" thickBot="1" x14ac:dyDescent="0.3">
      <c r="A68" s="9"/>
      <c r="B68" s="481"/>
      <c r="C68" s="484"/>
      <c r="D68" s="524"/>
      <c r="E68" s="21"/>
      <c r="F68" s="278">
        <v>38879</v>
      </c>
      <c r="G68" s="278">
        <v>39222</v>
      </c>
      <c r="H68" s="279" t="s">
        <v>295</v>
      </c>
      <c r="I68" s="282" t="s">
        <v>288</v>
      </c>
      <c r="J68" s="115">
        <f t="shared" si="5"/>
        <v>343</v>
      </c>
      <c r="K68" s="521"/>
      <c r="L68" s="475"/>
      <c r="M68" s="15"/>
      <c r="N68" s="9"/>
      <c r="O68" s="489"/>
      <c r="P68" s="9"/>
      <c r="Q68" s="9"/>
    </row>
    <row r="69" spans="1:17" s="23" customFormat="1" ht="79.5" customHeight="1" thickBot="1" x14ac:dyDescent="0.3">
      <c r="A69" s="9"/>
      <c r="B69" s="481"/>
      <c r="C69" s="484"/>
      <c r="D69" s="524"/>
      <c r="E69" s="21"/>
      <c r="F69" s="278">
        <v>38108</v>
      </c>
      <c r="G69" s="278">
        <v>38596</v>
      </c>
      <c r="H69" s="279" t="s">
        <v>296</v>
      </c>
      <c r="I69" s="282"/>
      <c r="J69" s="115">
        <f t="shared" si="5"/>
        <v>488</v>
      </c>
      <c r="K69" s="521"/>
      <c r="L69" s="475"/>
      <c r="M69" s="15"/>
      <c r="N69" s="9"/>
      <c r="O69" s="489"/>
      <c r="P69" s="9"/>
      <c r="Q69" s="9"/>
    </row>
    <row r="70" spans="1:17" s="23" customFormat="1" ht="30.75" customHeight="1" thickBot="1" x14ac:dyDescent="0.3">
      <c r="A70" s="9"/>
      <c r="B70" s="482"/>
      <c r="C70" s="485"/>
      <c r="D70" s="525"/>
      <c r="E70" s="21"/>
      <c r="F70" s="125"/>
      <c r="G70" s="125"/>
      <c r="H70" s="127"/>
      <c r="I70" s="129"/>
      <c r="J70" s="115">
        <f t="shared" si="5"/>
        <v>0</v>
      </c>
      <c r="K70" s="522"/>
      <c r="L70" s="475"/>
      <c r="M70" s="15"/>
      <c r="N70" s="9"/>
      <c r="O70" s="490"/>
      <c r="P70" s="9"/>
      <c r="Q70" s="9"/>
    </row>
    <row r="71" spans="1:17" s="23" customFormat="1" ht="79.5" customHeight="1" thickBot="1" x14ac:dyDescent="0.3">
      <c r="A71" s="9"/>
      <c r="B71" s="3"/>
      <c r="C71" s="51"/>
      <c r="D71" s="132"/>
      <c r="E71" s="14"/>
      <c r="F71" s="54"/>
      <c r="G71" s="54"/>
      <c r="H71" s="362"/>
      <c r="I71" s="56"/>
      <c r="J71" s="50">
        <f>SUM(J65:J70)</f>
        <v>2823</v>
      </c>
      <c r="K71" s="312"/>
      <c r="L71" s="137"/>
      <c r="M71" s="15"/>
      <c r="N71" s="9"/>
      <c r="O71" s="9"/>
      <c r="P71" s="9"/>
      <c r="Q71" s="9"/>
    </row>
    <row r="72" spans="1:17" s="23" customFormat="1" ht="79.5" customHeight="1" thickBot="1" x14ac:dyDescent="0.3">
      <c r="A72" s="9"/>
      <c r="B72" s="10"/>
      <c r="C72" s="7"/>
      <c r="D72" s="11"/>
      <c r="E72" s="8"/>
      <c r="F72" s="24"/>
      <c r="H72" s="4"/>
      <c r="I72" s="25"/>
      <c r="J72" s="9"/>
      <c r="K72" s="308"/>
      <c r="L72" s="9"/>
      <c r="M72" s="15"/>
      <c r="N72" s="9"/>
      <c r="O72" s="9"/>
    </row>
    <row r="73" spans="1:17" s="23" customFormat="1" ht="44.25" customHeight="1" thickBot="1" x14ac:dyDescent="0.3">
      <c r="A73" s="9"/>
      <c r="B73" s="103">
        <v>7</v>
      </c>
      <c r="C73" s="428" t="s">
        <v>219</v>
      </c>
      <c r="D73" s="105" t="s">
        <v>297</v>
      </c>
      <c r="E73" s="21"/>
      <c r="F73" s="395">
        <v>43132</v>
      </c>
      <c r="G73" s="109">
        <v>43343</v>
      </c>
      <c r="H73" s="111" t="s">
        <v>219</v>
      </c>
      <c r="I73" s="113" t="s">
        <v>298</v>
      </c>
      <c r="J73" s="115">
        <f t="shared" ref="J73:J79" si="6">_xlfn.DAYS(G73,F73)</f>
        <v>211</v>
      </c>
      <c r="K73" s="526">
        <f>+J80/365</f>
        <v>17.457534246575342</v>
      </c>
      <c r="L73" s="474" t="s">
        <v>38</v>
      </c>
      <c r="M73" s="15"/>
      <c r="N73" s="9"/>
      <c r="O73" s="365" t="s">
        <v>299</v>
      </c>
    </row>
    <row r="74" spans="1:17" s="23" customFormat="1" ht="42.75" customHeight="1" thickBot="1" x14ac:dyDescent="0.3">
      <c r="A74" s="9"/>
      <c r="B74" s="360"/>
      <c r="C74" s="361"/>
      <c r="D74" s="314"/>
      <c r="E74" s="21"/>
      <c r="F74" s="421">
        <v>36678</v>
      </c>
      <c r="G74" s="287">
        <v>41609</v>
      </c>
      <c r="H74" s="260" t="s">
        <v>300</v>
      </c>
      <c r="I74" s="293"/>
      <c r="J74" s="115">
        <f t="shared" si="6"/>
        <v>4931</v>
      </c>
      <c r="K74" s="521"/>
      <c r="L74" s="475"/>
      <c r="M74" s="15"/>
      <c r="N74" s="9"/>
      <c r="O74" s="366" t="s">
        <v>301</v>
      </c>
    </row>
    <row r="75" spans="1:17" s="23" customFormat="1" ht="79.5" customHeight="1" thickBot="1" x14ac:dyDescent="0.3">
      <c r="A75" s="9"/>
      <c r="B75" s="360"/>
      <c r="C75" s="361"/>
      <c r="D75" s="314"/>
      <c r="E75" s="21"/>
      <c r="F75" s="421">
        <v>42032</v>
      </c>
      <c r="G75" s="287">
        <v>42243</v>
      </c>
      <c r="H75" s="111" t="s">
        <v>219</v>
      </c>
      <c r="I75" s="293"/>
      <c r="J75" s="115">
        <f t="shared" si="6"/>
        <v>211</v>
      </c>
      <c r="K75" s="521"/>
      <c r="L75" s="475"/>
      <c r="M75" s="15"/>
      <c r="N75" s="9"/>
      <c r="O75" s="366" t="s">
        <v>302</v>
      </c>
    </row>
    <row r="76" spans="1:17" s="23" customFormat="1" ht="79.5" customHeight="1" thickBot="1" x14ac:dyDescent="0.3">
      <c r="A76" s="9"/>
      <c r="B76" s="360"/>
      <c r="C76" s="361"/>
      <c r="D76" s="314"/>
      <c r="E76" s="21"/>
      <c r="F76" s="421">
        <v>41671</v>
      </c>
      <c r="G76" s="287">
        <v>41973</v>
      </c>
      <c r="H76" s="111" t="s">
        <v>219</v>
      </c>
      <c r="I76" s="293"/>
      <c r="J76" s="115">
        <f t="shared" si="6"/>
        <v>302</v>
      </c>
      <c r="K76" s="521"/>
      <c r="L76" s="475"/>
      <c r="M76" s="15"/>
      <c r="N76" s="9"/>
      <c r="O76" s="366"/>
    </row>
    <row r="77" spans="1:17" s="23" customFormat="1" ht="79.5" customHeight="1" thickBot="1" x14ac:dyDescent="0.3">
      <c r="A77" s="9"/>
      <c r="B77" s="480"/>
      <c r="C77" s="429"/>
      <c r="D77" s="523"/>
      <c r="E77" s="21"/>
      <c r="F77" s="396">
        <v>42760</v>
      </c>
      <c r="G77" s="117">
        <v>43113</v>
      </c>
      <c r="H77" s="111" t="s">
        <v>219</v>
      </c>
      <c r="I77" s="49" t="s">
        <v>303</v>
      </c>
      <c r="J77" s="115">
        <f t="shared" si="6"/>
        <v>353</v>
      </c>
      <c r="K77" s="521"/>
      <c r="L77" s="475"/>
      <c r="M77" s="15"/>
      <c r="N77" s="9"/>
      <c r="O77" s="366"/>
    </row>
    <row r="78" spans="1:17" s="23" customFormat="1" ht="79.5" customHeight="1" thickBot="1" x14ac:dyDescent="0.3">
      <c r="A78" s="9"/>
      <c r="B78" s="481"/>
      <c r="C78" s="429"/>
      <c r="D78" s="524"/>
      <c r="E78" s="21"/>
      <c r="F78" s="396">
        <v>42635</v>
      </c>
      <c r="G78" s="117">
        <v>42756</v>
      </c>
      <c r="H78" s="111" t="s">
        <v>219</v>
      </c>
      <c r="I78" s="49" t="s">
        <v>304</v>
      </c>
      <c r="J78" s="115">
        <f t="shared" si="6"/>
        <v>121</v>
      </c>
      <c r="K78" s="521"/>
      <c r="L78" s="475"/>
      <c r="M78" s="15"/>
      <c r="N78" s="9"/>
      <c r="O78" s="366"/>
    </row>
    <row r="79" spans="1:17" s="23" customFormat="1" ht="46.5" customHeight="1" thickBot="1" x14ac:dyDescent="0.3">
      <c r="A79" s="9"/>
      <c r="B79" s="482"/>
      <c r="C79" s="430"/>
      <c r="D79" s="525"/>
      <c r="E79" s="21"/>
      <c r="F79" s="397">
        <v>42213</v>
      </c>
      <c r="G79" s="300">
        <v>42456</v>
      </c>
      <c r="H79" s="111" t="s">
        <v>219</v>
      </c>
      <c r="I79" s="306" t="s">
        <v>272</v>
      </c>
      <c r="J79" s="398">
        <f t="shared" si="6"/>
        <v>243</v>
      </c>
      <c r="K79" s="528"/>
      <c r="L79" s="508"/>
      <c r="M79" s="15"/>
      <c r="N79" s="9"/>
      <c r="O79" s="385"/>
    </row>
    <row r="80" spans="1:17" s="23" customFormat="1" ht="33" customHeight="1" thickBot="1" x14ac:dyDescent="0.3">
      <c r="A80" s="9"/>
      <c r="B80" s="3"/>
      <c r="C80" s="51"/>
      <c r="D80" s="132"/>
      <c r="E80" s="14"/>
      <c r="F80" s="54"/>
      <c r="G80" s="54"/>
      <c r="H80" s="362"/>
      <c r="I80" s="56"/>
      <c r="J80" s="50">
        <f>SUM(J73:J79)</f>
        <v>6372</v>
      </c>
      <c r="K80" s="312"/>
      <c r="L80" s="137"/>
      <c r="M80" s="15"/>
      <c r="N80" s="9"/>
      <c r="O80" s="9"/>
    </row>
    <row r="81" spans="1:17" s="23" customFormat="1" ht="79.5" customHeight="1" thickBot="1" x14ac:dyDescent="0.3">
      <c r="A81" s="9"/>
      <c r="B81" s="10"/>
      <c r="C81" s="7"/>
      <c r="D81" s="11"/>
      <c r="E81" s="8"/>
      <c r="F81" s="24"/>
      <c r="H81" s="4"/>
      <c r="I81" s="25"/>
      <c r="J81" s="9"/>
      <c r="K81" s="308"/>
      <c r="L81" s="9"/>
      <c r="M81" s="15"/>
      <c r="N81" s="9"/>
      <c r="O81" s="9"/>
    </row>
    <row r="82" spans="1:17" s="23" customFormat="1" ht="79.5" customHeight="1" thickBot="1" x14ac:dyDescent="0.3">
      <c r="A82" s="9"/>
      <c r="B82" s="103">
        <v>8</v>
      </c>
      <c r="C82" s="384" t="s">
        <v>305</v>
      </c>
      <c r="D82" s="105" t="s">
        <v>306</v>
      </c>
      <c r="E82" s="106"/>
      <c r="F82" s="109">
        <v>43157</v>
      </c>
      <c r="G82" s="109">
        <v>43306</v>
      </c>
      <c r="H82" s="431" t="s">
        <v>305</v>
      </c>
      <c r="I82" s="113" t="s">
        <v>275</v>
      </c>
      <c r="J82" s="115">
        <f t="shared" ref="J82:J86" si="7">_xlfn.DAYS(G82,F82)</f>
        <v>149</v>
      </c>
      <c r="K82" s="526">
        <f>+J87/365</f>
        <v>7.0602739726027401</v>
      </c>
      <c r="L82" s="474" t="str">
        <f>IF(C82="","",IF(K82&gt;=$D$6,"CUMPLE","NO CUMPLE"))</f>
        <v>CUMPLE</v>
      </c>
      <c r="M82" s="15"/>
      <c r="N82" s="9"/>
      <c r="O82" s="488"/>
    </row>
    <row r="83" spans="1:17" s="23" customFormat="1" ht="79.5" customHeight="1" thickBot="1" x14ac:dyDescent="0.3">
      <c r="A83" s="9"/>
      <c r="B83" s="360"/>
      <c r="C83" s="432"/>
      <c r="D83" s="314"/>
      <c r="E83" s="21"/>
      <c r="F83" s="109">
        <v>33242</v>
      </c>
      <c r="G83" s="109">
        <v>35260</v>
      </c>
      <c r="H83" s="431" t="s">
        <v>307</v>
      </c>
      <c r="I83" s="113"/>
      <c r="J83" s="115">
        <f t="shared" si="7"/>
        <v>2018</v>
      </c>
      <c r="K83" s="521"/>
      <c r="L83" s="475"/>
      <c r="M83" s="15"/>
      <c r="N83" s="9"/>
      <c r="O83" s="489"/>
    </row>
    <row r="84" spans="1:17" s="23" customFormat="1" ht="79.5" customHeight="1" thickBot="1" x14ac:dyDescent="0.3">
      <c r="A84" s="9"/>
      <c r="B84" s="480"/>
      <c r="C84" s="483"/>
      <c r="D84" s="523"/>
      <c r="E84" s="21"/>
      <c r="F84" s="109">
        <v>43157</v>
      </c>
      <c r="G84" s="109">
        <v>43306</v>
      </c>
      <c r="H84" s="431" t="s">
        <v>305</v>
      </c>
      <c r="I84" s="113" t="s">
        <v>275</v>
      </c>
      <c r="J84" s="115">
        <f t="shared" si="7"/>
        <v>149</v>
      </c>
      <c r="K84" s="521"/>
      <c r="L84" s="475"/>
      <c r="M84" s="15"/>
      <c r="N84" s="9"/>
      <c r="O84" s="489"/>
    </row>
    <row r="85" spans="1:17" s="23" customFormat="1" ht="79.5" customHeight="1" thickBot="1" x14ac:dyDescent="0.3">
      <c r="A85" s="9"/>
      <c r="B85" s="481"/>
      <c r="C85" s="484"/>
      <c r="D85" s="524"/>
      <c r="E85" s="21"/>
      <c r="F85" s="117">
        <v>42300</v>
      </c>
      <c r="G85" s="117">
        <v>42381</v>
      </c>
      <c r="H85" s="431" t="s">
        <v>305</v>
      </c>
      <c r="I85" s="49"/>
      <c r="J85" s="115">
        <f t="shared" si="7"/>
        <v>81</v>
      </c>
      <c r="K85" s="521"/>
      <c r="L85" s="475"/>
      <c r="M85" s="15"/>
      <c r="N85" s="9"/>
      <c r="O85" s="489"/>
    </row>
    <row r="86" spans="1:17" s="23" customFormat="1" ht="48" customHeight="1" thickBot="1" x14ac:dyDescent="0.3">
      <c r="A86" s="9"/>
      <c r="B86" s="482"/>
      <c r="C86" s="485"/>
      <c r="D86" s="525"/>
      <c r="E86" s="21"/>
      <c r="F86" s="125">
        <v>43147</v>
      </c>
      <c r="G86" s="125">
        <v>43327</v>
      </c>
      <c r="H86" s="431" t="s">
        <v>305</v>
      </c>
      <c r="I86" s="129"/>
      <c r="J86" s="115">
        <f t="shared" si="7"/>
        <v>180</v>
      </c>
      <c r="K86" s="522"/>
      <c r="L86" s="475"/>
      <c r="M86" s="15"/>
      <c r="N86" s="9"/>
      <c r="O86" s="490"/>
    </row>
    <row r="87" spans="1:17" s="23" customFormat="1" ht="42.75" customHeight="1" thickBot="1" x14ac:dyDescent="0.3">
      <c r="A87" s="9"/>
      <c r="B87" s="3"/>
      <c r="C87" s="51"/>
      <c r="D87" s="132"/>
      <c r="E87" s="14"/>
      <c r="F87" s="54"/>
      <c r="G87" s="54"/>
      <c r="H87" s="362"/>
      <c r="I87" s="56"/>
      <c r="J87" s="50">
        <f>SUM(J82:J86)</f>
        <v>2577</v>
      </c>
      <c r="K87" s="312"/>
      <c r="L87" s="137"/>
      <c r="M87" s="15"/>
      <c r="N87" s="9"/>
      <c r="O87" s="9"/>
    </row>
    <row r="88" spans="1:17" ht="114.75" customHeight="1" thickBot="1" x14ac:dyDescent="0.3">
      <c r="F88" s="24"/>
      <c r="P88" s="23"/>
      <c r="Q88" s="23"/>
    </row>
    <row r="89" spans="1:17" ht="75.75" customHeight="1" thickBot="1" x14ac:dyDescent="0.3">
      <c r="B89" s="103">
        <v>9</v>
      </c>
      <c r="C89" s="384" t="s">
        <v>232</v>
      </c>
      <c r="D89" s="105" t="s">
        <v>308</v>
      </c>
      <c r="E89" s="106"/>
      <c r="F89" s="109">
        <v>41654</v>
      </c>
      <c r="G89" s="109">
        <v>41957</v>
      </c>
      <c r="H89" s="111" t="s">
        <v>197</v>
      </c>
      <c r="I89" s="113"/>
      <c r="J89" s="115">
        <f t="shared" ref="J89:J99" si="8">_xlfn.DAYS(G89,F89)</f>
        <v>303</v>
      </c>
      <c r="K89" s="526">
        <f>+J100/365</f>
        <v>5.1095890410958908</v>
      </c>
      <c r="L89" s="474" t="str">
        <f>IF(C89="","",IF(K89&gt;=$D$6,"CUMPLE","NO CUMPLE"))</f>
        <v>CUMPLE</v>
      </c>
      <c r="O89" s="533" t="s">
        <v>309</v>
      </c>
      <c r="P89" s="23"/>
      <c r="Q89" s="23"/>
    </row>
    <row r="90" spans="1:17" ht="68.25" customHeight="1" thickBot="1" x14ac:dyDescent="0.3">
      <c r="B90" s="480"/>
      <c r="C90" s="483"/>
      <c r="D90" s="523"/>
      <c r="E90" s="21"/>
      <c r="F90" s="117">
        <v>41306</v>
      </c>
      <c r="G90" s="117">
        <v>41486</v>
      </c>
      <c r="H90" s="111" t="s">
        <v>197</v>
      </c>
      <c r="I90" s="49"/>
      <c r="J90" s="115">
        <f t="shared" si="8"/>
        <v>180</v>
      </c>
      <c r="K90" s="521"/>
      <c r="L90" s="475"/>
      <c r="O90" s="534"/>
      <c r="P90" s="23"/>
      <c r="Q90" s="23"/>
    </row>
    <row r="91" spans="1:17" ht="71.25" customHeight="1" thickBot="1" x14ac:dyDescent="0.3">
      <c r="B91" s="481"/>
      <c r="C91" s="484"/>
      <c r="D91" s="524"/>
      <c r="E91" s="21"/>
      <c r="F91" s="117">
        <v>40695</v>
      </c>
      <c r="G91" s="117">
        <v>41090</v>
      </c>
      <c r="H91" s="289" t="s">
        <v>310</v>
      </c>
      <c r="I91" s="49"/>
      <c r="J91" s="115">
        <f t="shared" si="8"/>
        <v>395</v>
      </c>
      <c r="K91" s="521"/>
      <c r="L91" s="475"/>
      <c r="O91" s="534"/>
      <c r="P91" s="23"/>
      <c r="Q91" s="23"/>
    </row>
    <row r="92" spans="1:17" ht="39.950000000000003" customHeight="1" thickBot="1" x14ac:dyDescent="0.3">
      <c r="B92" s="481"/>
      <c r="C92" s="484"/>
      <c r="D92" s="524"/>
      <c r="E92" s="21"/>
      <c r="F92" s="117">
        <v>41442</v>
      </c>
      <c r="G92" s="117">
        <v>41670</v>
      </c>
      <c r="H92" s="289" t="s">
        <v>311</v>
      </c>
      <c r="I92" s="49"/>
      <c r="J92" s="115">
        <f t="shared" si="8"/>
        <v>228</v>
      </c>
      <c r="K92" s="521"/>
      <c r="L92" s="475"/>
      <c r="O92" s="534"/>
      <c r="P92" s="23"/>
      <c r="Q92" s="23"/>
    </row>
    <row r="93" spans="1:17" s="23" customFormat="1" thickBot="1" x14ac:dyDescent="0.3">
      <c r="A93" s="9"/>
      <c r="B93" s="481"/>
      <c r="C93" s="484"/>
      <c r="D93" s="524"/>
      <c r="E93" s="21"/>
      <c r="F93" s="117">
        <v>39322</v>
      </c>
      <c r="G93" s="117">
        <v>39534</v>
      </c>
      <c r="H93" s="289" t="s">
        <v>312</v>
      </c>
      <c r="I93" s="49"/>
      <c r="J93" s="115">
        <f t="shared" si="8"/>
        <v>212</v>
      </c>
      <c r="K93" s="521"/>
      <c r="L93" s="475"/>
      <c r="M93" s="15"/>
      <c r="N93" s="9"/>
      <c r="O93" s="534"/>
    </row>
    <row r="94" spans="1:17" s="23" customFormat="1" thickBot="1" x14ac:dyDescent="0.3">
      <c r="A94" s="9"/>
      <c r="B94" s="481"/>
      <c r="C94" s="484"/>
      <c r="D94" s="524"/>
      <c r="E94" s="21"/>
      <c r="F94" s="117"/>
      <c r="G94" s="117"/>
      <c r="H94" s="289" t="s">
        <v>313</v>
      </c>
      <c r="I94" s="49" t="s">
        <v>314</v>
      </c>
      <c r="J94" s="115">
        <f t="shared" si="8"/>
        <v>0</v>
      </c>
      <c r="K94" s="521"/>
      <c r="L94" s="475"/>
      <c r="M94" s="15"/>
      <c r="N94" s="9"/>
      <c r="O94" s="534"/>
    </row>
    <row r="95" spans="1:17" s="23" customFormat="1" ht="70.5" customHeight="1" thickBot="1" x14ac:dyDescent="0.3">
      <c r="A95" s="9"/>
      <c r="B95" s="481"/>
      <c r="C95" s="484"/>
      <c r="D95" s="524"/>
      <c r="E95" s="21"/>
      <c r="F95" s="117"/>
      <c r="G95" s="117"/>
      <c r="H95" s="289" t="s">
        <v>315</v>
      </c>
      <c r="I95" s="49" t="s">
        <v>303</v>
      </c>
      <c r="J95" s="115">
        <f t="shared" si="8"/>
        <v>0</v>
      </c>
      <c r="K95" s="521"/>
      <c r="L95" s="475"/>
      <c r="M95" s="15"/>
      <c r="N95" s="9"/>
      <c r="O95" s="534"/>
    </row>
    <row r="96" spans="1:17" s="23" customFormat="1" ht="70.5" customHeight="1" thickBot="1" x14ac:dyDescent="0.3">
      <c r="A96" s="9"/>
      <c r="B96" s="481"/>
      <c r="C96" s="484"/>
      <c r="D96" s="524"/>
      <c r="E96" s="21"/>
      <c r="F96" s="117">
        <v>41332</v>
      </c>
      <c r="G96" s="117">
        <v>41451</v>
      </c>
      <c r="H96" s="422" t="s">
        <v>316</v>
      </c>
      <c r="I96" s="49"/>
      <c r="J96" s="115">
        <f t="shared" si="8"/>
        <v>119</v>
      </c>
      <c r="K96" s="521"/>
      <c r="L96" s="475"/>
      <c r="M96" s="15"/>
      <c r="N96" s="9"/>
      <c r="O96" s="534"/>
    </row>
    <row r="97" spans="1:17" s="23" customFormat="1" ht="70.5" customHeight="1" thickBot="1" x14ac:dyDescent="0.3">
      <c r="A97" s="9"/>
      <c r="B97" s="481"/>
      <c r="C97" s="484"/>
      <c r="D97" s="524"/>
      <c r="E97" s="21"/>
      <c r="F97" s="117">
        <v>41207</v>
      </c>
      <c r="G97" s="117">
        <v>41273</v>
      </c>
      <c r="H97" s="289" t="s">
        <v>317</v>
      </c>
      <c r="I97" s="49"/>
      <c r="J97" s="115">
        <f t="shared" si="8"/>
        <v>66</v>
      </c>
      <c r="K97" s="521"/>
      <c r="L97" s="475"/>
      <c r="M97" s="15"/>
      <c r="N97" s="9"/>
      <c r="O97" s="534"/>
    </row>
    <row r="98" spans="1:17" s="23" customFormat="1" ht="70.5" customHeight="1" thickBot="1" x14ac:dyDescent="0.3">
      <c r="A98" s="9"/>
      <c r="B98" s="481"/>
      <c r="C98" s="484"/>
      <c r="D98" s="524"/>
      <c r="E98" s="21"/>
      <c r="F98" s="117">
        <v>39622</v>
      </c>
      <c r="G98" s="117">
        <v>39804</v>
      </c>
      <c r="H98" s="123" t="s">
        <v>136</v>
      </c>
      <c r="I98" s="49"/>
      <c r="J98" s="115">
        <f t="shared" si="8"/>
        <v>182</v>
      </c>
      <c r="K98" s="521"/>
      <c r="L98" s="475"/>
      <c r="M98" s="15"/>
      <c r="N98" s="9"/>
      <c r="O98" s="534"/>
    </row>
    <row r="99" spans="1:17" s="23" customFormat="1" ht="36.75" customHeight="1" thickBot="1" x14ac:dyDescent="0.3">
      <c r="A99" s="9"/>
      <c r="B99" s="482"/>
      <c r="C99" s="485"/>
      <c r="D99" s="525"/>
      <c r="E99" s="21"/>
      <c r="F99" s="125">
        <v>39861</v>
      </c>
      <c r="G99" s="125">
        <v>40041</v>
      </c>
      <c r="H99" s="123" t="s">
        <v>136</v>
      </c>
      <c r="I99" s="129"/>
      <c r="J99" s="115">
        <f t="shared" si="8"/>
        <v>180</v>
      </c>
      <c r="K99" s="522"/>
      <c r="L99" s="475"/>
      <c r="M99" s="15"/>
      <c r="N99" s="9"/>
      <c r="O99" s="535"/>
    </row>
    <row r="100" spans="1:17" s="23" customFormat="1" ht="15.75" thickBot="1" x14ac:dyDescent="0.3">
      <c r="A100" s="9"/>
      <c r="B100" s="3"/>
      <c r="C100" s="51"/>
      <c r="D100" s="132"/>
      <c r="E100" s="14"/>
      <c r="F100" s="54"/>
      <c r="G100" s="54"/>
      <c r="H100" s="362"/>
      <c r="I100" s="56"/>
      <c r="J100" s="50">
        <f>SUM(J89:J99)</f>
        <v>1865</v>
      </c>
      <c r="K100" s="312"/>
      <c r="L100" s="137"/>
      <c r="M100" s="15"/>
      <c r="N100" s="9"/>
      <c r="O100" s="9"/>
    </row>
    <row r="101" spans="1:17" s="23" customFormat="1" ht="15.75" thickBot="1" x14ac:dyDescent="0.3">
      <c r="A101" s="9"/>
      <c r="B101" s="10"/>
      <c r="C101" s="7"/>
      <c r="D101" s="11"/>
      <c r="E101" s="8"/>
      <c r="F101" s="24"/>
      <c r="H101" s="4"/>
      <c r="I101" s="25"/>
      <c r="J101" s="9"/>
      <c r="K101" s="308"/>
      <c r="L101" s="9"/>
      <c r="M101" s="15"/>
      <c r="N101" s="9"/>
      <c r="O101" s="9"/>
    </row>
    <row r="102" spans="1:17" ht="114.75" customHeight="1" thickBot="1" x14ac:dyDescent="0.3">
      <c r="B102" s="103">
        <v>10</v>
      </c>
      <c r="C102" s="367" t="s">
        <v>237</v>
      </c>
      <c r="D102" s="105" t="s">
        <v>238</v>
      </c>
      <c r="E102" s="21"/>
      <c r="F102" s="395">
        <v>39366</v>
      </c>
      <c r="G102" s="109">
        <v>39426</v>
      </c>
      <c r="H102" s="111" t="s">
        <v>318</v>
      </c>
      <c r="I102" s="113"/>
      <c r="J102" s="115">
        <f t="shared" ref="J102:J106" si="9">_xlfn.DAYS(G102,F102)</f>
        <v>60</v>
      </c>
      <c r="K102" s="519">
        <f>+J107/365</f>
        <v>7.6849315068493151</v>
      </c>
      <c r="L102" s="474" t="str">
        <f>IF(C102="","",IF(K102&gt;=$D$6,"CUMPLE","NO CUMPLE"))</f>
        <v>CUMPLE</v>
      </c>
      <c r="O102" s="488"/>
      <c r="P102" s="23"/>
      <c r="Q102" s="23"/>
    </row>
    <row r="103" spans="1:17" ht="75.75" customHeight="1" thickBot="1" x14ac:dyDescent="0.3">
      <c r="B103" s="480"/>
      <c r="C103" s="483"/>
      <c r="D103" s="523"/>
      <c r="E103" s="21"/>
      <c r="F103" s="397">
        <v>38831</v>
      </c>
      <c r="G103" s="300">
        <v>39355</v>
      </c>
      <c r="H103" s="302" t="s">
        <v>319</v>
      </c>
      <c r="I103" s="306"/>
      <c r="J103" s="115">
        <f t="shared" si="9"/>
        <v>524</v>
      </c>
      <c r="K103" s="520"/>
      <c r="L103" s="475"/>
      <c r="O103" s="489"/>
      <c r="P103" s="23"/>
      <c r="Q103" s="23"/>
    </row>
    <row r="104" spans="1:17" ht="68.25" customHeight="1" thickBot="1" x14ac:dyDescent="0.3">
      <c r="B104" s="481"/>
      <c r="C104" s="484"/>
      <c r="D104" s="524"/>
      <c r="E104" s="21"/>
      <c r="F104" s="421">
        <v>39454</v>
      </c>
      <c r="G104" s="287">
        <v>41284</v>
      </c>
      <c r="H104" s="289" t="s">
        <v>237</v>
      </c>
      <c r="I104" s="293" t="s">
        <v>291</v>
      </c>
      <c r="J104" s="115">
        <f t="shared" si="9"/>
        <v>1830</v>
      </c>
      <c r="K104" s="521"/>
      <c r="L104" s="475"/>
      <c r="O104" s="489"/>
      <c r="P104" s="23"/>
      <c r="Q104" s="23"/>
    </row>
    <row r="105" spans="1:17" ht="71.25" customHeight="1" thickBot="1" x14ac:dyDescent="0.3">
      <c r="B105" s="481"/>
      <c r="C105" s="484"/>
      <c r="D105" s="524"/>
      <c r="E105" s="21"/>
      <c r="F105" s="423">
        <v>41622</v>
      </c>
      <c r="G105" s="278">
        <v>41864</v>
      </c>
      <c r="H105" s="279" t="s">
        <v>237</v>
      </c>
      <c r="I105" s="282" t="s">
        <v>272</v>
      </c>
      <c r="J105" s="115">
        <f t="shared" si="9"/>
        <v>242</v>
      </c>
      <c r="K105" s="521"/>
      <c r="L105" s="475"/>
      <c r="O105" s="489"/>
      <c r="P105" s="23"/>
      <c r="Q105" s="23"/>
    </row>
    <row r="106" spans="1:17" ht="39.950000000000003" customHeight="1" thickBot="1" x14ac:dyDescent="0.3">
      <c r="B106" s="482"/>
      <c r="C106" s="515"/>
      <c r="D106" s="525"/>
      <c r="E106" s="21"/>
      <c r="F106" s="397">
        <v>42774</v>
      </c>
      <c r="G106" s="300">
        <v>42923</v>
      </c>
      <c r="H106" s="380" t="s">
        <v>237</v>
      </c>
      <c r="I106" s="306" t="s">
        <v>275</v>
      </c>
      <c r="J106" s="398">
        <f t="shared" si="9"/>
        <v>149</v>
      </c>
      <c r="K106" s="528"/>
      <c r="L106" s="508"/>
      <c r="O106" s="490"/>
      <c r="P106" s="23"/>
      <c r="Q106" s="23"/>
    </row>
    <row r="107" spans="1:17" s="23" customFormat="1" ht="15.75" thickBot="1" x14ac:dyDescent="0.3">
      <c r="A107" s="9"/>
      <c r="B107" s="3"/>
      <c r="C107" s="51"/>
      <c r="D107" s="132"/>
      <c r="E107" s="14"/>
      <c r="F107" s="54"/>
      <c r="G107" s="54"/>
      <c r="H107" s="362"/>
      <c r="I107" s="56"/>
      <c r="J107" s="50">
        <f>SUM(J102:J106)</f>
        <v>2805</v>
      </c>
      <c r="K107" s="312"/>
      <c r="L107" s="137"/>
      <c r="M107" s="15"/>
      <c r="N107" s="9"/>
      <c r="O107" s="9"/>
    </row>
    <row r="108" spans="1:17" s="23" customFormat="1" ht="15.75" thickBot="1" x14ac:dyDescent="0.3">
      <c r="A108" s="9"/>
      <c r="B108" s="3"/>
      <c r="C108" s="5"/>
      <c r="D108" s="335"/>
      <c r="E108" s="14"/>
      <c r="F108" s="54"/>
      <c r="G108" s="54"/>
      <c r="H108" s="362"/>
      <c r="I108" s="56"/>
      <c r="J108" s="336"/>
      <c r="K108" s="312"/>
      <c r="L108" s="137"/>
      <c r="M108" s="15"/>
      <c r="N108" s="9"/>
      <c r="O108" s="9"/>
    </row>
    <row r="109" spans="1:17" ht="114.75" customHeight="1" thickBot="1" x14ac:dyDescent="0.3">
      <c r="B109" s="103">
        <v>11</v>
      </c>
      <c r="C109" s="387" t="s">
        <v>242</v>
      </c>
      <c r="D109" s="105" t="s">
        <v>320</v>
      </c>
      <c r="E109" s="106"/>
      <c r="F109" s="109">
        <v>41897</v>
      </c>
      <c r="G109" s="109">
        <v>42200</v>
      </c>
      <c r="H109" s="111" t="s">
        <v>292</v>
      </c>
      <c r="I109" s="113" t="s">
        <v>267</v>
      </c>
      <c r="J109" s="115">
        <f t="shared" ref="J109:J115" si="10">_xlfn.DAYS(G109,F109)</f>
        <v>303</v>
      </c>
      <c r="K109" s="526">
        <f>+J116/365</f>
        <v>5.4739726027397264</v>
      </c>
      <c r="L109" s="474" t="str">
        <f>IF(C109="","",IF(K109&gt;=$D$6,"CUMPLE","NO CUMPLE"))</f>
        <v>CUMPLE</v>
      </c>
      <c r="O109" s="488"/>
    </row>
    <row r="110" spans="1:17" ht="75.75" customHeight="1" thickBot="1" x14ac:dyDescent="0.3">
      <c r="B110" s="480"/>
      <c r="C110" s="483"/>
      <c r="D110" s="523"/>
      <c r="E110" s="21"/>
      <c r="F110" s="117">
        <v>40928</v>
      </c>
      <c r="G110" s="117">
        <v>41059</v>
      </c>
      <c r="H110" s="119" t="s">
        <v>321</v>
      </c>
      <c r="I110" s="49" t="s">
        <v>275</v>
      </c>
      <c r="J110" s="115">
        <f t="shared" si="10"/>
        <v>131</v>
      </c>
      <c r="K110" s="521"/>
      <c r="L110" s="475"/>
      <c r="O110" s="489"/>
    </row>
    <row r="111" spans="1:17" ht="68.25" customHeight="1" thickBot="1" x14ac:dyDescent="0.3">
      <c r="B111" s="481"/>
      <c r="C111" s="484"/>
      <c r="D111" s="524"/>
      <c r="E111" s="21"/>
      <c r="F111" s="117">
        <v>40577</v>
      </c>
      <c r="G111" s="117">
        <v>40775</v>
      </c>
      <c r="H111" s="119" t="s">
        <v>322</v>
      </c>
      <c r="I111" s="49"/>
      <c r="J111" s="115">
        <f t="shared" si="10"/>
        <v>198</v>
      </c>
      <c r="K111" s="521"/>
      <c r="L111" s="475"/>
      <c r="O111" s="489"/>
    </row>
    <row r="112" spans="1:17" ht="68.25" customHeight="1" thickBot="1" x14ac:dyDescent="0.3">
      <c r="B112" s="481"/>
      <c r="C112" s="484"/>
      <c r="D112" s="524"/>
      <c r="E112" s="21"/>
      <c r="F112" s="117">
        <v>40238</v>
      </c>
      <c r="G112" s="117">
        <v>40359</v>
      </c>
      <c r="H112" s="119" t="s">
        <v>160</v>
      </c>
      <c r="I112" s="49"/>
      <c r="J112" s="115">
        <f t="shared" si="10"/>
        <v>121</v>
      </c>
      <c r="K112" s="521"/>
      <c r="L112" s="475"/>
      <c r="O112" s="489"/>
    </row>
    <row r="113" spans="2:17" ht="71.25" customHeight="1" thickBot="1" x14ac:dyDescent="0.3">
      <c r="B113" s="481"/>
      <c r="C113" s="484"/>
      <c r="D113" s="524"/>
      <c r="E113" s="21"/>
      <c r="F113" s="117">
        <v>39845</v>
      </c>
      <c r="G113" s="117">
        <v>40328</v>
      </c>
      <c r="H113" s="119" t="s">
        <v>160</v>
      </c>
      <c r="I113" s="49"/>
      <c r="J113" s="115">
        <f t="shared" si="10"/>
        <v>483</v>
      </c>
      <c r="K113" s="521"/>
      <c r="L113" s="475"/>
      <c r="O113" s="489"/>
    </row>
    <row r="114" spans="2:17" ht="39.950000000000003" customHeight="1" thickBot="1" x14ac:dyDescent="0.3">
      <c r="B114" s="481"/>
      <c r="C114" s="484"/>
      <c r="D114" s="524"/>
      <c r="E114" s="21"/>
      <c r="F114" s="117">
        <v>40603</v>
      </c>
      <c r="G114" s="117">
        <v>40846</v>
      </c>
      <c r="H114" s="123" t="s">
        <v>283</v>
      </c>
      <c r="I114" s="49"/>
      <c r="J114" s="115">
        <f t="shared" si="10"/>
        <v>243</v>
      </c>
      <c r="K114" s="521"/>
      <c r="L114" s="475"/>
      <c r="O114" s="489"/>
    </row>
    <row r="115" spans="2:17" thickBot="1" x14ac:dyDescent="0.3">
      <c r="B115" s="482"/>
      <c r="C115" s="485"/>
      <c r="D115" s="525"/>
      <c r="E115" s="21"/>
      <c r="F115" s="125">
        <v>39229</v>
      </c>
      <c r="G115" s="125">
        <v>39748</v>
      </c>
      <c r="H115" s="127" t="s">
        <v>323</v>
      </c>
      <c r="I115" s="129"/>
      <c r="J115" s="115">
        <f t="shared" si="10"/>
        <v>519</v>
      </c>
      <c r="K115" s="522"/>
      <c r="L115" s="475"/>
      <c r="O115" s="490"/>
    </row>
    <row r="116" spans="2:17" ht="15.75" thickBot="1" x14ac:dyDescent="0.3">
      <c r="B116" s="3"/>
      <c r="C116" s="51"/>
      <c r="D116" s="132"/>
      <c r="E116" s="14"/>
      <c r="F116" s="54"/>
      <c r="G116" s="54"/>
      <c r="H116" s="362"/>
      <c r="I116" s="56"/>
      <c r="J116" s="50">
        <f>SUM(J109:J115)</f>
        <v>1998</v>
      </c>
      <c r="K116" s="312"/>
      <c r="L116" s="137"/>
    </row>
    <row r="117" spans="2:17" x14ac:dyDescent="0.25">
      <c r="F117" s="24"/>
      <c r="P117" s="23"/>
      <c r="Q117" s="23"/>
    </row>
    <row r="118" spans="2:17" ht="15.75" thickBot="1" x14ac:dyDescent="0.3">
      <c r="F118" s="24"/>
      <c r="P118" s="23"/>
      <c r="Q118" s="23"/>
    </row>
    <row r="119" spans="2:17" ht="74.25" customHeight="1" thickBot="1" x14ac:dyDescent="0.3">
      <c r="B119" s="103">
        <v>12</v>
      </c>
      <c r="C119" s="387" t="s">
        <v>246</v>
      </c>
      <c r="D119" s="105" t="s">
        <v>324</v>
      </c>
      <c r="E119" s="106"/>
      <c r="F119" s="109">
        <v>39846</v>
      </c>
      <c r="G119" s="109">
        <v>39977</v>
      </c>
      <c r="H119" s="111" t="s">
        <v>325</v>
      </c>
      <c r="I119" s="113" t="s">
        <v>326</v>
      </c>
      <c r="J119" s="115">
        <f t="shared" ref="J119:J124" si="11">_xlfn.DAYS(G119,F119)</f>
        <v>131</v>
      </c>
      <c r="K119" s="526">
        <f>+J125/365</f>
        <v>6.4767123287671229</v>
      </c>
      <c r="L119" s="474" t="s">
        <v>12</v>
      </c>
      <c r="O119" s="495" t="s">
        <v>327</v>
      </c>
      <c r="P119" s="23"/>
      <c r="Q119" s="23"/>
    </row>
    <row r="120" spans="2:17" ht="74.25" customHeight="1" thickBot="1" x14ac:dyDescent="0.3">
      <c r="B120" s="480"/>
      <c r="C120" s="483"/>
      <c r="D120" s="523"/>
      <c r="E120" s="21"/>
      <c r="F120" s="117">
        <v>40026</v>
      </c>
      <c r="G120" s="117">
        <v>40164</v>
      </c>
      <c r="H120" s="119" t="s">
        <v>325</v>
      </c>
      <c r="I120" s="49" t="s">
        <v>304</v>
      </c>
      <c r="J120" s="115">
        <f t="shared" si="11"/>
        <v>138</v>
      </c>
      <c r="K120" s="521"/>
      <c r="L120" s="475"/>
      <c r="O120" s="496"/>
      <c r="P120" s="23"/>
      <c r="Q120" s="23"/>
    </row>
    <row r="121" spans="2:17" ht="74.25" customHeight="1" thickBot="1" x14ac:dyDescent="0.3">
      <c r="B121" s="481"/>
      <c r="C121" s="484"/>
      <c r="D121" s="524"/>
      <c r="E121" s="21"/>
      <c r="F121" s="117">
        <v>40210</v>
      </c>
      <c r="G121" s="117">
        <v>40327</v>
      </c>
      <c r="H121" s="119" t="s">
        <v>328</v>
      </c>
      <c r="I121" s="49"/>
      <c r="J121" s="115">
        <f t="shared" si="11"/>
        <v>117</v>
      </c>
      <c r="K121" s="521"/>
      <c r="L121" s="475"/>
      <c r="O121" s="496"/>
      <c r="P121" s="23"/>
      <c r="Q121" s="23"/>
    </row>
    <row r="122" spans="2:17" ht="74.25" customHeight="1" thickBot="1" x14ac:dyDescent="0.3">
      <c r="B122" s="481"/>
      <c r="C122" s="484"/>
      <c r="D122" s="524"/>
      <c r="E122" s="21"/>
      <c r="F122" s="117">
        <v>40392</v>
      </c>
      <c r="G122" s="117">
        <v>40512</v>
      </c>
      <c r="H122" s="119" t="s">
        <v>329</v>
      </c>
      <c r="I122" s="49"/>
      <c r="J122" s="115">
        <f t="shared" si="11"/>
        <v>120</v>
      </c>
      <c r="K122" s="521"/>
      <c r="L122" s="475"/>
      <c r="O122" s="496"/>
      <c r="P122" s="23"/>
      <c r="Q122" s="23"/>
    </row>
    <row r="123" spans="2:17" ht="74.25" customHeight="1" thickBot="1" x14ac:dyDescent="0.3">
      <c r="B123" s="481"/>
      <c r="C123" s="484"/>
      <c r="D123" s="524"/>
      <c r="E123" s="21"/>
      <c r="F123" s="117">
        <v>40422</v>
      </c>
      <c r="G123" s="117">
        <v>40582</v>
      </c>
      <c r="H123" s="123" t="s">
        <v>330</v>
      </c>
      <c r="I123" s="49"/>
      <c r="J123" s="115">
        <f t="shared" si="11"/>
        <v>160</v>
      </c>
      <c r="K123" s="521"/>
      <c r="L123" s="475"/>
      <c r="O123" s="496"/>
      <c r="P123" s="23"/>
      <c r="Q123" s="23"/>
    </row>
    <row r="124" spans="2:17" ht="74.25" customHeight="1" thickBot="1" x14ac:dyDescent="0.3">
      <c r="B124" s="482"/>
      <c r="C124" s="485"/>
      <c r="D124" s="525"/>
      <c r="E124" s="21"/>
      <c r="F124" s="125">
        <v>37655</v>
      </c>
      <c r="G124" s="125">
        <v>39353</v>
      </c>
      <c r="H124" s="127" t="s">
        <v>331</v>
      </c>
      <c r="I124" s="129"/>
      <c r="J124" s="115">
        <f t="shared" si="11"/>
        <v>1698</v>
      </c>
      <c r="K124" s="522"/>
      <c r="L124" s="475"/>
      <c r="O124" s="497"/>
      <c r="P124" s="23"/>
      <c r="Q124" s="23"/>
    </row>
    <row r="125" spans="2:17" ht="74.25" customHeight="1" thickBot="1" x14ac:dyDescent="0.3">
      <c r="B125" s="3"/>
      <c r="C125" s="51"/>
      <c r="D125" s="132"/>
      <c r="E125" s="14"/>
      <c r="F125" s="54"/>
      <c r="G125" s="54"/>
      <c r="H125" s="362"/>
      <c r="I125" s="56"/>
      <c r="J125" s="50">
        <f>SUM(J119:J124)</f>
        <v>2364</v>
      </c>
      <c r="K125" s="312"/>
      <c r="L125" s="137"/>
      <c r="P125" s="23"/>
      <c r="Q125" s="23"/>
    </row>
    <row r="126" spans="2:17" ht="74.25" customHeight="1" x14ac:dyDescent="0.25">
      <c r="F126" s="24"/>
      <c r="P126" s="23"/>
      <c r="Q126" s="23"/>
    </row>
    <row r="127" spans="2:17" ht="74.25" customHeight="1" thickBot="1" x14ac:dyDescent="0.3">
      <c r="F127" s="24"/>
      <c r="P127" s="23"/>
      <c r="Q127" s="23"/>
    </row>
    <row r="128" spans="2:17" ht="74.25" customHeight="1" thickBot="1" x14ac:dyDescent="0.3">
      <c r="B128" s="103">
        <v>13</v>
      </c>
      <c r="C128" s="387" t="s">
        <v>332</v>
      </c>
      <c r="D128" s="105" t="s">
        <v>333</v>
      </c>
      <c r="E128" s="106"/>
      <c r="F128" s="109">
        <v>36982</v>
      </c>
      <c r="G128" s="109">
        <v>37591</v>
      </c>
      <c r="H128" s="260" t="s">
        <v>334</v>
      </c>
      <c r="I128" s="113" t="s">
        <v>335</v>
      </c>
      <c r="J128" s="115">
        <f t="shared" ref="J128:J131" si="12">_xlfn.DAYS(G128,F128)</f>
        <v>609</v>
      </c>
      <c r="K128" s="526">
        <f>+J132/365</f>
        <v>22.342465753424658</v>
      </c>
      <c r="L128" s="474" t="str">
        <f>IF(C128="","",IF(K128&gt;=$D$6,"CUMPLE","NO CUMPLE"))</f>
        <v>CUMPLE</v>
      </c>
      <c r="O128" s="488"/>
    </row>
    <row r="129" spans="2:26" ht="74.25" customHeight="1" thickBot="1" x14ac:dyDescent="0.3">
      <c r="B129" s="480"/>
      <c r="C129" s="483"/>
      <c r="D129" s="523"/>
      <c r="E129" s="21"/>
      <c r="F129" s="117">
        <v>37165</v>
      </c>
      <c r="G129" s="117">
        <v>42095</v>
      </c>
      <c r="H129" s="119" t="s">
        <v>336</v>
      </c>
      <c r="I129" s="49"/>
      <c r="J129" s="115">
        <f t="shared" si="12"/>
        <v>4930</v>
      </c>
      <c r="K129" s="521"/>
      <c r="L129" s="475"/>
      <c r="O129" s="489"/>
      <c r="X129" s="146" t="s">
        <v>3</v>
      </c>
      <c r="Y129" s="146" t="s">
        <v>18</v>
      </c>
      <c r="Z129" s="147"/>
    </row>
    <row r="130" spans="2:26" ht="74.25" customHeight="1" thickBot="1" x14ac:dyDescent="0.3">
      <c r="B130" s="481"/>
      <c r="C130" s="484"/>
      <c r="D130" s="524"/>
      <c r="E130" s="21"/>
      <c r="F130" s="117">
        <v>37622</v>
      </c>
      <c r="G130" s="117">
        <v>39173</v>
      </c>
      <c r="H130" s="123" t="s">
        <v>337</v>
      </c>
      <c r="I130" s="49" t="s">
        <v>338</v>
      </c>
      <c r="J130" s="115">
        <f t="shared" si="12"/>
        <v>1551</v>
      </c>
      <c r="K130" s="521"/>
      <c r="L130" s="475"/>
      <c r="O130" s="489"/>
      <c r="X130" s="146"/>
      <c r="Y130" s="146"/>
      <c r="Z130" s="147"/>
    </row>
    <row r="131" spans="2:26" ht="74.25" customHeight="1" thickBot="1" x14ac:dyDescent="0.3">
      <c r="B131" s="482"/>
      <c r="C131" s="485"/>
      <c r="D131" s="525"/>
      <c r="E131" s="21"/>
      <c r="F131" s="125">
        <v>40909</v>
      </c>
      <c r="G131" s="125">
        <v>41974</v>
      </c>
      <c r="H131" s="127" t="s">
        <v>339</v>
      </c>
      <c r="I131" s="129" t="s">
        <v>340</v>
      </c>
      <c r="J131" s="115">
        <f t="shared" si="12"/>
        <v>1065</v>
      </c>
      <c r="K131" s="522"/>
      <c r="L131" s="475"/>
      <c r="O131" s="490"/>
      <c r="X131" s="146">
        <v>1984</v>
      </c>
      <c r="Y131" s="148">
        <v>11298</v>
      </c>
      <c r="Z131" s="147"/>
    </row>
    <row r="132" spans="2:26" ht="74.25" customHeight="1" thickBot="1" x14ac:dyDescent="0.3">
      <c r="B132" s="3"/>
      <c r="C132" s="51"/>
      <c r="D132" s="132"/>
      <c r="E132" s="14"/>
      <c r="F132" s="54"/>
      <c r="G132" s="54"/>
      <c r="H132" s="362"/>
      <c r="I132" s="56"/>
      <c r="J132" s="50">
        <f>SUM(J128:J131)</f>
        <v>8155</v>
      </c>
      <c r="K132" s="312"/>
      <c r="L132" s="137"/>
      <c r="X132" s="146">
        <v>1985</v>
      </c>
      <c r="Y132" s="148">
        <v>13558</v>
      </c>
      <c r="Z132" s="147"/>
    </row>
    <row r="133" spans="2:26" ht="74.25" customHeight="1" x14ac:dyDescent="0.25">
      <c r="F133" s="24"/>
      <c r="P133" s="23"/>
      <c r="Q133" s="23"/>
      <c r="X133" s="146">
        <v>1986</v>
      </c>
      <c r="Y133" s="148">
        <v>16811</v>
      </c>
      <c r="Z133" s="147"/>
    </row>
    <row r="134" spans="2:26" ht="74.25" customHeight="1" thickBot="1" x14ac:dyDescent="0.3">
      <c r="F134" s="24"/>
      <c r="P134" s="23"/>
      <c r="Q134" s="23"/>
      <c r="X134" s="146">
        <v>1987</v>
      </c>
      <c r="Y134" s="148">
        <v>20510</v>
      </c>
      <c r="Z134" s="147"/>
    </row>
    <row r="135" spans="2:26" ht="74.25" customHeight="1" thickBot="1" x14ac:dyDescent="0.3">
      <c r="B135" s="103">
        <v>14</v>
      </c>
      <c r="C135" s="387" t="s">
        <v>260</v>
      </c>
      <c r="D135" s="105" t="s">
        <v>341</v>
      </c>
      <c r="E135" s="106"/>
      <c r="F135" s="109">
        <v>42931</v>
      </c>
      <c r="G135" s="109">
        <v>43025</v>
      </c>
      <c r="H135" s="111" t="s">
        <v>342</v>
      </c>
      <c r="I135" s="113" t="s">
        <v>293</v>
      </c>
      <c r="J135" s="115">
        <f t="shared" ref="J135:J142" si="13">_xlfn.DAYS(G135,F135)</f>
        <v>94</v>
      </c>
      <c r="K135" s="519">
        <f>+J143/365</f>
        <v>5.8356164383561646</v>
      </c>
      <c r="L135" s="474" t="s">
        <v>12</v>
      </c>
      <c r="O135" s="495"/>
      <c r="X135" s="146">
        <v>1988</v>
      </c>
      <c r="Y135" s="148">
        <v>25637</v>
      </c>
      <c r="Z135" s="147"/>
    </row>
    <row r="136" spans="2:26" ht="74.25" customHeight="1" thickBot="1" x14ac:dyDescent="0.3">
      <c r="B136" s="480"/>
      <c r="C136" s="483"/>
      <c r="D136" s="523"/>
      <c r="E136" s="21"/>
      <c r="F136" s="300">
        <v>40597</v>
      </c>
      <c r="G136" s="300">
        <v>40900</v>
      </c>
      <c r="H136" s="111" t="s">
        <v>342</v>
      </c>
      <c r="I136" s="306" t="s">
        <v>267</v>
      </c>
      <c r="J136" s="115">
        <f t="shared" si="13"/>
        <v>303</v>
      </c>
      <c r="K136" s="520"/>
      <c r="L136" s="475"/>
      <c r="O136" s="496"/>
      <c r="X136" s="146">
        <v>1989</v>
      </c>
      <c r="Y136" s="148">
        <v>32560</v>
      </c>
      <c r="Z136" s="147"/>
    </row>
    <row r="137" spans="2:26" ht="74.25" customHeight="1" thickBot="1" x14ac:dyDescent="0.3">
      <c r="B137" s="481"/>
      <c r="C137" s="484"/>
      <c r="D137" s="524"/>
      <c r="E137" s="21"/>
      <c r="F137" s="287">
        <v>41061</v>
      </c>
      <c r="G137" s="287">
        <v>41151</v>
      </c>
      <c r="H137" s="289" t="s">
        <v>343</v>
      </c>
      <c r="I137" s="293"/>
      <c r="J137" s="115">
        <f t="shared" si="13"/>
        <v>90</v>
      </c>
      <c r="K137" s="521"/>
      <c r="L137" s="475"/>
      <c r="O137" s="496"/>
      <c r="X137" s="146">
        <v>1990</v>
      </c>
      <c r="Y137" s="148">
        <v>41025</v>
      </c>
      <c r="Z137" s="147"/>
    </row>
    <row r="138" spans="2:26" ht="74.25" customHeight="1" thickBot="1" x14ac:dyDescent="0.3">
      <c r="B138" s="481"/>
      <c r="C138" s="359"/>
      <c r="D138" s="363"/>
      <c r="E138" s="21"/>
      <c r="F138" s="433">
        <v>41744</v>
      </c>
      <c r="G138" s="433">
        <v>42323</v>
      </c>
      <c r="H138" s="289" t="s">
        <v>343</v>
      </c>
      <c r="I138" s="434"/>
      <c r="J138" s="115">
        <f t="shared" si="13"/>
        <v>579</v>
      </c>
      <c r="K138" s="521"/>
      <c r="L138" s="475"/>
      <c r="O138" s="496"/>
      <c r="X138" s="146">
        <v>1991</v>
      </c>
      <c r="Y138" s="148">
        <v>51716</v>
      </c>
      <c r="Z138" s="147"/>
    </row>
    <row r="139" spans="2:26" ht="74.25" customHeight="1" thickBot="1" x14ac:dyDescent="0.3">
      <c r="B139" s="481"/>
      <c r="C139" s="359"/>
      <c r="D139" s="363"/>
      <c r="E139" s="21"/>
      <c r="F139" s="433">
        <v>41276</v>
      </c>
      <c r="G139" s="433">
        <v>41348</v>
      </c>
      <c r="H139" s="289" t="s">
        <v>343</v>
      </c>
      <c r="I139" s="434" t="s">
        <v>294</v>
      </c>
      <c r="J139" s="115">
        <f t="shared" si="13"/>
        <v>72</v>
      </c>
      <c r="K139" s="521"/>
      <c r="L139" s="475"/>
      <c r="O139" s="496"/>
      <c r="X139" s="146">
        <v>1992</v>
      </c>
      <c r="Y139" s="148">
        <v>65190</v>
      </c>
      <c r="Z139" s="147"/>
    </row>
    <row r="140" spans="2:26" ht="74.25" customHeight="1" thickBot="1" x14ac:dyDescent="0.3">
      <c r="B140" s="481"/>
      <c r="C140" s="359"/>
      <c r="D140" s="363"/>
      <c r="E140" s="21"/>
      <c r="F140" s="433">
        <v>42389</v>
      </c>
      <c r="G140" s="433">
        <v>42885</v>
      </c>
      <c r="H140" s="289" t="s">
        <v>343</v>
      </c>
      <c r="I140" s="434" t="s">
        <v>344</v>
      </c>
      <c r="J140" s="115">
        <f t="shared" si="13"/>
        <v>496</v>
      </c>
      <c r="K140" s="521"/>
      <c r="L140" s="475"/>
      <c r="O140" s="496"/>
      <c r="X140" s="146">
        <v>1993</v>
      </c>
      <c r="Y140" s="148">
        <v>81510</v>
      </c>
      <c r="Z140" s="147"/>
    </row>
    <row r="141" spans="2:26" ht="74.25" customHeight="1" thickBot="1" x14ac:dyDescent="0.3">
      <c r="B141" s="481"/>
      <c r="C141" s="484"/>
      <c r="D141" s="524"/>
      <c r="E141" s="21"/>
      <c r="F141" s="278">
        <v>42389</v>
      </c>
      <c r="G141" s="278">
        <v>42885</v>
      </c>
      <c r="H141" s="289" t="s">
        <v>343</v>
      </c>
      <c r="I141" s="282"/>
      <c r="J141" s="115">
        <f t="shared" si="13"/>
        <v>496</v>
      </c>
      <c r="K141" s="521"/>
      <c r="L141" s="475"/>
      <c r="O141" s="496"/>
      <c r="X141" s="146">
        <v>1994</v>
      </c>
      <c r="Y141" s="148">
        <v>98700</v>
      </c>
      <c r="Z141" s="147"/>
    </row>
    <row r="142" spans="2:26" ht="74.25" customHeight="1" thickBot="1" x14ac:dyDescent="0.3">
      <c r="B142" s="482"/>
      <c r="C142" s="515"/>
      <c r="D142" s="525"/>
      <c r="E142" s="21"/>
      <c r="F142" s="125"/>
      <c r="G142" s="125"/>
      <c r="H142" s="127"/>
      <c r="I142" s="129"/>
      <c r="J142" s="115">
        <f t="shared" si="13"/>
        <v>0</v>
      </c>
      <c r="K142" s="522"/>
      <c r="L142" s="475"/>
      <c r="O142" s="497"/>
      <c r="X142" s="146">
        <v>1995</v>
      </c>
      <c r="Y142" s="148">
        <v>118934</v>
      </c>
      <c r="Z142" s="147"/>
    </row>
    <row r="143" spans="2:26" ht="74.25" customHeight="1" thickBot="1" x14ac:dyDescent="0.3">
      <c r="B143" s="3"/>
      <c r="C143" s="51"/>
      <c r="D143" s="132"/>
      <c r="E143" s="14"/>
      <c r="F143" s="54"/>
      <c r="G143" s="54"/>
      <c r="H143" s="362"/>
      <c r="I143" s="56"/>
      <c r="J143" s="50">
        <f>SUM(J135:J142)</f>
        <v>2130</v>
      </c>
      <c r="K143" s="312"/>
      <c r="L143" s="137"/>
      <c r="X143" s="146">
        <v>1996</v>
      </c>
      <c r="Y143" s="148">
        <v>142125</v>
      </c>
      <c r="Z143" s="147"/>
    </row>
    <row r="144" spans="2:26" ht="74.25" customHeight="1" x14ac:dyDescent="0.25">
      <c r="X144" s="146">
        <v>1997</v>
      </c>
      <c r="Y144" s="148">
        <v>172005</v>
      </c>
      <c r="Z144" s="147"/>
    </row>
    <row r="145" spans="24:26" x14ac:dyDescent="0.25">
      <c r="X145" s="146">
        <v>1998</v>
      </c>
      <c r="Y145" s="148">
        <v>203826</v>
      </c>
      <c r="Z145" s="147"/>
    </row>
    <row r="146" spans="24:26" x14ac:dyDescent="0.25">
      <c r="X146" s="146">
        <v>1999</v>
      </c>
      <c r="Y146" s="148">
        <v>236460</v>
      </c>
      <c r="Z146" s="147"/>
    </row>
    <row r="147" spans="24:26" x14ac:dyDescent="0.25">
      <c r="X147" s="146">
        <v>2000</v>
      </c>
      <c r="Y147" s="148">
        <v>260100</v>
      </c>
      <c r="Z147" s="147"/>
    </row>
    <row r="148" spans="24:26" x14ac:dyDescent="0.25">
      <c r="X148" s="146">
        <v>2001</v>
      </c>
      <c r="Y148" s="148">
        <v>286000</v>
      </c>
      <c r="Z148" s="147"/>
    </row>
    <row r="149" spans="24:26" x14ac:dyDescent="0.25">
      <c r="X149" s="146">
        <v>2002</v>
      </c>
      <c r="Y149" s="148">
        <v>309000</v>
      </c>
      <c r="Z149" s="147"/>
    </row>
    <row r="150" spans="24:26" x14ac:dyDescent="0.25">
      <c r="X150" s="146">
        <v>2003</v>
      </c>
      <c r="Y150" s="148">
        <v>332000</v>
      </c>
      <c r="Z150" s="147"/>
    </row>
    <row r="151" spans="24:26" x14ac:dyDescent="0.25">
      <c r="X151" s="146">
        <v>2004</v>
      </c>
      <c r="Y151" s="148">
        <v>358000</v>
      </c>
      <c r="Z151" s="147"/>
    </row>
    <row r="152" spans="24:26" x14ac:dyDescent="0.25">
      <c r="X152" s="146">
        <v>2005</v>
      </c>
      <c r="Y152" s="148">
        <v>381500</v>
      </c>
      <c r="Z152" s="147"/>
    </row>
    <row r="153" spans="24:26" x14ac:dyDescent="0.25">
      <c r="X153" s="146">
        <v>2006</v>
      </c>
      <c r="Y153" s="148">
        <v>408000</v>
      </c>
      <c r="Z153" s="147"/>
    </row>
    <row r="154" spans="24:26" x14ac:dyDescent="0.25">
      <c r="X154" s="146">
        <v>2007</v>
      </c>
      <c r="Y154" s="148">
        <v>433700</v>
      </c>
      <c r="Z154" s="147"/>
    </row>
    <row r="155" spans="24:26" x14ac:dyDescent="0.25">
      <c r="X155" s="146">
        <v>2008</v>
      </c>
      <c r="Y155" s="148">
        <v>461500</v>
      </c>
      <c r="Z155" s="147"/>
    </row>
    <row r="156" spans="24:26" x14ac:dyDescent="0.25">
      <c r="X156" s="146">
        <v>2009</v>
      </c>
      <c r="Y156" s="148">
        <v>496900</v>
      </c>
      <c r="Z156" s="147"/>
    </row>
    <row r="157" spans="24:26" x14ac:dyDescent="0.25">
      <c r="X157" s="146">
        <v>2010</v>
      </c>
      <c r="Y157" s="148">
        <v>515000</v>
      </c>
      <c r="Z157" s="147"/>
    </row>
    <row r="158" spans="24:26" x14ac:dyDescent="0.25">
      <c r="X158" s="146">
        <v>2011</v>
      </c>
      <c r="Y158" s="148">
        <v>535600</v>
      </c>
      <c r="Z158" s="147"/>
    </row>
    <row r="159" spans="24:26" x14ac:dyDescent="0.25">
      <c r="X159" s="146">
        <v>2012</v>
      </c>
      <c r="Y159" s="148">
        <v>566700</v>
      </c>
      <c r="Z159" s="147"/>
    </row>
    <row r="160" spans="24:26" x14ac:dyDescent="0.25">
      <c r="X160" s="146">
        <v>2013</v>
      </c>
      <c r="Y160" s="148">
        <v>589500</v>
      </c>
      <c r="Z160" s="147"/>
    </row>
    <row r="161" spans="24:26" x14ac:dyDescent="0.25">
      <c r="X161" s="146">
        <v>2014</v>
      </c>
      <c r="Y161" s="148">
        <v>616000</v>
      </c>
      <c r="Z161" s="147"/>
    </row>
    <row r="162" spans="24:26" x14ac:dyDescent="0.25">
      <c r="X162" s="146">
        <v>2015</v>
      </c>
      <c r="Y162" s="148">
        <v>644350</v>
      </c>
      <c r="Z162" s="147"/>
    </row>
    <row r="163" spans="24:26" x14ac:dyDescent="0.25">
      <c r="X163" s="146">
        <v>2016</v>
      </c>
      <c r="Y163" s="148">
        <v>689455</v>
      </c>
      <c r="Z163" s="147"/>
    </row>
    <row r="164" spans="24:26" x14ac:dyDescent="0.25">
      <c r="X164" s="146">
        <v>2017</v>
      </c>
      <c r="Y164" s="148">
        <v>737717</v>
      </c>
      <c r="Z164" s="147"/>
    </row>
    <row r="165" spans="24:26" x14ac:dyDescent="0.25">
      <c r="X165" s="146">
        <v>2018</v>
      </c>
      <c r="Y165" s="148">
        <v>781242</v>
      </c>
      <c r="Z165" s="147"/>
    </row>
  </sheetData>
  <mergeCells count="86">
    <mergeCell ref="O82:O86"/>
    <mergeCell ref="B84:B86"/>
    <mergeCell ref="C84:C86"/>
    <mergeCell ref="D84:D86"/>
    <mergeCell ref="O65:O70"/>
    <mergeCell ref="B66:B70"/>
    <mergeCell ref="C66:C70"/>
    <mergeCell ref="D66:D70"/>
    <mergeCell ref="K73:K79"/>
    <mergeCell ref="L73:L79"/>
    <mergeCell ref="B77:B79"/>
    <mergeCell ref="D77:D79"/>
    <mergeCell ref="K109:K115"/>
    <mergeCell ref="L109:L115"/>
    <mergeCell ref="O109:O115"/>
    <mergeCell ref="B110:B115"/>
    <mergeCell ref="C110:C115"/>
    <mergeCell ref="D110:D115"/>
    <mergeCell ref="O89:O99"/>
    <mergeCell ref="B90:B99"/>
    <mergeCell ref="C90:C99"/>
    <mergeCell ref="D90:D99"/>
    <mergeCell ref="K102:K106"/>
    <mergeCell ref="L102:L106"/>
    <mergeCell ref="O102:O106"/>
    <mergeCell ref="B103:B106"/>
    <mergeCell ref="C103:C104"/>
    <mergeCell ref="D103:D104"/>
    <mergeCell ref="C105:C106"/>
    <mergeCell ref="D105:D106"/>
    <mergeCell ref="K57:K61"/>
    <mergeCell ref="L57:L61"/>
    <mergeCell ref="B59:B61"/>
    <mergeCell ref="C59:C61"/>
    <mergeCell ref="K89:K99"/>
    <mergeCell ref="L89:L99"/>
    <mergeCell ref="K65:K70"/>
    <mergeCell ref="L65:L70"/>
    <mergeCell ref="K82:K86"/>
    <mergeCell ref="L82:L86"/>
    <mergeCell ref="K47:K53"/>
    <mergeCell ref="L47:L53"/>
    <mergeCell ref="O47:O53"/>
    <mergeCell ref="B49:B53"/>
    <mergeCell ref="C49:C53"/>
    <mergeCell ref="D49:D53"/>
    <mergeCell ref="B2:P2"/>
    <mergeCell ref="B4:O4"/>
    <mergeCell ref="K13:K18"/>
    <mergeCell ref="L13:L18"/>
    <mergeCell ref="O13:O18"/>
    <mergeCell ref="B14:B18"/>
    <mergeCell ref="C14:C18"/>
    <mergeCell ref="D14:D18"/>
    <mergeCell ref="O22:O29"/>
    <mergeCell ref="B23:B29"/>
    <mergeCell ref="C23:C29"/>
    <mergeCell ref="D23:D29"/>
    <mergeCell ref="K34:K43"/>
    <mergeCell ref="L34:L43"/>
    <mergeCell ref="O34:O43"/>
    <mergeCell ref="B35:B43"/>
    <mergeCell ref="C35:C43"/>
    <mergeCell ref="D35:D43"/>
    <mergeCell ref="K22:K29"/>
    <mergeCell ref="L22:L29"/>
    <mergeCell ref="K119:K124"/>
    <mergeCell ref="L119:L124"/>
    <mergeCell ref="O119:O124"/>
    <mergeCell ref="B120:B124"/>
    <mergeCell ref="C120:C124"/>
    <mergeCell ref="D120:D124"/>
    <mergeCell ref="K128:K131"/>
    <mergeCell ref="L128:L131"/>
    <mergeCell ref="O128:O131"/>
    <mergeCell ref="B129:B131"/>
    <mergeCell ref="C129:C131"/>
    <mergeCell ref="D129:D131"/>
    <mergeCell ref="K135:K142"/>
    <mergeCell ref="L135:L142"/>
    <mergeCell ref="O135:O142"/>
    <mergeCell ref="B136:B142"/>
    <mergeCell ref="C136:C137"/>
    <mergeCell ref="D136:D137"/>
    <mergeCell ref="C141:C142"/>
    <mergeCell ref="D141:D142"/>
  </mergeCells>
  <conditionalFormatting sqref="L22:L29">
    <cfRule type="containsText" dxfId="34" priority="9" operator="containsText" text="NO CUMPLE">
      <formula>NOT(ISERROR(SEARCH("NO CUMPLE",L22)))</formula>
    </cfRule>
  </conditionalFormatting>
  <conditionalFormatting sqref="L128:L131">
    <cfRule type="containsText" dxfId="33" priority="5" operator="containsText" text="NO CUMPLE">
      <formula>NOT(ISERROR(SEARCH("NO CUMPLE",L128)))</formula>
    </cfRule>
  </conditionalFormatting>
  <conditionalFormatting sqref="L135:L142">
    <cfRule type="containsText" dxfId="32" priority="4" operator="containsText" text="NO CUMPLE">
      <formula>NOT(ISERROR(SEARCH("NO CUMPLE",L135)))</formula>
    </cfRule>
  </conditionalFormatting>
  <conditionalFormatting sqref="L119:L124">
    <cfRule type="containsText" dxfId="31" priority="3" operator="containsText" text="NO CUMPLE">
      <formula>NOT(ISERROR(SEARCH("NO CUMPLE",L119)))</formula>
    </cfRule>
  </conditionalFormatting>
  <conditionalFormatting sqref="L89:L99">
    <cfRule type="containsText" dxfId="30" priority="2" operator="containsText" text="NO CUMPLE">
      <formula>NOT(ISERROR(SEARCH("NO CUMPLE",L89)))</formula>
    </cfRule>
  </conditionalFormatting>
  <conditionalFormatting sqref="L102:L106">
    <cfRule type="containsText" dxfId="29" priority="1" operator="containsText" text="NO CUMPLE">
      <formula>NOT(ISERROR(SEARCH("NO CUMPLE",L102)))</formula>
    </cfRule>
  </conditionalFormatting>
  <conditionalFormatting sqref="L13:L18 L47:L53 L57:L61 L73:L79 C73:C79 L82:L86">
    <cfRule type="containsText" dxfId="28" priority="10" operator="containsText" text="NO CUMPLE">
      <formula>NOT(ISERROR(SEARCH("NO CUMPLE",C13)))</formula>
    </cfRule>
  </conditionalFormatting>
  <conditionalFormatting sqref="L34:L43">
    <cfRule type="containsText" dxfId="27" priority="8" operator="containsText" text="NO CUMPLE">
      <formula>NOT(ISERROR(SEARCH("NO CUMPLE",L34)))</formula>
    </cfRule>
  </conditionalFormatting>
  <conditionalFormatting sqref="L65:L70">
    <cfRule type="containsText" dxfId="26" priority="7" operator="containsText" text="NO CUMPLE">
      <formula>NOT(ISERROR(SEARCH("NO CUMPLE",L65)))</formula>
    </cfRule>
  </conditionalFormatting>
  <conditionalFormatting sqref="L109:L115">
    <cfRule type="containsText" dxfId="25" priority="6" operator="containsText" text="NO CUMPLE">
      <formula>NOT(ISERROR(SEARCH("NO CUMPLE",L109)))</formula>
    </cfRule>
  </conditionalFormatting>
  <printOptions horizontalCentered="1" verticalCentered="1"/>
  <pageMargins left="0.70866141732283472" right="0.70866141732283472" top="0.74803149606299213" bottom="0.74803149606299213" header="0.31496062992125984" footer="0.31496062992125984"/>
  <pageSetup paperSize="8" scale="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8"/>
  <sheetViews>
    <sheetView topLeftCell="A13" workbookViewId="0">
      <selection activeCell="A28" sqref="A28"/>
    </sheetView>
  </sheetViews>
  <sheetFormatPr baseColWidth="10" defaultRowHeight="15" x14ac:dyDescent="0.25"/>
  <cols>
    <col min="2" max="2" width="9.85546875" customWidth="1"/>
    <col min="3" max="3" width="70.7109375" customWidth="1"/>
    <col min="4" max="4" width="26.28515625" customWidth="1"/>
    <col min="5" max="5" width="8.28515625" customWidth="1"/>
    <col min="6" max="6" width="17.85546875" customWidth="1"/>
    <col min="8" max="8" width="24.7109375" customWidth="1"/>
    <col min="9" max="9" width="13" bestFit="1" customWidth="1"/>
  </cols>
  <sheetData>
    <row r="1" spans="2:9" ht="15.75" thickBot="1" x14ac:dyDescent="0.3"/>
    <row r="2" spans="2:9" ht="24" thickBot="1" x14ac:dyDescent="0.3">
      <c r="B2" s="536" t="s">
        <v>146</v>
      </c>
      <c r="C2" s="537"/>
      <c r="D2" s="537"/>
      <c r="E2" s="537"/>
      <c r="F2" s="538"/>
    </row>
    <row r="3" spans="2:9" ht="24" thickBot="1" x14ac:dyDescent="0.3">
      <c r="B3" s="170"/>
      <c r="C3" s="170"/>
      <c r="D3" s="170"/>
      <c r="E3" s="170"/>
      <c r="F3" s="170"/>
    </row>
    <row r="4" spans="2:9" ht="24" thickBot="1" x14ac:dyDescent="0.3">
      <c r="B4" s="536" t="s">
        <v>147</v>
      </c>
      <c r="C4" s="537"/>
      <c r="D4" s="537"/>
      <c r="E4" s="537"/>
      <c r="F4" s="538"/>
    </row>
    <row r="5" spans="2:9" ht="15.75" thickBot="1" x14ac:dyDescent="0.3">
      <c r="B5" s="315"/>
      <c r="C5" s="315"/>
      <c r="D5" s="315"/>
      <c r="E5" s="315"/>
      <c r="F5" s="315"/>
    </row>
    <row r="6" spans="2:9" ht="30.75" thickBot="1" x14ac:dyDescent="0.3">
      <c r="B6" s="196"/>
      <c r="C6" s="262" t="s">
        <v>0</v>
      </c>
      <c r="D6" s="261" t="s">
        <v>134</v>
      </c>
      <c r="E6" s="200"/>
      <c r="F6" s="196"/>
    </row>
    <row r="7" spans="2:9" ht="15.75" thickBot="1" x14ac:dyDescent="0.3">
      <c r="B7" s="263">
        <v>2</v>
      </c>
      <c r="C7" s="318" t="s">
        <v>156</v>
      </c>
      <c r="D7" s="317">
        <v>261422199</v>
      </c>
      <c r="E7" s="265"/>
      <c r="F7" s="334"/>
      <c r="H7" s="268"/>
    </row>
    <row r="8" spans="2:9" x14ac:dyDescent="0.25">
      <c r="B8" s="263">
        <v>3</v>
      </c>
      <c r="C8" s="318" t="s">
        <v>157</v>
      </c>
      <c r="D8" s="264">
        <v>259642500</v>
      </c>
      <c r="E8" s="265"/>
      <c r="F8" s="334"/>
      <c r="I8" s="266"/>
    </row>
    <row r="9" spans="2:9" x14ac:dyDescent="0.25">
      <c r="B9" s="263">
        <v>6</v>
      </c>
      <c r="C9" s="318" t="s">
        <v>160</v>
      </c>
      <c r="D9" s="264">
        <v>261009326</v>
      </c>
      <c r="E9" s="265"/>
      <c r="F9" s="334"/>
    </row>
    <row r="10" spans="2:9" x14ac:dyDescent="0.25">
      <c r="B10" s="263">
        <v>8</v>
      </c>
      <c r="C10" s="318" t="s">
        <v>162</v>
      </c>
      <c r="D10" s="264">
        <v>261877207</v>
      </c>
      <c r="E10" s="265"/>
      <c r="F10" s="334"/>
    </row>
    <row r="11" spans="2:9" x14ac:dyDescent="0.25">
      <c r="B11" s="263">
        <v>9</v>
      </c>
      <c r="C11" s="318" t="s">
        <v>163</v>
      </c>
      <c r="D11" s="264">
        <v>256664600</v>
      </c>
      <c r="E11" s="265"/>
      <c r="F11" s="334"/>
    </row>
    <row r="12" spans="2:9" x14ac:dyDescent="0.25">
      <c r="B12" s="263">
        <v>10</v>
      </c>
      <c r="C12" s="318" t="s">
        <v>164</v>
      </c>
      <c r="D12" s="264">
        <v>258308913</v>
      </c>
      <c r="E12" s="265"/>
      <c r="F12" s="334"/>
    </row>
    <row r="13" spans="2:9" x14ac:dyDescent="0.25">
      <c r="B13" s="263">
        <v>11</v>
      </c>
      <c r="C13" s="340" t="s">
        <v>165</v>
      </c>
      <c r="D13" s="264">
        <v>258887200</v>
      </c>
      <c r="E13" s="265"/>
      <c r="F13" s="334"/>
    </row>
    <row r="14" spans="2:9" x14ac:dyDescent="0.25">
      <c r="B14" s="263">
        <v>12</v>
      </c>
      <c r="C14" s="318" t="s">
        <v>166</v>
      </c>
      <c r="D14" s="264">
        <v>259314599</v>
      </c>
      <c r="E14" s="265"/>
      <c r="F14" s="334"/>
    </row>
    <row r="15" spans="2:9" ht="15.75" thickBot="1" x14ac:dyDescent="0.3"/>
    <row r="16" spans="2:9" ht="15.75" thickBot="1" x14ac:dyDescent="0.3">
      <c r="C16" s="267" t="s">
        <v>143</v>
      </c>
      <c r="D16" s="268">
        <f>((AVERAGE(D7:D14)+(261877207))/2)</f>
        <v>260759012.5</v>
      </c>
    </row>
    <row r="17" spans="2:10" ht="15.75" thickBot="1" x14ac:dyDescent="0.3"/>
    <row r="18" spans="2:10" ht="30.75" thickBot="1" x14ac:dyDescent="0.3">
      <c r="B18" s="196"/>
      <c r="C18" s="262" t="s">
        <v>144</v>
      </c>
      <c r="D18" s="261" t="s">
        <v>134</v>
      </c>
      <c r="F18" s="196" t="s">
        <v>135</v>
      </c>
    </row>
    <row r="19" spans="2:10" x14ac:dyDescent="0.25">
      <c r="B19" s="263">
        <v>3</v>
      </c>
      <c r="C19" s="318" t="s">
        <v>157</v>
      </c>
      <c r="D19" s="264">
        <v>259642500</v>
      </c>
      <c r="F19" s="271">
        <f>49*I19</f>
        <v>48.790192822194399</v>
      </c>
      <c r="H19">
        <f>((D16-D19)/D16)</f>
        <v>4.2817791388897828E-3</v>
      </c>
      <c r="I19">
        <f>1-H19</f>
        <v>0.99571822086111017</v>
      </c>
    </row>
    <row r="20" spans="2:10" x14ac:dyDescent="0.25">
      <c r="B20" s="263">
        <v>9</v>
      </c>
      <c r="C20" s="318" t="s">
        <v>163</v>
      </c>
      <c r="D20" s="264">
        <v>256664600</v>
      </c>
      <c r="F20" s="271">
        <f t="shared" ref="F20:F22" si="0">49*I20</f>
        <v>48.230606794463142</v>
      </c>
      <c r="H20">
        <f>((D16-D20)/D16)</f>
        <v>1.5701902153813379E-2</v>
      </c>
      <c r="I20">
        <f t="shared" ref="I20:I23" si="1">1-H20</f>
        <v>0.9842980978461866</v>
      </c>
    </row>
    <row r="21" spans="2:10" x14ac:dyDescent="0.25">
      <c r="B21" s="263">
        <v>10</v>
      </c>
      <c r="C21" s="318" t="s">
        <v>164</v>
      </c>
      <c r="D21" s="264">
        <v>258308913</v>
      </c>
      <c r="F21" s="271">
        <f t="shared" si="0"/>
        <v>48.53959453079306</v>
      </c>
      <c r="H21">
        <f>((D16-D21)/D16)</f>
        <v>9.3960299838150366E-3</v>
      </c>
      <c r="I21">
        <f t="shared" si="1"/>
        <v>0.99060397001618494</v>
      </c>
    </row>
    <row r="22" spans="2:10" ht="15" customHeight="1" x14ac:dyDescent="0.25">
      <c r="B22" s="263">
        <v>11</v>
      </c>
      <c r="C22" s="340" t="s">
        <v>165</v>
      </c>
      <c r="D22" s="264">
        <v>258887200</v>
      </c>
      <c r="F22" s="271">
        <f t="shared" si="0"/>
        <v>48.648262157381808</v>
      </c>
      <c r="H22">
        <f>((D16-D22)/D16)</f>
        <v>7.1783233187386001E-3</v>
      </c>
      <c r="I22">
        <f t="shared" si="1"/>
        <v>0.99282167668126142</v>
      </c>
    </row>
    <row r="23" spans="2:10" x14ac:dyDescent="0.25">
      <c r="B23" s="263">
        <v>12</v>
      </c>
      <c r="C23" s="318" t="s">
        <v>166</v>
      </c>
      <c r="D23" s="264">
        <v>259314599</v>
      </c>
      <c r="F23" s="271">
        <f>49*I23</f>
        <v>48.728575972038556</v>
      </c>
      <c r="H23">
        <f>((D16-D23)/D16)</f>
        <v>5.539265876764279E-3</v>
      </c>
      <c r="I23">
        <f t="shared" si="1"/>
        <v>0.99446073412323577</v>
      </c>
    </row>
    <row r="24" spans="2:10" ht="15.75" thickBot="1" x14ac:dyDescent="0.3">
      <c r="F24" s="269"/>
    </row>
    <row r="25" spans="2:10" ht="30.75" thickBot="1" x14ac:dyDescent="0.3">
      <c r="B25" s="196"/>
      <c r="C25" s="262" t="s">
        <v>145</v>
      </c>
      <c r="D25" s="261" t="s">
        <v>134</v>
      </c>
      <c r="F25" s="270" t="s">
        <v>135</v>
      </c>
    </row>
    <row r="26" spans="2:10" x14ac:dyDescent="0.25">
      <c r="B26" s="263">
        <v>2</v>
      </c>
      <c r="C26" s="318" t="s">
        <v>156</v>
      </c>
      <c r="D26" s="317">
        <v>261422199</v>
      </c>
      <c r="F26" s="272">
        <f>49*J26</f>
        <v>48.750757312750601</v>
      </c>
      <c r="H26" s="266">
        <f>ABS(D16-D26)</f>
        <v>663186.5</v>
      </c>
      <c r="I26" s="273">
        <f>+H26/D16</f>
        <v>2.5432927270346985E-3</v>
      </c>
      <c r="J26">
        <f t="shared" ref="J26:J28" si="2">1-(2*I26)</f>
        <v>0.99491341454593063</v>
      </c>
    </row>
    <row r="27" spans="2:10" x14ac:dyDescent="0.25">
      <c r="B27" s="263">
        <v>6</v>
      </c>
      <c r="C27" s="318" t="s">
        <v>160</v>
      </c>
      <c r="D27" s="264">
        <v>261009326</v>
      </c>
      <c r="F27" s="272">
        <f>49*J27</f>
        <v>48.905925694514586</v>
      </c>
      <c r="H27" s="266">
        <f>ABS(D16-D27)</f>
        <v>250313.5</v>
      </c>
      <c r="I27" s="341">
        <f>+H27/D16</f>
        <v>9.5994189270831056E-4</v>
      </c>
      <c r="J27">
        <f t="shared" si="2"/>
        <v>0.99808011621458337</v>
      </c>
    </row>
    <row r="28" spans="2:10" x14ac:dyDescent="0.25">
      <c r="B28" s="263">
        <v>8</v>
      </c>
      <c r="C28" s="318" t="s">
        <v>162</v>
      </c>
      <c r="D28" s="264">
        <v>261877207</v>
      </c>
      <c r="F28" s="272">
        <f>49*J28</f>
        <v>48.579753505164085</v>
      </c>
      <c r="H28" s="266">
        <f>ABS(D16-D28)</f>
        <v>1118194.5</v>
      </c>
      <c r="I28" s="341">
        <f>+H28/D16</f>
        <v>4.2882295391420073E-3</v>
      </c>
      <c r="J28">
        <f t="shared" si="2"/>
        <v>0.99142354092171603</v>
      </c>
    </row>
  </sheetData>
  <mergeCells count="2">
    <mergeCell ref="B2:F2"/>
    <mergeCell ref="B4:F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P26"/>
  <sheetViews>
    <sheetView showGridLines="0" topLeftCell="E1" zoomScale="55" zoomScaleNormal="55" workbookViewId="0">
      <selection activeCell="J10" sqref="J10"/>
    </sheetView>
  </sheetViews>
  <sheetFormatPr baseColWidth="10" defaultRowHeight="15" x14ac:dyDescent="0.25"/>
  <cols>
    <col min="1" max="1" width="7.140625" customWidth="1"/>
    <col min="2" max="2" width="9.140625" customWidth="1"/>
    <col min="3" max="4" width="65.28515625" customWidth="1"/>
    <col min="5" max="5" width="21.140625" customWidth="1"/>
    <col min="6" max="6" width="21.85546875" customWidth="1"/>
    <col min="7" max="8" width="24.140625" customWidth="1"/>
    <col min="9" max="10" width="28.85546875" customWidth="1"/>
    <col min="11" max="11" width="22.5703125" style="164" customWidth="1"/>
    <col min="12" max="12" width="5.42578125" style="164" customWidth="1"/>
    <col min="13" max="13" width="5.7109375" style="164" customWidth="1"/>
    <col min="14" max="14" width="47.140625" customWidth="1"/>
    <col min="15" max="15" width="10.42578125" customWidth="1"/>
    <col min="16" max="16" width="100" customWidth="1"/>
    <col min="17" max="17" width="36" customWidth="1"/>
  </cols>
  <sheetData>
    <row r="3" spans="2:16" ht="15.75" thickBot="1" x14ac:dyDescent="0.3"/>
    <row r="4" spans="2:16" ht="33.75" customHeight="1" thickBot="1" x14ac:dyDescent="0.3">
      <c r="B4" s="536" t="s">
        <v>146</v>
      </c>
      <c r="C4" s="537"/>
      <c r="D4" s="537"/>
      <c r="E4" s="537"/>
      <c r="F4" s="537"/>
      <c r="G4" s="537"/>
      <c r="H4" s="537"/>
      <c r="I4" s="537"/>
      <c r="J4" s="537"/>
      <c r="K4" s="537"/>
      <c r="L4" s="537"/>
      <c r="M4" s="537"/>
      <c r="N4" s="538"/>
    </row>
    <row r="5" spans="2:16" ht="7.5" customHeight="1" thickBot="1" x14ac:dyDescent="0.3">
      <c r="B5" s="169"/>
      <c r="C5" s="169"/>
      <c r="D5" s="169"/>
      <c r="E5" s="169"/>
      <c r="F5" s="169"/>
      <c r="G5" s="169"/>
      <c r="H5" s="169"/>
      <c r="I5" s="169"/>
      <c r="J5" s="169"/>
      <c r="K5" s="169"/>
      <c r="L5" s="169"/>
      <c r="M5" s="169"/>
      <c r="N5" s="169"/>
    </row>
    <row r="6" spans="2:16" ht="48.75" customHeight="1" thickBot="1" x14ac:dyDescent="0.3">
      <c r="B6" s="536" t="s">
        <v>44</v>
      </c>
      <c r="C6" s="537"/>
      <c r="D6" s="537"/>
      <c r="E6" s="537"/>
      <c r="F6" s="537"/>
      <c r="G6" s="537"/>
      <c r="H6" s="537"/>
      <c r="I6" s="537"/>
      <c r="J6" s="537"/>
      <c r="K6" s="537"/>
      <c r="L6" s="537"/>
      <c r="M6" s="537"/>
      <c r="N6" s="538"/>
    </row>
    <row r="7" spans="2:16" ht="15.75" thickBot="1" x14ac:dyDescent="0.3"/>
    <row r="8" spans="2:16" ht="105.75" customHeight="1" x14ac:dyDescent="0.25">
      <c r="B8" s="174"/>
      <c r="C8" s="173" t="s">
        <v>0</v>
      </c>
      <c r="D8" s="172" t="s">
        <v>43</v>
      </c>
      <c r="E8" s="177" t="s">
        <v>107</v>
      </c>
      <c r="F8" s="177" t="s">
        <v>108</v>
      </c>
      <c r="G8" s="177" t="s">
        <v>110</v>
      </c>
      <c r="H8" s="177" t="s">
        <v>111</v>
      </c>
      <c r="I8" s="178" t="s">
        <v>112</v>
      </c>
      <c r="J8" s="179" t="s">
        <v>113</v>
      </c>
      <c r="K8" s="179" t="s">
        <v>128</v>
      </c>
      <c r="L8" s="167"/>
      <c r="M8" s="167"/>
      <c r="N8" s="180" t="s">
        <v>22</v>
      </c>
      <c r="P8" s="180" t="s">
        <v>106</v>
      </c>
    </row>
    <row r="9" spans="2:16" s="324" customFormat="1" ht="81.75" customHeight="1" thickBot="1" x14ac:dyDescent="0.3">
      <c r="B9" s="319">
        <v>1</v>
      </c>
      <c r="C9" s="316" t="s">
        <v>148</v>
      </c>
      <c r="D9" s="347" t="s">
        <v>38</v>
      </c>
      <c r="E9" s="320" t="s">
        <v>12</v>
      </c>
      <c r="F9" s="320" t="s">
        <v>12</v>
      </c>
      <c r="G9" s="320" t="s">
        <v>12</v>
      </c>
      <c r="H9" s="320" t="s">
        <v>12</v>
      </c>
      <c r="I9" s="348" t="s">
        <v>12</v>
      </c>
      <c r="J9" s="321" t="s">
        <v>38</v>
      </c>
      <c r="K9" s="321" t="s">
        <v>154</v>
      </c>
      <c r="L9" s="322"/>
      <c r="M9" s="322"/>
      <c r="N9" s="323" t="s">
        <v>21</v>
      </c>
      <c r="P9" s="339" t="s">
        <v>174</v>
      </c>
    </row>
    <row r="10" spans="2:16" s="324" customFormat="1" ht="81.75" customHeight="1" thickBot="1" x14ac:dyDescent="0.3">
      <c r="B10" s="326">
        <v>2</v>
      </c>
      <c r="C10" s="318" t="s">
        <v>156</v>
      </c>
      <c r="D10" s="348" t="s">
        <v>12</v>
      </c>
      <c r="E10" s="327" t="s">
        <v>12</v>
      </c>
      <c r="F10" s="327" t="s">
        <v>12</v>
      </c>
      <c r="G10" s="353" t="s">
        <v>176</v>
      </c>
      <c r="H10" s="327" t="s">
        <v>12</v>
      </c>
      <c r="I10" s="348" t="s">
        <v>12</v>
      </c>
      <c r="J10" s="343" t="s">
        <v>173</v>
      </c>
      <c r="K10" s="328" t="s">
        <v>169</v>
      </c>
      <c r="L10" s="322"/>
      <c r="M10" s="322"/>
      <c r="N10" s="323" t="s">
        <v>177</v>
      </c>
      <c r="P10" s="352" t="s">
        <v>175</v>
      </c>
    </row>
    <row r="11" spans="2:16" s="324" customFormat="1" ht="81.75" customHeight="1" x14ac:dyDescent="0.25">
      <c r="B11" s="329">
        <v>3</v>
      </c>
      <c r="C11" s="318" t="s">
        <v>157</v>
      </c>
      <c r="D11" s="348" t="s">
        <v>12</v>
      </c>
      <c r="E11" s="327" t="s">
        <v>12</v>
      </c>
      <c r="F11" s="327" t="s">
        <v>12</v>
      </c>
      <c r="G11" s="327" t="s">
        <v>12</v>
      </c>
      <c r="H11" s="327" t="s">
        <v>12</v>
      </c>
      <c r="I11" s="348" t="s">
        <v>12</v>
      </c>
      <c r="J11" s="330" t="s">
        <v>38</v>
      </c>
      <c r="K11" s="328" t="s">
        <v>12</v>
      </c>
      <c r="L11" s="322"/>
      <c r="M11" s="322"/>
      <c r="N11" s="323" t="s">
        <v>177</v>
      </c>
      <c r="P11" s="325"/>
    </row>
    <row r="12" spans="2:16" s="324" customFormat="1" ht="163.5" customHeight="1" x14ac:dyDescent="0.25">
      <c r="B12" s="326">
        <v>4</v>
      </c>
      <c r="C12" s="318" t="s">
        <v>158</v>
      </c>
      <c r="D12" s="347" t="s">
        <v>38</v>
      </c>
      <c r="E12" s="327" t="s">
        <v>12</v>
      </c>
      <c r="F12" s="327" t="s">
        <v>12</v>
      </c>
      <c r="G12" s="327" t="s">
        <v>12</v>
      </c>
      <c r="H12" s="327" t="s">
        <v>12</v>
      </c>
      <c r="I12" s="348" t="s">
        <v>12</v>
      </c>
      <c r="J12" s="330" t="s">
        <v>38</v>
      </c>
      <c r="K12" s="328" t="s">
        <v>38</v>
      </c>
      <c r="L12" s="322"/>
      <c r="M12" s="322"/>
      <c r="N12" s="337" t="s">
        <v>155</v>
      </c>
      <c r="P12" s="338" t="s">
        <v>178</v>
      </c>
    </row>
    <row r="13" spans="2:16" s="324" customFormat="1" ht="216" customHeight="1" x14ac:dyDescent="0.25">
      <c r="B13" s="326">
        <v>5</v>
      </c>
      <c r="C13" s="318" t="s">
        <v>159</v>
      </c>
      <c r="D13" s="347" t="s">
        <v>38</v>
      </c>
      <c r="E13" s="327" t="s">
        <v>12</v>
      </c>
      <c r="F13" s="327" t="s">
        <v>12</v>
      </c>
      <c r="G13" s="327" t="s">
        <v>12</v>
      </c>
      <c r="H13" s="327" t="s">
        <v>12</v>
      </c>
      <c r="I13" s="348" t="s">
        <v>38</v>
      </c>
      <c r="J13" s="343" t="s">
        <v>173</v>
      </c>
      <c r="K13" s="330" t="s">
        <v>154</v>
      </c>
      <c r="L13" s="322"/>
      <c r="M13" s="322"/>
      <c r="N13" s="323" t="s">
        <v>21</v>
      </c>
      <c r="P13" s="339" t="s">
        <v>179</v>
      </c>
    </row>
    <row r="14" spans="2:16" s="324" customFormat="1" ht="81.75" customHeight="1" x14ac:dyDescent="0.25">
      <c r="B14" s="326">
        <v>6</v>
      </c>
      <c r="C14" s="318" t="s">
        <v>160</v>
      </c>
      <c r="D14" s="348" t="s">
        <v>12</v>
      </c>
      <c r="E14" s="327" t="s">
        <v>12</v>
      </c>
      <c r="F14" s="327" t="s">
        <v>12</v>
      </c>
      <c r="G14" s="327" t="s">
        <v>12</v>
      </c>
      <c r="H14" s="327" t="s">
        <v>12</v>
      </c>
      <c r="I14" s="348" t="s">
        <v>12</v>
      </c>
      <c r="J14" s="330" t="s">
        <v>38</v>
      </c>
      <c r="K14" s="330" t="s">
        <v>154</v>
      </c>
      <c r="L14" s="322"/>
      <c r="M14" s="322"/>
      <c r="N14" s="323" t="s">
        <v>177</v>
      </c>
      <c r="P14" s="339" t="s">
        <v>170</v>
      </c>
    </row>
    <row r="15" spans="2:16" s="324" customFormat="1" ht="108" customHeight="1" x14ac:dyDescent="0.25">
      <c r="B15" s="329">
        <v>7</v>
      </c>
      <c r="C15" s="318" t="s">
        <v>161</v>
      </c>
      <c r="D15" s="347" t="s">
        <v>38</v>
      </c>
      <c r="E15" s="327" t="s">
        <v>12</v>
      </c>
      <c r="F15" s="327" t="s">
        <v>12</v>
      </c>
      <c r="G15" s="327" t="s">
        <v>12</v>
      </c>
      <c r="H15" s="327" t="s">
        <v>12</v>
      </c>
      <c r="I15" s="348" t="s">
        <v>38</v>
      </c>
      <c r="J15" s="330" t="s">
        <v>38</v>
      </c>
      <c r="K15" s="330" t="s">
        <v>12</v>
      </c>
      <c r="L15" s="322"/>
      <c r="M15" s="322"/>
      <c r="N15" s="323" t="s">
        <v>21</v>
      </c>
      <c r="P15" s="339" t="s">
        <v>180</v>
      </c>
    </row>
    <row r="16" spans="2:16" s="324" customFormat="1" ht="81.75" customHeight="1" thickBot="1" x14ac:dyDescent="0.3">
      <c r="B16" s="329">
        <v>8</v>
      </c>
      <c r="C16" s="318" t="s">
        <v>162</v>
      </c>
      <c r="D16" s="348" t="s">
        <v>12</v>
      </c>
      <c r="E16" s="327" t="s">
        <v>12</v>
      </c>
      <c r="F16" s="327" t="s">
        <v>12</v>
      </c>
      <c r="G16" s="327" t="s">
        <v>12</v>
      </c>
      <c r="H16" s="327" t="s">
        <v>12</v>
      </c>
      <c r="I16" s="348" t="s">
        <v>12</v>
      </c>
      <c r="J16" s="330" t="s">
        <v>12</v>
      </c>
      <c r="K16" s="330" t="s">
        <v>154</v>
      </c>
      <c r="L16" s="322"/>
      <c r="M16" s="322"/>
      <c r="N16" s="323" t="s">
        <v>177</v>
      </c>
      <c r="P16" s="339" t="s">
        <v>171</v>
      </c>
    </row>
    <row r="17" spans="2:16" s="324" customFormat="1" ht="81.75" customHeight="1" thickBot="1" x14ac:dyDescent="0.3">
      <c r="B17" s="329">
        <v>9</v>
      </c>
      <c r="C17" s="318" t="s">
        <v>163</v>
      </c>
      <c r="D17" s="349" t="s">
        <v>12</v>
      </c>
      <c r="E17" s="331" t="s">
        <v>12</v>
      </c>
      <c r="F17" s="331" t="s">
        <v>12</v>
      </c>
      <c r="G17" s="331" t="s">
        <v>12</v>
      </c>
      <c r="H17" s="327" t="s">
        <v>12</v>
      </c>
      <c r="I17" s="358" t="s">
        <v>182</v>
      </c>
      <c r="J17" s="330" t="s">
        <v>38</v>
      </c>
      <c r="K17" s="328" t="s">
        <v>12</v>
      </c>
      <c r="L17" s="322"/>
      <c r="M17" s="322"/>
      <c r="N17" s="323" t="s">
        <v>177</v>
      </c>
      <c r="P17" s="357" t="s">
        <v>181</v>
      </c>
    </row>
    <row r="18" spans="2:16" s="324" customFormat="1" ht="81.75" customHeight="1" x14ac:dyDescent="0.25">
      <c r="B18" s="326">
        <v>10</v>
      </c>
      <c r="C18" s="318" t="s">
        <v>164</v>
      </c>
      <c r="D18" s="349" t="s">
        <v>12</v>
      </c>
      <c r="E18" s="327" t="s">
        <v>12</v>
      </c>
      <c r="F18" s="327" t="s">
        <v>12</v>
      </c>
      <c r="G18" s="327" t="s">
        <v>12</v>
      </c>
      <c r="H18" s="327" t="s">
        <v>12</v>
      </c>
      <c r="I18" s="348" t="s">
        <v>12</v>
      </c>
      <c r="J18" s="328" t="s">
        <v>38</v>
      </c>
      <c r="K18" s="328" t="s">
        <v>12</v>
      </c>
      <c r="L18" s="322"/>
      <c r="M18" s="322"/>
      <c r="N18" s="323" t="s">
        <v>177</v>
      </c>
      <c r="P18" s="325"/>
    </row>
    <row r="19" spans="2:16" s="324" customFormat="1" ht="81.75" customHeight="1" x14ac:dyDescent="0.25">
      <c r="B19" s="326">
        <v>11</v>
      </c>
      <c r="C19" s="340" t="s">
        <v>165</v>
      </c>
      <c r="D19" s="348" t="s">
        <v>12</v>
      </c>
      <c r="E19" s="327" t="s">
        <v>12</v>
      </c>
      <c r="F19" s="327" t="s">
        <v>12</v>
      </c>
      <c r="G19" s="327" t="s">
        <v>12</v>
      </c>
      <c r="H19" s="327" t="s">
        <v>12</v>
      </c>
      <c r="I19" s="348" t="s">
        <v>12</v>
      </c>
      <c r="J19" s="328" t="s">
        <v>38</v>
      </c>
      <c r="K19" s="328" t="s">
        <v>12</v>
      </c>
      <c r="L19" s="322"/>
      <c r="M19" s="322"/>
      <c r="N19" s="323" t="s">
        <v>177</v>
      </c>
      <c r="P19" s="325"/>
    </row>
    <row r="20" spans="2:16" s="324" customFormat="1" ht="81.75" customHeight="1" x14ac:dyDescent="0.25">
      <c r="B20" s="329">
        <v>12</v>
      </c>
      <c r="C20" s="318" t="s">
        <v>166</v>
      </c>
      <c r="D20" s="349" t="s">
        <v>12</v>
      </c>
      <c r="E20" s="331" t="s">
        <v>12</v>
      </c>
      <c r="F20" s="331" t="s">
        <v>12</v>
      </c>
      <c r="G20" s="331" t="s">
        <v>12</v>
      </c>
      <c r="H20" s="327" t="s">
        <v>12</v>
      </c>
      <c r="I20" s="348" t="s">
        <v>12</v>
      </c>
      <c r="J20" s="343" t="s">
        <v>173</v>
      </c>
      <c r="K20" s="332" t="s">
        <v>169</v>
      </c>
      <c r="L20" s="322"/>
      <c r="M20" s="322"/>
      <c r="N20" s="323" t="s">
        <v>177</v>
      </c>
      <c r="P20" s="333"/>
    </row>
    <row r="21" spans="2:16" s="324" customFormat="1" ht="81.75" customHeight="1" x14ac:dyDescent="0.25">
      <c r="B21" s="329">
        <v>13</v>
      </c>
      <c r="C21" s="318" t="s">
        <v>167</v>
      </c>
      <c r="D21" s="348" t="s">
        <v>12</v>
      </c>
      <c r="E21" s="327" t="s">
        <v>12</v>
      </c>
      <c r="F21" s="327" t="s">
        <v>12</v>
      </c>
      <c r="G21" s="327" t="s">
        <v>12</v>
      </c>
      <c r="H21" s="327" t="s">
        <v>12</v>
      </c>
      <c r="I21" s="348" t="s">
        <v>12</v>
      </c>
      <c r="J21" s="328" t="s">
        <v>38</v>
      </c>
      <c r="K21" s="328" t="s">
        <v>38</v>
      </c>
      <c r="L21" s="322"/>
      <c r="M21" s="322"/>
      <c r="N21" s="337" t="s">
        <v>155</v>
      </c>
      <c r="P21" s="342" t="s">
        <v>172</v>
      </c>
    </row>
    <row r="22" spans="2:16" s="324" customFormat="1" ht="81.75" customHeight="1" thickBot="1" x14ac:dyDescent="0.3">
      <c r="B22" s="329">
        <v>14</v>
      </c>
      <c r="C22" s="318" t="s">
        <v>168</v>
      </c>
      <c r="D22" s="350" t="s">
        <v>38</v>
      </c>
      <c r="E22" s="327" t="s">
        <v>12</v>
      </c>
      <c r="F22" s="327" t="s">
        <v>38</v>
      </c>
      <c r="G22" s="327" t="s">
        <v>12</v>
      </c>
      <c r="H22" s="327" t="s">
        <v>12</v>
      </c>
      <c r="I22" s="351" t="s">
        <v>12</v>
      </c>
      <c r="J22" s="328" t="s">
        <v>38</v>
      </c>
      <c r="K22" s="330" t="s">
        <v>154</v>
      </c>
      <c r="L22" s="322"/>
      <c r="M22" s="322"/>
      <c r="N22" s="323" t="s">
        <v>21</v>
      </c>
      <c r="P22" s="339" t="s">
        <v>183</v>
      </c>
    </row>
    <row r="23" spans="2:16" ht="50.1" customHeight="1" x14ac:dyDescent="0.25">
      <c r="B23" s="181"/>
      <c r="C23" s="181"/>
      <c r="D23" s="354"/>
      <c r="E23" s="181"/>
      <c r="F23" s="181"/>
      <c r="G23" s="181"/>
      <c r="H23" s="181"/>
      <c r="I23" s="322"/>
      <c r="J23" s="181"/>
      <c r="K23" s="181"/>
      <c r="L23" s="168"/>
      <c r="M23" s="168"/>
      <c r="N23" s="181"/>
      <c r="P23" s="181"/>
    </row>
    <row r="24" spans="2:16" x14ac:dyDescent="0.25">
      <c r="D24" s="322"/>
      <c r="I24" s="322"/>
    </row>
    <row r="25" spans="2:16" x14ac:dyDescent="0.25">
      <c r="D25" s="322"/>
      <c r="I25" s="356"/>
    </row>
    <row r="26" spans="2:16" x14ac:dyDescent="0.25">
      <c r="D26" s="355"/>
    </row>
  </sheetData>
  <mergeCells count="2">
    <mergeCell ref="B4:N4"/>
    <mergeCell ref="B6:N6"/>
  </mergeCells>
  <conditionalFormatting sqref="E23:H23 K9:K22 J23:K23">
    <cfRule type="containsText" dxfId="24" priority="35" operator="containsText" text="NO CUMPLE">
      <formula>NOT(ISERROR(SEARCH("NO CUMPLE",E9)))</formula>
    </cfRule>
  </conditionalFormatting>
  <conditionalFormatting sqref="N9:N23">
    <cfRule type="containsText" dxfId="23" priority="34" operator="containsText" text="NO HABIL">
      <formula>NOT(ISERROR(SEARCH("NO HABIL",N9)))</formula>
    </cfRule>
  </conditionalFormatting>
  <conditionalFormatting sqref="P23 P11:P12 P20:P21">
    <cfRule type="containsText" dxfId="22" priority="33" operator="containsText" text="NO HABIL">
      <formula>NOT(ISERROR(SEARCH("NO HABIL",P11)))</formula>
    </cfRule>
  </conditionalFormatting>
  <conditionalFormatting sqref="J16">
    <cfRule type="containsText" dxfId="21" priority="31" operator="containsText" text="NO CUMPLE">
      <formula>NOT(ISERROR(SEARCH("NO CUMPLE",J16)))</formula>
    </cfRule>
  </conditionalFormatting>
  <conditionalFormatting sqref="P18">
    <cfRule type="containsText" dxfId="20" priority="25" operator="containsText" text="NO HABIL">
      <formula>NOT(ISERROR(SEARCH("NO HABIL",P18)))</formula>
    </cfRule>
  </conditionalFormatting>
  <conditionalFormatting sqref="P19">
    <cfRule type="containsText" dxfId="19" priority="24" operator="containsText" text="NO HABIL">
      <formula>NOT(ISERROR(SEARCH("NO HABIL",P19)))</formula>
    </cfRule>
  </conditionalFormatting>
  <conditionalFormatting sqref="P14">
    <cfRule type="containsText" dxfId="18" priority="20" operator="containsText" text="NO HABIL">
      <formula>NOT(ISERROR(SEARCH("NO HABIL",P14)))</formula>
    </cfRule>
  </conditionalFormatting>
  <conditionalFormatting sqref="P9">
    <cfRule type="containsText" dxfId="17" priority="22" operator="containsText" text="NO HABIL">
      <formula>NOT(ISERROR(SEARCH("NO HABIL",P9)))</formula>
    </cfRule>
  </conditionalFormatting>
  <conditionalFormatting sqref="P13">
    <cfRule type="containsText" dxfId="16" priority="21" operator="containsText" text="NO HABIL">
      <formula>NOT(ISERROR(SEARCH("NO HABIL",P13)))</formula>
    </cfRule>
  </conditionalFormatting>
  <conditionalFormatting sqref="P22">
    <cfRule type="containsText" dxfId="15" priority="18" operator="containsText" text="NO HABIL">
      <formula>NOT(ISERROR(SEARCH("NO HABIL",P22)))</formula>
    </cfRule>
  </conditionalFormatting>
  <conditionalFormatting sqref="P16">
    <cfRule type="containsText" dxfId="14" priority="17" operator="containsText" text="NO HABIL">
      <formula>NOT(ISERROR(SEARCH("NO HABIL",P16)))</formula>
    </cfRule>
  </conditionalFormatting>
  <conditionalFormatting sqref="P15">
    <cfRule type="containsText" dxfId="13" priority="16" operator="containsText" text="NO HABIL">
      <formula>NOT(ISERROR(SEARCH("NO HABIL",P15)))</formula>
    </cfRule>
  </conditionalFormatting>
  <conditionalFormatting sqref="F9:H22">
    <cfRule type="containsText" dxfId="12" priority="15" operator="containsText" text="NO CUMPLE">
      <formula>NOT(ISERROR(SEARCH("NO CUMPLE",F9)))</formula>
    </cfRule>
  </conditionalFormatting>
  <conditionalFormatting sqref="E9:E22">
    <cfRule type="containsText" dxfId="11" priority="14" operator="containsText" text="NO CUMPLE">
      <formula>NOT(ISERROR(SEARCH("NO CUMPLE",E9)))</formula>
    </cfRule>
  </conditionalFormatting>
  <conditionalFormatting sqref="F9">
    <cfRule type="containsText" dxfId="10" priority="13" operator="containsText" text="NO CUMPLE">
      <formula>NOT(ISERROR(SEARCH("NO CUMPLE",F9)))</formula>
    </cfRule>
  </conditionalFormatting>
  <conditionalFormatting sqref="H9">
    <cfRule type="containsText" dxfId="9" priority="12" operator="containsText" text="NO CUMPLE">
      <formula>NOT(ISERROR(SEARCH("NO CUMPLE",H9)))</formula>
    </cfRule>
  </conditionalFormatting>
  <conditionalFormatting sqref="G9">
    <cfRule type="containsText" dxfId="8" priority="11" operator="containsText" text="NO CUMPLE">
      <formula>NOT(ISERROR(SEARCH("NO CUMPLE",G9)))</formula>
    </cfRule>
  </conditionalFormatting>
  <conditionalFormatting sqref="J9 J11:J12 J14:J15">
    <cfRule type="containsText" dxfId="7" priority="10" operator="containsText" text="NO CUMPLE">
      <formula>NOT(ISERROR(SEARCH("NO CUMPLE",J9)))</formula>
    </cfRule>
  </conditionalFormatting>
  <conditionalFormatting sqref="J17:J19 J21:J22">
    <cfRule type="containsText" dxfId="6" priority="9" operator="containsText" text="NO CUMPLE">
      <formula>NOT(ISERROR(SEARCH("NO CUMPLE",J17)))</formula>
    </cfRule>
  </conditionalFormatting>
  <conditionalFormatting sqref="J20">
    <cfRule type="containsText" dxfId="5" priority="8" operator="containsText" text="NO CUMPLE">
      <formula>NOT(ISERROR(SEARCH("NO CUMPLE",J20)))</formula>
    </cfRule>
  </conditionalFormatting>
  <conditionalFormatting sqref="I23:I25 I9:I15">
    <cfRule type="containsText" dxfId="4" priority="6" operator="containsText" text="NO CUMPLE">
      <formula>NOT(ISERROR(SEARCH("NO CUMPLE",I9)))</formula>
    </cfRule>
  </conditionalFormatting>
  <conditionalFormatting sqref="J10">
    <cfRule type="containsText" dxfId="3" priority="5" operator="containsText" text="NO CUMPLE">
      <formula>NOT(ISERROR(SEARCH("NO CUMPLE",J10)))</formula>
    </cfRule>
  </conditionalFormatting>
  <conditionalFormatting sqref="P10">
    <cfRule type="containsText" dxfId="2" priority="4" operator="containsText" text="NO HABIL">
      <formula>NOT(ISERROR(SEARCH("NO HABIL",P10)))</formula>
    </cfRule>
  </conditionalFormatting>
  <conditionalFormatting sqref="J13">
    <cfRule type="containsText" dxfId="1" priority="3" operator="containsText" text="NO CUMPLE">
      <formula>NOT(ISERROR(SEARCH("NO CUMPLE",J13)))</formula>
    </cfRule>
  </conditionalFormatting>
  <conditionalFormatting sqref="I16:I22">
    <cfRule type="containsText" dxfId="0" priority="1" operator="containsText" text="NO CUMPLE">
      <formula>NOT(ISERROR(SEARCH("NO CUMPLE",I16)))</formula>
    </cfRule>
  </conditionalFormatting>
  <printOptions horizontalCentered="1" verticalCentered="1"/>
  <pageMargins left="0.70866141732283472" right="0.70866141732283472" top="0.74803149606299213" bottom="0.74803149606299213" header="0.31496062992125984" footer="0.31496062992125984"/>
  <pageSetup paperSize="9" scale="3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F279"/>
  <sheetViews>
    <sheetView showGridLines="0" tabSelected="1" topLeftCell="A6" zoomScale="55" zoomScaleNormal="55" workbookViewId="0">
      <selection activeCell="F10" sqref="F10"/>
    </sheetView>
  </sheetViews>
  <sheetFormatPr baseColWidth="10" defaultRowHeight="15" x14ac:dyDescent="0.25"/>
  <cols>
    <col min="1" max="1" width="4.85546875" style="9" customWidth="1"/>
    <col min="2" max="2" width="3.85546875" style="9" customWidth="1"/>
    <col min="3" max="3" width="17.7109375" style="10" customWidth="1"/>
    <col min="4" max="4" width="91.140625" style="7" customWidth="1"/>
    <col min="5" max="9" width="40.5703125" style="8" customWidth="1"/>
    <col min="10" max="10" width="134.140625" style="8" customWidth="1"/>
    <col min="11" max="16384" width="11.42578125" style="9"/>
  </cols>
  <sheetData>
    <row r="1" spans="2:11" ht="15.75" thickBot="1" x14ac:dyDescent="0.3"/>
    <row r="2" spans="2:11" x14ac:dyDescent="0.25">
      <c r="B2" s="60"/>
      <c r="C2" s="64"/>
      <c r="D2" s="65"/>
      <c r="E2" s="52"/>
      <c r="F2" s="52"/>
      <c r="G2" s="52"/>
      <c r="H2" s="52"/>
      <c r="I2" s="52"/>
      <c r="J2" s="52"/>
      <c r="K2" s="34"/>
    </row>
    <row r="3" spans="2:11" ht="37.5" x14ac:dyDescent="0.25">
      <c r="B3" s="61"/>
      <c r="C3" s="72" t="s">
        <v>146</v>
      </c>
      <c r="D3" s="63"/>
      <c r="E3" s="66"/>
      <c r="F3" s="66"/>
      <c r="G3" s="66"/>
      <c r="H3" s="66"/>
      <c r="I3" s="66"/>
      <c r="J3" s="66"/>
      <c r="K3" s="16"/>
    </row>
    <row r="4" spans="2:11" ht="30" x14ac:dyDescent="0.25">
      <c r="B4" s="61"/>
      <c r="C4" s="73" t="s">
        <v>42</v>
      </c>
      <c r="D4" s="63"/>
      <c r="E4" s="66"/>
      <c r="F4" s="66"/>
      <c r="G4" s="66"/>
      <c r="H4" s="66"/>
      <c r="I4" s="66"/>
      <c r="J4" s="66"/>
      <c r="K4" s="16"/>
    </row>
    <row r="5" spans="2:11" ht="20.100000000000001" customHeight="1" thickBot="1" x14ac:dyDescent="0.3">
      <c r="B5" s="61"/>
      <c r="D5" s="2"/>
      <c r="E5" s="14"/>
      <c r="F5" s="14"/>
      <c r="G5" s="14"/>
      <c r="H5" s="14"/>
      <c r="I5" s="14"/>
      <c r="J5" s="14"/>
      <c r="K5" s="16"/>
    </row>
    <row r="6" spans="2:11" s="6" customFormat="1" ht="75" customHeight="1" x14ac:dyDescent="0.25">
      <c r="B6" s="67"/>
      <c r="C6" s="570" t="s">
        <v>17</v>
      </c>
      <c r="D6" s="563" t="s">
        <v>0</v>
      </c>
      <c r="E6" s="558" t="s">
        <v>129</v>
      </c>
      <c r="F6" s="542" t="s">
        <v>32</v>
      </c>
      <c r="G6" s="542" t="s">
        <v>130</v>
      </c>
      <c r="H6" s="542" t="s">
        <v>131</v>
      </c>
      <c r="I6" s="542" t="s">
        <v>35</v>
      </c>
      <c r="J6" s="543" t="s">
        <v>26</v>
      </c>
      <c r="K6" s="68"/>
    </row>
    <row r="7" spans="2:11" s="35" customFormat="1" ht="30" customHeight="1" thickBot="1" x14ac:dyDescent="0.3">
      <c r="B7" s="67"/>
      <c r="C7" s="576"/>
      <c r="D7" s="564"/>
      <c r="E7" s="559" t="s">
        <v>132</v>
      </c>
      <c r="F7" s="556" t="s">
        <v>34</v>
      </c>
      <c r="G7" s="556" t="s">
        <v>33</v>
      </c>
      <c r="H7" s="556" t="s">
        <v>133</v>
      </c>
      <c r="I7" s="556" t="s">
        <v>36</v>
      </c>
      <c r="J7" s="557"/>
      <c r="K7" s="68"/>
    </row>
    <row r="8" spans="2:11" ht="30" customHeight="1" x14ac:dyDescent="0.25">
      <c r="B8" s="61"/>
      <c r="C8" s="551">
        <v>1</v>
      </c>
      <c r="D8" s="580" t="s">
        <v>148</v>
      </c>
      <c r="E8" s="577">
        <v>40</v>
      </c>
      <c r="F8" s="574">
        <v>0</v>
      </c>
      <c r="G8" s="574">
        <v>10</v>
      </c>
      <c r="H8" s="574">
        <v>0</v>
      </c>
      <c r="I8" s="574">
        <f t="shared" ref="I8" si="0">SUM(E8:H8)</f>
        <v>50</v>
      </c>
      <c r="J8" s="575" t="s">
        <v>155</v>
      </c>
      <c r="K8" s="16"/>
    </row>
    <row r="9" spans="2:11" ht="30" customHeight="1" x14ac:dyDescent="0.25">
      <c r="B9" s="61"/>
      <c r="C9" s="544">
        <v>2</v>
      </c>
      <c r="D9" s="566" t="s">
        <v>156</v>
      </c>
      <c r="E9" s="561">
        <v>40</v>
      </c>
      <c r="F9" s="539">
        <v>0</v>
      </c>
      <c r="G9" s="539">
        <v>10</v>
      </c>
      <c r="H9" s="540">
        <v>48.75</v>
      </c>
      <c r="I9" s="540">
        <f t="shared" ref="I9:I21" si="1">SUM(E9:H9)</f>
        <v>98.75</v>
      </c>
      <c r="J9" s="546"/>
      <c r="K9" s="16"/>
    </row>
    <row r="10" spans="2:11" ht="30" customHeight="1" x14ac:dyDescent="0.25">
      <c r="B10" s="61"/>
      <c r="C10" s="544">
        <v>3</v>
      </c>
      <c r="D10" s="566" t="s">
        <v>157</v>
      </c>
      <c r="E10" s="561">
        <v>40</v>
      </c>
      <c r="F10" s="539">
        <v>0</v>
      </c>
      <c r="G10" s="539">
        <v>10</v>
      </c>
      <c r="H10" s="540">
        <v>48.79</v>
      </c>
      <c r="I10" s="540">
        <f t="shared" si="1"/>
        <v>98.789999999999992</v>
      </c>
      <c r="J10" s="546"/>
      <c r="K10" s="16"/>
    </row>
    <row r="11" spans="2:11" ht="30" customHeight="1" x14ac:dyDescent="0.25">
      <c r="B11" s="61"/>
      <c r="C11" s="544">
        <v>4</v>
      </c>
      <c r="D11" s="581" t="s">
        <v>158</v>
      </c>
      <c r="E11" s="578">
        <v>40</v>
      </c>
      <c r="F11" s="569">
        <v>0</v>
      </c>
      <c r="G11" s="569">
        <v>10</v>
      </c>
      <c r="H11" s="569"/>
      <c r="I11" s="569">
        <f t="shared" si="1"/>
        <v>50</v>
      </c>
      <c r="J11" s="571" t="s">
        <v>155</v>
      </c>
      <c r="K11" s="16"/>
    </row>
    <row r="12" spans="2:11" ht="30" customHeight="1" x14ac:dyDescent="0.25">
      <c r="B12" s="61"/>
      <c r="C12" s="544">
        <v>5</v>
      </c>
      <c r="D12" s="581" t="s">
        <v>159</v>
      </c>
      <c r="E12" s="578">
        <v>40</v>
      </c>
      <c r="F12" s="569">
        <v>0</v>
      </c>
      <c r="G12" s="569">
        <v>10</v>
      </c>
      <c r="H12" s="569">
        <v>0</v>
      </c>
      <c r="I12" s="569">
        <f t="shared" si="1"/>
        <v>50</v>
      </c>
      <c r="J12" s="571" t="s">
        <v>155</v>
      </c>
      <c r="K12" s="16"/>
    </row>
    <row r="13" spans="2:11" ht="30" customHeight="1" x14ac:dyDescent="0.25">
      <c r="B13" s="61"/>
      <c r="C13" s="544">
        <v>6</v>
      </c>
      <c r="D13" s="566" t="s">
        <v>160</v>
      </c>
      <c r="E13" s="561">
        <v>40</v>
      </c>
      <c r="F13" s="539">
        <v>0</v>
      </c>
      <c r="G13" s="539">
        <v>10</v>
      </c>
      <c r="H13" s="540">
        <v>48.91</v>
      </c>
      <c r="I13" s="540">
        <f t="shared" si="1"/>
        <v>98.91</v>
      </c>
      <c r="J13" s="546"/>
      <c r="K13" s="16"/>
    </row>
    <row r="14" spans="2:11" ht="30" customHeight="1" x14ac:dyDescent="0.25">
      <c r="B14" s="61"/>
      <c r="C14" s="544">
        <v>7</v>
      </c>
      <c r="D14" s="581" t="s">
        <v>161</v>
      </c>
      <c r="E14" s="578">
        <v>40</v>
      </c>
      <c r="F14" s="569">
        <v>0</v>
      </c>
      <c r="G14" s="569">
        <v>10</v>
      </c>
      <c r="H14" s="569">
        <v>0</v>
      </c>
      <c r="I14" s="569">
        <f t="shared" si="1"/>
        <v>50</v>
      </c>
      <c r="J14" s="571" t="s">
        <v>155</v>
      </c>
      <c r="K14" s="16"/>
    </row>
    <row r="15" spans="2:11" ht="30" customHeight="1" x14ac:dyDescent="0.25">
      <c r="B15" s="61"/>
      <c r="C15" s="544">
        <v>8</v>
      </c>
      <c r="D15" s="566" t="s">
        <v>162</v>
      </c>
      <c r="E15" s="561">
        <v>40</v>
      </c>
      <c r="F15" s="539">
        <v>1</v>
      </c>
      <c r="G15" s="539">
        <v>10</v>
      </c>
      <c r="H15" s="540">
        <v>48.58</v>
      </c>
      <c r="I15" s="540">
        <f t="shared" si="1"/>
        <v>99.58</v>
      </c>
      <c r="J15" s="546"/>
      <c r="K15" s="16"/>
    </row>
    <row r="16" spans="2:11" ht="30" customHeight="1" x14ac:dyDescent="0.25">
      <c r="B16" s="61"/>
      <c r="C16" s="544">
        <v>9</v>
      </c>
      <c r="D16" s="566" t="s">
        <v>163</v>
      </c>
      <c r="E16" s="561">
        <v>40</v>
      </c>
      <c r="F16" s="539">
        <v>0</v>
      </c>
      <c r="G16" s="539">
        <v>10</v>
      </c>
      <c r="H16" s="540">
        <v>48.23</v>
      </c>
      <c r="I16" s="540">
        <f t="shared" si="1"/>
        <v>98.22999999999999</v>
      </c>
      <c r="J16" s="546"/>
      <c r="K16" s="16"/>
    </row>
    <row r="17" spans="2:11" ht="30" customHeight="1" x14ac:dyDescent="0.25">
      <c r="B17" s="61"/>
      <c r="C17" s="544">
        <v>10</v>
      </c>
      <c r="D17" s="566" t="s">
        <v>164</v>
      </c>
      <c r="E17" s="561">
        <v>40</v>
      </c>
      <c r="F17" s="539">
        <v>0</v>
      </c>
      <c r="G17" s="539">
        <v>10</v>
      </c>
      <c r="H17" s="540">
        <v>48.54</v>
      </c>
      <c r="I17" s="540">
        <f t="shared" si="1"/>
        <v>98.539999999999992</v>
      </c>
      <c r="J17" s="546"/>
      <c r="K17" s="16"/>
    </row>
    <row r="18" spans="2:11" ht="30" customHeight="1" x14ac:dyDescent="0.25">
      <c r="B18" s="61"/>
      <c r="C18" s="544">
        <v>11</v>
      </c>
      <c r="D18" s="567" t="s">
        <v>165</v>
      </c>
      <c r="E18" s="561">
        <v>40</v>
      </c>
      <c r="F18" s="539">
        <v>0</v>
      </c>
      <c r="G18" s="539">
        <v>10</v>
      </c>
      <c r="H18" s="540">
        <v>48.65</v>
      </c>
      <c r="I18" s="540">
        <f t="shared" si="1"/>
        <v>98.65</v>
      </c>
      <c r="J18" s="546"/>
      <c r="K18" s="16"/>
    </row>
    <row r="19" spans="2:11" ht="30" customHeight="1" x14ac:dyDescent="0.25">
      <c r="B19" s="61"/>
      <c r="C19" s="544">
        <v>12</v>
      </c>
      <c r="D19" s="566" t="s">
        <v>166</v>
      </c>
      <c r="E19" s="561">
        <v>40</v>
      </c>
      <c r="F19" s="539">
        <v>0</v>
      </c>
      <c r="G19" s="539">
        <v>10</v>
      </c>
      <c r="H19" s="540">
        <v>48.73</v>
      </c>
      <c r="I19" s="540">
        <f t="shared" si="1"/>
        <v>98.72999999999999</v>
      </c>
      <c r="J19" s="546"/>
      <c r="K19" s="16"/>
    </row>
    <row r="20" spans="2:11" ht="30" customHeight="1" x14ac:dyDescent="0.25">
      <c r="B20" s="61"/>
      <c r="C20" s="544">
        <v>13</v>
      </c>
      <c r="D20" s="581" t="s">
        <v>167</v>
      </c>
      <c r="E20" s="578">
        <v>40</v>
      </c>
      <c r="F20" s="569">
        <v>0</v>
      </c>
      <c r="G20" s="569">
        <v>10</v>
      </c>
      <c r="H20" s="569"/>
      <c r="I20" s="569">
        <f t="shared" si="1"/>
        <v>50</v>
      </c>
      <c r="J20" s="571" t="s">
        <v>155</v>
      </c>
      <c r="K20" s="16"/>
    </row>
    <row r="21" spans="2:11" ht="30" customHeight="1" thickBot="1" x14ac:dyDescent="0.3">
      <c r="B21" s="61"/>
      <c r="C21" s="547">
        <v>14</v>
      </c>
      <c r="D21" s="582" t="s">
        <v>168</v>
      </c>
      <c r="E21" s="579">
        <v>40</v>
      </c>
      <c r="F21" s="572">
        <v>0</v>
      </c>
      <c r="G21" s="572">
        <v>0</v>
      </c>
      <c r="H21" s="572">
        <v>0</v>
      </c>
      <c r="I21" s="572">
        <f t="shared" si="1"/>
        <v>40</v>
      </c>
      <c r="J21" s="573" t="s">
        <v>155</v>
      </c>
      <c r="K21" s="16"/>
    </row>
    <row r="22" spans="2:11" s="15" customFormat="1" ht="30" customHeight="1" thickBot="1" x14ac:dyDescent="0.3">
      <c r="B22" s="69"/>
      <c r="C22" s="30"/>
      <c r="D22" s="70"/>
      <c r="E22" s="71"/>
      <c r="F22" s="71"/>
      <c r="G22" s="71"/>
      <c r="H22" s="71"/>
      <c r="I22" s="71"/>
      <c r="J22" s="71"/>
      <c r="K22" s="18"/>
    </row>
    <row r="23" spans="2:11" s="15" customFormat="1" ht="20.100000000000001" customHeight="1" x14ac:dyDescent="0.25">
      <c r="B23" s="9"/>
      <c r="C23" s="3"/>
      <c r="D23" s="5"/>
      <c r="E23" s="14"/>
      <c r="F23" s="14"/>
      <c r="G23" s="14"/>
      <c r="H23" s="14"/>
      <c r="I23" s="14"/>
      <c r="J23" s="14"/>
    </row>
    <row r="24" spans="2:11" x14ac:dyDescent="0.25">
      <c r="E24" s="14"/>
      <c r="F24" s="14"/>
      <c r="G24" s="14"/>
      <c r="H24" s="14"/>
      <c r="I24" s="14"/>
      <c r="J24" s="14"/>
    </row>
    <row r="25" spans="2:11" x14ac:dyDescent="0.25">
      <c r="E25" s="14"/>
      <c r="F25" s="14"/>
      <c r="G25" s="14"/>
      <c r="H25" s="14"/>
      <c r="I25" s="14"/>
      <c r="J25" s="14"/>
    </row>
    <row r="26" spans="2:11" ht="15.75" thickBot="1" x14ac:dyDescent="0.3">
      <c r="E26" s="14"/>
      <c r="F26" s="14"/>
      <c r="G26" s="14"/>
      <c r="H26" s="14"/>
      <c r="I26" s="14"/>
      <c r="J26" s="14"/>
    </row>
    <row r="27" spans="2:11" ht="30" x14ac:dyDescent="0.25">
      <c r="C27" s="541" t="s">
        <v>142</v>
      </c>
      <c r="D27" s="563" t="s">
        <v>0</v>
      </c>
      <c r="E27" s="558" t="s">
        <v>129</v>
      </c>
      <c r="F27" s="542" t="s">
        <v>32</v>
      </c>
      <c r="G27" s="542" t="s">
        <v>130</v>
      </c>
      <c r="H27" s="542" t="s">
        <v>131</v>
      </c>
      <c r="I27" s="543" t="s">
        <v>35</v>
      </c>
      <c r="J27" s="14"/>
    </row>
    <row r="28" spans="2:11" ht="15.75" thickBot="1" x14ac:dyDescent="0.3">
      <c r="C28" s="555"/>
      <c r="D28" s="564"/>
      <c r="E28" s="559" t="s">
        <v>132</v>
      </c>
      <c r="F28" s="556" t="s">
        <v>34</v>
      </c>
      <c r="G28" s="556" t="s">
        <v>33</v>
      </c>
      <c r="H28" s="556" t="s">
        <v>133</v>
      </c>
      <c r="I28" s="557"/>
      <c r="J28" s="14"/>
    </row>
    <row r="29" spans="2:11" ht="36" customHeight="1" x14ac:dyDescent="0.25">
      <c r="C29" s="551">
        <v>1</v>
      </c>
      <c r="D29" s="565" t="s">
        <v>162</v>
      </c>
      <c r="E29" s="560">
        <v>40</v>
      </c>
      <c r="F29" s="552">
        <v>1</v>
      </c>
      <c r="G29" s="552">
        <v>10</v>
      </c>
      <c r="H29" s="553">
        <v>48.58</v>
      </c>
      <c r="I29" s="554">
        <f t="shared" ref="I29:I36" si="2">SUM(E29:H29)</f>
        <v>99.58</v>
      </c>
      <c r="J29" s="14"/>
    </row>
    <row r="30" spans="2:11" ht="36" customHeight="1" x14ac:dyDescent="0.25">
      <c r="C30" s="544">
        <v>2</v>
      </c>
      <c r="D30" s="566" t="s">
        <v>160</v>
      </c>
      <c r="E30" s="561">
        <v>40</v>
      </c>
      <c r="F30" s="539">
        <v>0</v>
      </c>
      <c r="G30" s="539">
        <v>10</v>
      </c>
      <c r="H30" s="540">
        <v>48.91</v>
      </c>
      <c r="I30" s="546">
        <f t="shared" ref="I30" si="3">SUM(E30:H30)</f>
        <v>98.91</v>
      </c>
      <c r="J30" s="14"/>
    </row>
    <row r="31" spans="2:11" ht="36" customHeight="1" x14ac:dyDescent="0.25">
      <c r="C31" s="544">
        <v>3</v>
      </c>
      <c r="D31" s="566" t="s">
        <v>157</v>
      </c>
      <c r="E31" s="561">
        <v>40</v>
      </c>
      <c r="F31" s="539">
        <v>0</v>
      </c>
      <c r="G31" s="539">
        <v>10</v>
      </c>
      <c r="H31" s="540">
        <v>48.79</v>
      </c>
      <c r="I31" s="545">
        <f t="shared" si="2"/>
        <v>98.789999999999992</v>
      </c>
      <c r="J31" s="14"/>
    </row>
    <row r="32" spans="2:11" ht="36" customHeight="1" x14ac:dyDescent="0.25">
      <c r="C32" s="544">
        <v>4</v>
      </c>
      <c r="D32" s="566" t="s">
        <v>156</v>
      </c>
      <c r="E32" s="561">
        <v>40</v>
      </c>
      <c r="F32" s="539">
        <v>0</v>
      </c>
      <c r="G32" s="539">
        <v>10</v>
      </c>
      <c r="H32" s="540">
        <v>48.75</v>
      </c>
      <c r="I32" s="546">
        <f t="shared" ref="I32:I34" si="4">SUM(E32:H32)</f>
        <v>98.75</v>
      </c>
      <c r="J32" s="14"/>
    </row>
    <row r="33" spans="3:10" ht="36" customHeight="1" x14ac:dyDescent="0.25">
      <c r="C33" s="544">
        <v>5</v>
      </c>
      <c r="D33" s="566" t="s">
        <v>166</v>
      </c>
      <c r="E33" s="561">
        <v>40</v>
      </c>
      <c r="F33" s="539">
        <v>0</v>
      </c>
      <c r="G33" s="539">
        <v>10</v>
      </c>
      <c r="H33" s="540">
        <v>48.73</v>
      </c>
      <c r="I33" s="546">
        <f t="shared" si="4"/>
        <v>98.72999999999999</v>
      </c>
      <c r="J33" s="14"/>
    </row>
    <row r="34" spans="3:10" ht="36" customHeight="1" x14ac:dyDescent="0.25">
      <c r="C34" s="544">
        <v>6</v>
      </c>
      <c r="D34" s="567" t="s">
        <v>165</v>
      </c>
      <c r="E34" s="561">
        <v>40</v>
      </c>
      <c r="F34" s="539">
        <v>0</v>
      </c>
      <c r="G34" s="539">
        <v>10</v>
      </c>
      <c r="H34" s="540">
        <v>48.65</v>
      </c>
      <c r="I34" s="546">
        <f t="shared" si="4"/>
        <v>98.65</v>
      </c>
      <c r="J34" s="14"/>
    </row>
    <row r="35" spans="3:10" ht="36" customHeight="1" x14ac:dyDescent="0.25">
      <c r="C35" s="544">
        <v>7</v>
      </c>
      <c r="D35" s="566" t="s">
        <v>164</v>
      </c>
      <c r="E35" s="561">
        <v>40</v>
      </c>
      <c r="F35" s="539">
        <v>0</v>
      </c>
      <c r="G35" s="539">
        <v>10</v>
      </c>
      <c r="H35" s="540">
        <v>48.54</v>
      </c>
      <c r="I35" s="545">
        <f t="shared" si="2"/>
        <v>98.539999999999992</v>
      </c>
      <c r="J35" s="14"/>
    </row>
    <row r="36" spans="3:10" ht="36" customHeight="1" thickBot="1" x14ac:dyDescent="0.3">
      <c r="C36" s="547">
        <v>8</v>
      </c>
      <c r="D36" s="568" t="s">
        <v>163</v>
      </c>
      <c r="E36" s="562">
        <v>40</v>
      </c>
      <c r="F36" s="548">
        <v>0</v>
      </c>
      <c r="G36" s="548">
        <v>10</v>
      </c>
      <c r="H36" s="549">
        <v>48.23</v>
      </c>
      <c r="I36" s="550">
        <f t="shared" si="2"/>
        <v>98.22999999999999</v>
      </c>
      <c r="J36" s="14"/>
    </row>
    <row r="37" spans="3:10" x14ac:dyDescent="0.25">
      <c r="E37" s="14"/>
      <c r="F37" s="14"/>
      <c r="G37" s="14"/>
      <c r="H37" s="14"/>
      <c r="I37" s="14"/>
      <c r="J37" s="14"/>
    </row>
    <row r="38" spans="3:10" x14ac:dyDescent="0.25">
      <c r="E38" s="14"/>
      <c r="F38" s="14"/>
      <c r="G38" s="14"/>
      <c r="H38" s="14"/>
      <c r="I38" s="14"/>
      <c r="J38" s="14"/>
    </row>
    <row r="39" spans="3:10" x14ac:dyDescent="0.25">
      <c r="E39" s="14"/>
      <c r="F39" s="14"/>
      <c r="G39" s="14"/>
      <c r="H39" s="14"/>
      <c r="I39" s="14"/>
      <c r="J39" s="14"/>
    </row>
    <row r="40" spans="3:10" x14ac:dyDescent="0.25">
      <c r="E40" s="14"/>
      <c r="F40" s="14"/>
      <c r="G40" s="14"/>
      <c r="H40" s="14"/>
      <c r="I40" s="14"/>
      <c r="J40" s="14"/>
    </row>
    <row r="243" spans="2:58" s="23" customFormat="1" x14ac:dyDescent="0.25">
      <c r="B243" s="9"/>
      <c r="C243" s="10"/>
      <c r="D243" s="7"/>
      <c r="E243" s="8"/>
      <c r="F243" s="8"/>
      <c r="G243" s="8"/>
      <c r="H243" s="8"/>
      <c r="I243" s="8"/>
      <c r="J243" s="8"/>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c r="AY243" s="9"/>
      <c r="AZ243" s="9"/>
      <c r="BA243" s="9"/>
      <c r="BB243" s="9"/>
      <c r="BC243" s="9"/>
      <c r="BD243" s="9"/>
      <c r="BE243" s="9"/>
      <c r="BF243" s="9"/>
    </row>
    <row r="245" spans="2:58" s="23" customFormat="1" x14ac:dyDescent="0.25">
      <c r="B245" s="9"/>
      <c r="C245" s="10"/>
      <c r="D245" s="7"/>
      <c r="E245" s="8"/>
      <c r="F245" s="8"/>
      <c r="G245" s="8"/>
      <c r="H245" s="8"/>
      <c r="I245" s="8"/>
      <c r="J245" s="8"/>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c r="AY245" s="9"/>
      <c r="AZ245" s="9"/>
      <c r="BA245" s="9"/>
      <c r="BB245" s="9"/>
      <c r="BC245" s="9"/>
      <c r="BD245" s="9"/>
      <c r="BE245" s="9"/>
      <c r="BF245" s="9"/>
    </row>
    <row r="246" spans="2:58" s="23" customFormat="1" x14ac:dyDescent="0.25">
      <c r="B246" s="9"/>
      <c r="C246" s="10"/>
      <c r="D246" s="7"/>
      <c r="E246" s="8"/>
      <c r="F246" s="8"/>
      <c r="G246" s="8"/>
      <c r="H246" s="8"/>
      <c r="I246" s="8"/>
      <c r="J246" s="8"/>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c r="AY246" s="9"/>
      <c r="AZ246" s="9"/>
      <c r="BA246" s="9"/>
      <c r="BB246" s="9"/>
      <c r="BC246" s="9"/>
      <c r="BD246" s="9"/>
      <c r="BE246" s="9"/>
      <c r="BF246" s="9"/>
    </row>
    <row r="247" spans="2:58" s="23" customFormat="1" x14ac:dyDescent="0.25">
      <c r="B247" s="9"/>
      <c r="C247" s="10"/>
      <c r="D247" s="7"/>
      <c r="E247" s="8"/>
      <c r="F247" s="8"/>
      <c r="G247" s="8"/>
      <c r="H247" s="8"/>
      <c r="I247" s="8"/>
      <c r="J247" s="8"/>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c r="AY247" s="9"/>
      <c r="AZ247" s="9"/>
      <c r="BA247" s="9"/>
      <c r="BB247" s="9"/>
      <c r="BC247" s="9"/>
      <c r="BD247" s="9"/>
      <c r="BE247" s="9"/>
      <c r="BF247" s="9"/>
    </row>
    <row r="248" spans="2:58" s="23" customFormat="1" x14ac:dyDescent="0.25">
      <c r="B248" s="9"/>
      <c r="C248" s="10"/>
      <c r="D248" s="7"/>
      <c r="E248" s="8"/>
      <c r="F248" s="8"/>
      <c r="G248" s="8"/>
      <c r="H248" s="8"/>
      <c r="I248" s="8"/>
      <c r="J248" s="8"/>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c r="AY248" s="9"/>
      <c r="AZ248" s="9"/>
      <c r="BA248" s="9"/>
      <c r="BB248" s="9"/>
      <c r="BC248" s="9"/>
      <c r="BD248" s="9"/>
      <c r="BE248" s="9"/>
      <c r="BF248" s="9"/>
    </row>
    <row r="249" spans="2:58" s="23" customFormat="1" x14ac:dyDescent="0.25">
      <c r="B249" s="9"/>
      <c r="C249" s="10"/>
      <c r="D249" s="7"/>
      <c r="E249" s="8"/>
      <c r="F249" s="8"/>
      <c r="G249" s="8"/>
      <c r="H249" s="8"/>
      <c r="I249" s="8"/>
      <c r="J249" s="8"/>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c r="AY249" s="9"/>
      <c r="AZ249" s="9"/>
      <c r="BA249" s="9"/>
      <c r="BB249" s="9"/>
      <c r="BC249" s="9"/>
      <c r="BD249" s="9"/>
      <c r="BE249" s="9"/>
      <c r="BF249" s="9"/>
    </row>
    <row r="250" spans="2:58" s="23" customFormat="1" x14ac:dyDescent="0.25">
      <c r="B250" s="9"/>
      <c r="C250" s="10"/>
      <c r="D250" s="7"/>
      <c r="E250" s="8"/>
      <c r="F250" s="8"/>
      <c r="G250" s="8"/>
      <c r="H250" s="8"/>
      <c r="I250" s="8"/>
      <c r="J250" s="8"/>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c r="AY250" s="9"/>
      <c r="AZ250" s="9"/>
      <c r="BA250" s="9"/>
      <c r="BB250" s="9"/>
      <c r="BC250" s="9"/>
      <c r="BD250" s="9"/>
      <c r="BE250" s="9"/>
      <c r="BF250" s="9"/>
    </row>
    <row r="251" spans="2:58" s="23" customFormat="1" x14ac:dyDescent="0.25">
      <c r="B251" s="9"/>
      <c r="C251" s="10"/>
      <c r="D251" s="7"/>
      <c r="E251" s="8"/>
      <c r="F251" s="8"/>
      <c r="G251" s="8"/>
      <c r="H251" s="8"/>
      <c r="I251" s="8"/>
      <c r="J251" s="8"/>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c r="AY251" s="9"/>
      <c r="AZ251" s="9"/>
      <c r="BA251" s="9"/>
      <c r="BB251" s="9"/>
      <c r="BC251" s="9"/>
      <c r="BD251" s="9"/>
      <c r="BE251" s="9"/>
      <c r="BF251" s="9"/>
    </row>
    <row r="252" spans="2:58" s="23" customFormat="1" x14ac:dyDescent="0.25">
      <c r="B252" s="9"/>
      <c r="C252" s="10"/>
      <c r="D252" s="7"/>
      <c r="E252" s="8"/>
      <c r="F252" s="8"/>
      <c r="G252" s="8"/>
      <c r="H252" s="8"/>
      <c r="I252" s="8"/>
      <c r="J252" s="8"/>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c r="AY252" s="9"/>
      <c r="AZ252" s="9"/>
      <c r="BA252" s="9"/>
      <c r="BB252" s="9"/>
      <c r="BC252" s="9"/>
      <c r="BD252" s="9"/>
      <c r="BE252" s="9"/>
      <c r="BF252" s="9"/>
    </row>
    <row r="253" spans="2:58" s="23" customFormat="1" x14ac:dyDescent="0.25">
      <c r="B253" s="9"/>
      <c r="C253" s="10"/>
      <c r="D253" s="7"/>
      <c r="E253" s="8"/>
      <c r="F253" s="8"/>
      <c r="G253" s="8"/>
      <c r="H253" s="8"/>
      <c r="I253" s="8"/>
      <c r="J253" s="8"/>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c r="AY253" s="9"/>
      <c r="AZ253" s="9"/>
      <c r="BA253" s="9"/>
      <c r="BB253" s="9"/>
      <c r="BC253" s="9"/>
      <c r="BD253" s="9"/>
      <c r="BE253" s="9"/>
      <c r="BF253" s="9"/>
    </row>
    <row r="254" spans="2:58" s="23" customFormat="1" x14ac:dyDescent="0.25">
      <c r="B254" s="9"/>
      <c r="C254" s="10"/>
      <c r="D254" s="7"/>
      <c r="E254" s="8"/>
      <c r="F254" s="8"/>
      <c r="G254" s="8"/>
      <c r="H254" s="8"/>
      <c r="I254" s="8"/>
      <c r="J254" s="8"/>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c r="AY254" s="9"/>
      <c r="AZ254" s="9"/>
      <c r="BA254" s="9"/>
      <c r="BB254" s="9"/>
      <c r="BC254" s="9"/>
      <c r="BD254" s="9"/>
      <c r="BE254" s="9"/>
      <c r="BF254" s="9"/>
    </row>
    <row r="255" spans="2:58" s="23" customFormat="1" x14ac:dyDescent="0.25">
      <c r="B255" s="9"/>
      <c r="C255" s="10"/>
      <c r="D255" s="7"/>
      <c r="E255" s="8"/>
      <c r="F255" s="8"/>
      <c r="G255" s="8"/>
      <c r="H255" s="8"/>
      <c r="I255" s="8"/>
      <c r="J255" s="8"/>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c r="AY255" s="9"/>
      <c r="AZ255" s="9"/>
      <c r="BA255" s="9"/>
      <c r="BB255" s="9"/>
      <c r="BC255" s="9"/>
      <c r="BD255" s="9"/>
      <c r="BE255" s="9"/>
      <c r="BF255" s="9"/>
    </row>
    <row r="256" spans="2:58" s="23" customFormat="1" x14ac:dyDescent="0.25">
      <c r="B256" s="9"/>
      <c r="C256" s="10"/>
      <c r="D256" s="7"/>
      <c r="E256" s="8"/>
      <c r="F256" s="8"/>
      <c r="G256" s="8"/>
      <c r="H256" s="8"/>
      <c r="I256" s="8"/>
      <c r="J256" s="8"/>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c r="AY256" s="9"/>
      <c r="AZ256" s="9"/>
      <c r="BA256" s="9"/>
      <c r="BB256" s="9"/>
      <c r="BC256" s="9"/>
      <c r="BD256" s="9"/>
      <c r="BE256" s="9"/>
      <c r="BF256" s="9"/>
    </row>
    <row r="257" spans="2:58" s="23" customFormat="1" x14ac:dyDescent="0.25">
      <c r="B257" s="9"/>
      <c r="C257" s="10"/>
      <c r="D257" s="7"/>
      <c r="E257" s="8"/>
      <c r="F257" s="8"/>
      <c r="G257" s="8"/>
      <c r="H257" s="8"/>
      <c r="I257" s="8"/>
      <c r="J257" s="8"/>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c r="AY257" s="9"/>
      <c r="AZ257" s="9"/>
      <c r="BA257" s="9"/>
      <c r="BB257" s="9"/>
      <c r="BC257" s="9"/>
      <c r="BD257" s="9"/>
      <c r="BE257" s="9"/>
      <c r="BF257" s="9"/>
    </row>
    <row r="258" spans="2:58" s="23" customFormat="1" x14ac:dyDescent="0.25">
      <c r="B258" s="9"/>
      <c r="C258" s="10"/>
      <c r="D258" s="7"/>
      <c r="E258" s="8"/>
      <c r="F258" s="8"/>
      <c r="G258" s="8"/>
      <c r="H258" s="8"/>
      <c r="I258" s="8"/>
      <c r="J258" s="8"/>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c r="BF258" s="9"/>
    </row>
    <row r="259" spans="2:58" s="23" customFormat="1" x14ac:dyDescent="0.25">
      <c r="B259" s="9"/>
      <c r="C259" s="10"/>
      <c r="D259" s="7"/>
      <c r="E259" s="8"/>
      <c r="F259" s="8"/>
      <c r="G259" s="8"/>
      <c r="H259" s="8"/>
      <c r="I259" s="8"/>
      <c r="J259" s="8"/>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c r="AY259" s="9"/>
      <c r="AZ259" s="9"/>
      <c r="BA259" s="9"/>
      <c r="BB259" s="9"/>
      <c r="BC259" s="9"/>
      <c r="BD259" s="9"/>
      <c r="BE259" s="9"/>
      <c r="BF259" s="9"/>
    </row>
    <row r="260" spans="2:58" s="23" customFormat="1" x14ac:dyDescent="0.25">
      <c r="B260" s="9"/>
      <c r="C260" s="10"/>
      <c r="D260" s="7"/>
      <c r="E260" s="8"/>
      <c r="F260" s="8"/>
      <c r="G260" s="8"/>
      <c r="H260" s="8"/>
      <c r="I260" s="8"/>
      <c r="J260" s="8"/>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c r="AY260" s="9"/>
      <c r="AZ260" s="9"/>
      <c r="BA260" s="9"/>
      <c r="BB260" s="9"/>
      <c r="BC260" s="9"/>
      <c r="BD260" s="9"/>
      <c r="BE260" s="9"/>
      <c r="BF260" s="9"/>
    </row>
    <row r="261" spans="2:58" s="23" customFormat="1" x14ac:dyDescent="0.25">
      <c r="B261" s="9"/>
      <c r="C261" s="10"/>
      <c r="D261" s="7"/>
      <c r="E261" s="8"/>
      <c r="F261" s="8"/>
      <c r="G261" s="8"/>
      <c r="H261" s="8"/>
      <c r="I261" s="8"/>
      <c r="J261" s="8"/>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c r="AY261" s="9"/>
      <c r="AZ261" s="9"/>
      <c r="BA261" s="9"/>
      <c r="BB261" s="9"/>
      <c r="BC261" s="9"/>
      <c r="BD261" s="9"/>
      <c r="BE261" s="9"/>
      <c r="BF261" s="9"/>
    </row>
    <row r="262" spans="2:58" s="23" customFormat="1" x14ac:dyDescent="0.25">
      <c r="B262" s="9"/>
      <c r="C262" s="10"/>
      <c r="D262" s="7"/>
      <c r="E262" s="8"/>
      <c r="F262" s="8"/>
      <c r="G262" s="8"/>
      <c r="H262" s="8"/>
      <c r="I262" s="8"/>
      <c r="J262" s="8"/>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c r="BD262" s="9"/>
      <c r="BE262" s="9"/>
      <c r="BF262" s="9"/>
    </row>
    <row r="263" spans="2:58" s="23" customFormat="1" x14ac:dyDescent="0.25">
      <c r="B263" s="9"/>
      <c r="C263" s="10"/>
      <c r="D263" s="7"/>
      <c r="E263" s="8"/>
      <c r="F263" s="8"/>
      <c r="G263" s="8"/>
      <c r="H263" s="8"/>
      <c r="I263" s="8"/>
      <c r="J263" s="8"/>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c r="AY263" s="9"/>
      <c r="AZ263" s="9"/>
      <c r="BA263" s="9"/>
      <c r="BB263" s="9"/>
      <c r="BC263" s="9"/>
      <c r="BD263" s="9"/>
      <c r="BE263" s="9"/>
      <c r="BF263" s="9"/>
    </row>
    <row r="264" spans="2:58" s="23" customFormat="1" x14ac:dyDescent="0.25">
      <c r="B264" s="9"/>
      <c r="C264" s="10"/>
      <c r="D264" s="7"/>
      <c r="E264" s="8"/>
      <c r="F264" s="8"/>
      <c r="G264" s="8"/>
      <c r="H264" s="8"/>
      <c r="I264" s="8"/>
      <c r="J264" s="8"/>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c r="AY264" s="9"/>
      <c r="AZ264" s="9"/>
      <c r="BA264" s="9"/>
      <c r="BB264" s="9"/>
      <c r="BC264" s="9"/>
      <c r="BD264" s="9"/>
      <c r="BE264" s="9"/>
      <c r="BF264" s="9"/>
    </row>
    <row r="265" spans="2:58" s="23" customFormat="1" x14ac:dyDescent="0.25">
      <c r="B265" s="9"/>
      <c r="C265" s="10"/>
      <c r="D265" s="7"/>
      <c r="E265" s="8"/>
      <c r="F265" s="8"/>
      <c r="G265" s="8"/>
      <c r="H265" s="8"/>
      <c r="I265" s="8"/>
      <c r="J265" s="8"/>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c r="AY265" s="9"/>
      <c r="AZ265" s="9"/>
      <c r="BA265" s="9"/>
      <c r="BB265" s="9"/>
      <c r="BC265" s="9"/>
      <c r="BD265" s="9"/>
      <c r="BE265" s="9"/>
      <c r="BF265" s="9"/>
    </row>
    <row r="266" spans="2:58" s="23" customFormat="1" x14ac:dyDescent="0.25">
      <c r="B266" s="9"/>
      <c r="C266" s="10"/>
      <c r="D266" s="7"/>
      <c r="E266" s="8"/>
      <c r="F266" s="8"/>
      <c r="G266" s="8"/>
      <c r="H266" s="8"/>
      <c r="I266" s="8"/>
      <c r="J266" s="8"/>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c r="AY266" s="9"/>
      <c r="AZ266" s="9"/>
      <c r="BA266" s="9"/>
      <c r="BB266" s="9"/>
      <c r="BC266" s="9"/>
      <c r="BD266" s="9"/>
      <c r="BE266" s="9"/>
      <c r="BF266" s="9"/>
    </row>
    <row r="267" spans="2:58" s="23" customFormat="1" x14ac:dyDescent="0.25">
      <c r="B267" s="9"/>
      <c r="C267" s="10"/>
      <c r="D267" s="7"/>
      <c r="E267" s="8"/>
      <c r="F267" s="8"/>
      <c r="G267" s="8"/>
      <c r="H267" s="8"/>
      <c r="I267" s="8"/>
      <c r="J267" s="8"/>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c r="AY267" s="9"/>
      <c r="AZ267" s="9"/>
      <c r="BA267" s="9"/>
      <c r="BB267" s="9"/>
      <c r="BC267" s="9"/>
      <c r="BD267" s="9"/>
      <c r="BE267" s="9"/>
      <c r="BF267" s="9"/>
    </row>
    <row r="268" spans="2:58" s="23" customFormat="1" x14ac:dyDescent="0.25">
      <c r="B268" s="9"/>
      <c r="C268" s="10"/>
      <c r="D268" s="7"/>
      <c r="E268" s="8"/>
      <c r="F268" s="8"/>
      <c r="G268" s="8"/>
      <c r="H268" s="8"/>
      <c r="I268" s="8"/>
      <c r="J268" s="8"/>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c r="AY268" s="9"/>
      <c r="AZ268" s="9"/>
      <c r="BA268" s="9"/>
      <c r="BB268" s="9"/>
      <c r="BC268" s="9"/>
      <c r="BD268" s="9"/>
      <c r="BE268" s="9"/>
      <c r="BF268" s="9"/>
    </row>
    <row r="269" spans="2:58" s="23" customFormat="1" x14ac:dyDescent="0.25">
      <c r="B269" s="9"/>
      <c r="C269" s="10"/>
      <c r="D269" s="7"/>
      <c r="E269" s="8"/>
      <c r="F269" s="8"/>
      <c r="G269" s="8"/>
      <c r="H269" s="8"/>
      <c r="I269" s="8"/>
      <c r="J269" s="8"/>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c r="AY269" s="9"/>
      <c r="AZ269" s="9"/>
      <c r="BA269" s="9"/>
      <c r="BB269" s="9"/>
      <c r="BC269" s="9"/>
      <c r="BD269" s="9"/>
      <c r="BE269" s="9"/>
      <c r="BF269" s="9"/>
    </row>
    <row r="270" spans="2:58" s="23" customFormat="1" x14ac:dyDescent="0.25">
      <c r="B270" s="9"/>
      <c r="C270" s="10"/>
      <c r="D270" s="7"/>
      <c r="E270" s="8"/>
      <c r="F270" s="8"/>
      <c r="G270" s="8"/>
      <c r="H270" s="8"/>
      <c r="I270" s="8"/>
      <c r="J270" s="8"/>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c r="AY270" s="9"/>
      <c r="AZ270" s="9"/>
      <c r="BA270" s="9"/>
      <c r="BB270" s="9"/>
      <c r="BC270" s="9"/>
      <c r="BD270" s="9"/>
      <c r="BE270" s="9"/>
      <c r="BF270" s="9"/>
    </row>
    <row r="271" spans="2:58" s="23" customFormat="1" x14ac:dyDescent="0.25">
      <c r="B271" s="9"/>
      <c r="C271" s="10"/>
      <c r="D271" s="7"/>
      <c r="E271" s="8"/>
      <c r="F271" s="8"/>
      <c r="G271" s="8"/>
      <c r="H271" s="8"/>
      <c r="I271" s="8"/>
      <c r="J271" s="8"/>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c r="AY271" s="9"/>
      <c r="AZ271" s="9"/>
      <c r="BA271" s="9"/>
      <c r="BB271" s="9"/>
      <c r="BC271" s="9"/>
      <c r="BD271" s="9"/>
      <c r="BE271" s="9"/>
      <c r="BF271" s="9"/>
    </row>
    <row r="272" spans="2:58" s="23" customFormat="1" x14ac:dyDescent="0.25">
      <c r="B272" s="9"/>
      <c r="C272" s="10"/>
      <c r="D272" s="7"/>
      <c r="E272" s="8"/>
      <c r="F272" s="8"/>
      <c r="G272" s="8"/>
      <c r="H272" s="8"/>
      <c r="I272" s="8"/>
      <c r="J272" s="8"/>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c r="AY272" s="9"/>
      <c r="AZ272" s="9"/>
      <c r="BA272" s="9"/>
      <c r="BB272" s="9"/>
      <c r="BC272" s="9"/>
      <c r="BD272" s="9"/>
      <c r="BE272" s="9"/>
      <c r="BF272" s="9"/>
    </row>
    <row r="273" spans="2:58" s="23" customFormat="1" x14ac:dyDescent="0.25">
      <c r="B273" s="9"/>
      <c r="C273" s="10"/>
      <c r="D273" s="7"/>
      <c r="E273" s="8"/>
      <c r="F273" s="8"/>
      <c r="G273" s="8"/>
      <c r="H273" s="8"/>
      <c r="I273" s="8"/>
      <c r="J273" s="8"/>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c r="AY273" s="9"/>
      <c r="AZ273" s="9"/>
      <c r="BA273" s="9"/>
      <c r="BB273" s="9"/>
      <c r="BC273" s="9"/>
      <c r="BD273" s="9"/>
      <c r="BE273" s="9"/>
      <c r="BF273" s="9"/>
    </row>
    <row r="274" spans="2:58" s="23" customFormat="1" x14ac:dyDescent="0.25">
      <c r="B274" s="9"/>
      <c r="C274" s="10"/>
      <c r="D274" s="7"/>
      <c r="E274" s="8"/>
      <c r="F274" s="8"/>
      <c r="G274" s="8"/>
      <c r="H274" s="8"/>
      <c r="I274" s="8"/>
      <c r="J274" s="8"/>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c r="BC274" s="9"/>
      <c r="BD274" s="9"/>
      <c r="BE274" s="9"/>
      <c r="BF274" s="9"/>
    </row>
    <row r="275" spans="2:58" s="23" customFormat="1" x14ac:dyDescent="0.25">
      <c r="B275" s="9"/>
      <c r="C275" s="10"/>
      <c r="D275" s="7"/>
      <c r="E275" s="8"/>
      <c r="F275" s="8"/>
      <c r="G275" s="8"/>
      <c r="H275" s="8"/>
      <c r="I275" s="8"/>
      <c r="J275" s="8"/>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c r="AY275" s="9"/>
      <c r="AZ275" s="9"/>
      <c r="BA275" s="9"/>
      <c r="BB275" s="9"/>
      <c r="BC275" s="9"/>
      <c r="BD275" s="9"/>
      <c r="BE275" s="9"/>
      <c r="BF275" s="9"/>
    </row>
    <row r="276" spans="2:58" s="23" customFormat="1" x14ac:dyDescent="0.25">
      <c r="B276" s="9"/>
      <c r="C276" s="10"/>
      <c r="D276" s="7"/>
      <c r="E276" s="8"/>
      <c r="F276" s="8"/>
      <c r="G276" s="8"/>
      <c r="H276" s="8"/>
      <c r="I276" s="8"/>
      <c r="J276" s="8"/>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c r="AY276" s="9"/>
      <c r="AZ276" s="9"/>
      <c r="BA276" s="9"/>
      <c r="BB276" s="9"/>
      <c r="BC276" s="9"/>
      <c r="BD276" s="9"/>
      <c r="BE276" s="9"/>
      <c r="BF276" s="9"/>
    </row>
    <row r="277" spans="2:58" s="23" customFormat="1" x14ac:dyDescent="0.25">
      <c r="B277" s="9"/>
      <c r="C277" s="10"/>
      <c r="D277" s="7"/>
      <c r="E277" s="8"/>
      <c r="F277" s="8"/>
      <c r="G277" s="8"/>
      <c r="H277" s="8"/>
      <c r="I277" s="8"/>
      <c r="J277" s="8"/>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c r="AY277" s="9"/>
      <c r="AZ277" s="9"/>
      <c r="BA277" s="9"/>
      <c r="BB277" s="9"/>
      <c r="BC277" s="9"/>
      <c r="BD277" s="9"/>
      <c r="BE277" s="9"/>
      <c r="BF277" s="9"/>
    </row>
    <row r="278" spans="2:58" s="23" customFormat="1" x14ac:dyDescent="0.25">
      <c r="B278" s="9"/>
      <c r="C278" s="10"/>
      <c r="D278" s="7"/>
      <c r="E278" s="8"/>
      <c r="F278" s="8"/>
      <c r="G278" s="8"/>
      <c r="H278" s="8"/>
      <c r="I278" s="8"/>
      <c r="J278" s="8"/>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c r="AY278" s="9"/>
      <c r="AZ278" s="9"/>
      <c r="BA278" s="9"/>
      <c r="BB278" s="9"/>
      <c r="BC278" s="9"/>
      <c r="BD278" s="9"/>
      <c r="BE278" s="9"/>
      <c r="BF278" s="9"/>
    </row>
    <row r="279" spans="2:58" s="23" customFormat="1" x14ac:dyDescent="0.25">
      <c r="B279" s="9"/>
      <c r="C279" s="10"/>
      <c r="D279" s="7"/>
      <c r="E279" s="8"/>
      <c r="F279" s="8"/>
      <c r="G279" s="8"/>
      <c r="H279" s="8"/>
      <c r="I279" s="8"/>
      <c r="J279" s="8"/>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c r="AY279" s="9"/>
      <c r="AZ279" s="9"/>
      <c r="BA279" s="9"/>
      <c r="BB279" s="9"/>
      <c r="BC279" s="9"/>
      <c r="BD279" s="9"/>
      <c r="BE279" s="9"/>
      <c r="BF279" s="9"/>
    </row>
  </sheetData>
  <mergeCells count="6">
    <mergeCell ref="D6:D7"/>
    <mergeCell ref="C6:C7"/>
    <mergeCell ref="J6:J7"/>
    <mergeCell ref="D27:D28"/>
    <mergeCell ref="C27:C28"/>
    <mergeCell ref="I27:I28"/>
  </mergeCells>
  <printOptions horizontalCentered="1" verticalCentered="1"/>
  <pageMargins left="0.70866141732283472" right="0.70866141732283472" top="0.74803149606299213" bottom="0.74803149606299213" header="0.31496062992125984" footer="0.31496062992125984"/>
  <pageSetup paperSize="66"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EVALUACION PERSONAL CLAVE</vt:lpstr>
      <vt:lpstr>EVAL EXPERIENCIA MINIMA HABILIT</vt:lpstr>
      <vt:lpstr>EVAL EXPERIENCIA PERSONAL H</vt:lpstr>
      <vt:lpstr>EVAL PROPUESTA ECONOMICA</vt:lpstr>
      <vt:lpstr>CONSOLIDADO HABILITANTES</vt:lpstr>
      <vt:lpstr>PONDERABLES</vt:lpstr>
      <vt:lpstr>'CONSOLIDADO HABILITANTES'!Área_de_impresión</vt:lpstr>
      <vt:lpstr>'EVAL EXPERIENCIA MINIMA HABILIT'!Área_de_impresión</vt:lpstr>
      <vt:lpstr>'EVAL EXPERIENCIA PERSONAL H'!Área_de_impresión</vt:lpstr>
      <vt:lpstr>'EVALUACION PERSONAL CLAVE'!Área_de_impresión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Alarcon Peña</dc:creator>
  <cp:lastModifiedBy>SACTIC</cp:lastModifiedBy>
  <cp:lastPrinted>2018-10-09T21:14:32Z</cp:lastPrinted>
  <dcterms:created xsi:type="dcterms:W3CDTF">2017-11-11T15:36:30Z</dcterms:created>
  <dcterms:modified xsi:type="dcterms:W3CDTF">2018-12-18T23:18:57Z</dcterms:modified>
</cp:coreProperties>
</file>