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drawings/drawing18.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png" ContentType="image/png"/>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0730" windowHeight="11760" tabRatio="932" firstSheet="1" activeTab="1"/>
  </bookViews>
  <sheets>
    <sheet name="Hoja2 (2)" sheetId="3" state="hidden" r:id="rId1"/>
    <sheet name="CONSOLIDADO FINAL AUDIEN." sheetId="27" r:id="rId2"/>
    <sheet name="VERIF FTO 9 A.I.U" sheetId="25" r:id="rId3"/>
    <sheet name="verif aritm" sheetId="26" r:id="rId4"/>
    <sheet name="CONSOLIDADO INICIAL" sheetId="24" r:id="rId5"/>
    <sheet name="RESUMEN" sheetId="23" r:id="rId6"/>
    <sheet name="1-CON Y CON S.A.S" sheetId="1" r:id="rId7"/>
    <sheet name="2-CONCRESCOL S.A" sheetId="4" r:id="rId8"/>
    <sheet name="3-CONSORCIO BOLIVAR 011" sheetId="5" r:id="rId9"/>
    <sheet name="4- CONSORCIO C&amp;M CIUDAD BOLÍVAR" sheetId="6" r:id="rId10"/>
    <sheet name="5- CONSORCIO INTERCON 013" sheetId="8" r:id="rId11"/>
    <sheet name="6-CONSORCIO MALLA VIAL 2018" sheetId="9" r:id="rId12"/>
    <sheet name="7-CONSORCIO MALLA VIAL 2019" sheetId="11" r:id="rId13"/>
    <sheet name="8-CONSORCIO MALLA VIAL LR" sheetId="12" r:id="rId14"/>
    <sheet name="9- CON. VIAL CIUDAD BOLIVAR MV" sheetId="13" r:id="rId15"/>
    <sheet name="10-CONSORCIO VIAL PC -13" sheetId="14" r:id="rId16"/>
    <sheet name="11-CONSORCIO VIAS BOLÍVAR 2018" sheetId="15" r:id="rId17"/>
    <sheet name="12-CONSORCTRB013" sheetId="16" r:id="rId18"/>
    <sheet name="13-CS INFRA C. BOLÍVAR" sheetId="17" r:id="rId19"/>
    <sheet name="14-HB ESTRUCTURAS METALICAS SAS" sheetId="18" r:id="rId20"/>
    <sheet name="15-LUIS ALBERTO GONZALEZ CH " sheetId="20" r:id="rId21"/>
    <sheet name="16-LYDCO INGENIERIA S.A.S" sheetId="19" r:id="rId22"/>
    <sheet name="17-UT MA. VIAL P &amp; J INGENIEROS" sheetId="22" r:id="rId23"/>
    <sheet name="Hoja7" sheetId="7" state="hidden" r:id="rId24"/>
    <sheet name="Hoja2" sheetId="2" state="hidden" r:id="rId25"/>
  </sheets>
  <externalReferences>
    <externalReference r:id="rId26"/>
  </externalReferenc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G8" i="27"/>
  <c r="G10"/>
  <c r="G11"/>
  <c r="G12"/>
  <c r="G13"/>
  <c r="G14"/>
  <c r="G16"/>
  <c r="G20"/>
  <c r="G21"/>
  <c r="G22"/>
  <c r="G23"/>
  <c r="G7"/>
  <c r="F8"/>
  <c r="F9"/>
  <c r="F10"/>
  <c r="F11"/>
  <c r="F12"/>
  <c r="F13"/>
  <c r="F14"/>
  <c r="F15"/>
  <c r="F16"/>
  <c r="F17"/>
  <c r="F18"/>
  <c r="F19"/>
  <c r="F20"/>
  <c r="F21"/>
  <c r="F22"/>
  <c r="F23"/>
  <c r="F7"/>
  <c r="B23"/>
  <c r="B22"/>
  <c r="B21"/>
  <c r="B20"/>
  <c r="B19"/>
  <c r="B18"/>
  <c r="B17"/>
  <c r="B16"/>
  <c r="B15"/>
  <c r="B14"/>
  <c r="B13"/>
  <c r="B12"/>
  <c r="B11"/>
  <c r="B10"/>
  <c r="B9"/>
  <c r="B8"/>
  <c r="B7"/>
  <c r="C1"/>
  <c r="M361" i="26" l="1"/>
  <c r="L361"/>
  <c r="J361"/>
  <c r="I361"/>
  <c r="T348"/>
  <c r="S348"/>
  <c r="R348"/>
  <c r="Q348"/>
  <c r="P348"/>
  <c r="O348"/>
  <c r="N348"/>
  <c r="M348"/>
  <c r="L348"/>
  <c r="K348"/>
  <c r="J348"/>
  <c r="I348"/>
  <c r="H347"/>
  <c r="H346"/>
  <c r="H343"/>
  <c r="T342"/>
  <c r="S342"/>
  <c r="R342"/>
  <c r="Q342"/>
  <c r="P342"/>
  <c r="O342"/>
  <c r="N342"/>
  <c r="M342"/>
  <c r="L342"/>
  <c r="K342"/>
  <c r="J342"/>
  <c r="I342"/>
  <c r="H342"/>
  <c r="G341"/>
  <c r="G342" s="1"/>
  <c r="H339"/>
  <c r="T338"/>
  <c r="S338"/>
  <c r="R338"/>
  <c r="Q338"/>
  <c r="P338"/>
  <c r="P350" s="1"/>
  <c r="O338"/>
  <c r="N338"/>
  <c r="M338"/>
  <c r="L338"/>
  <c r="K338"/>
  <c r="J338"/>
  <c r="I338"/>
  <c r="G337"/>
  <c r="G336"/>
  <c r="G335"/>
  <c r="G334"/>
  <c r="G333"/>
  <c r="G332"/>
  <c r="G331"/>
  <c r="G330"/>
  <c r="G329"/>
  <c r="G328"/>
  <c r="G327"/>
  <c r="G326"/>
  <c r="G325"/>
  <c r="G324"/>
  <c r="G323"/>
  <c r="G322"/>
  <c r="G321"/>
  <c r="G320"/>
  <c r="G319"/>
  <c r="G318"/>
  <c r="G317"/>
  <c r="G316"/>
  <c r="G315"/>
  <c r="G314"/>
  <c r="G313"/>
  <c r="G312"/>
  <c r="G311"/>
  <c r="G310"/>
  <c r="G309"/>
  <c r="G308"/>
  <c r="G307"/>
  <c r="G306"/>
  <c r="G305"/>
  <c r="G304"/>
  <c r="G303"/>
  <c r="G302"/>
  <c r="G301"/>
  <c r="G300"/>
  <c r="G299"/>
  <c r="G298"/>
  <c r="G297"/>
  <c r="G296"/>
  <c r="G295"/>
  <c r="G294"/>
  <c r="G293"/>
  <c r="G292"/>
  <c r="G291"/>
  <c r="G290"/>
  <c r="G289"/>
  <c r="G288"/>
  <c r="G287"/>
  <c r="G286"/>
  <c r="G285"/>
  <c r="G284"/>
  <c r="G283"/>
  <c r="G282"/>
  <c r="G281"/>
  <c r="G280"/>
  <c r="G279"/>
  <c r="G278"/>
  <c r="G277"/>
  <c r="G276"/>
  <c r="G275"/>
  <c r="G274"/>
  <c r="G273"/>
  <c r="G272"/>
  <c r="G271"/>
  <c r="G270"/>
  <c r="G269"/>
  <c r="G268"/>
  <c r="G267"/>
  <c r="G266"/>
  <c r="G265"/>
  <c r="G264"/>
  <c r="G263"/>
  <c r="G262"/>
  <c r="G261"/>
  <c r="G260"/>
  <c r="G259"/>
  <c r="G258"/>
  <c r="G257"/>
  <c r="G256"/>
  <c r="G255"/>
  <c r="G254"/>
  <c r="G253"/>
  <c r="G252"/>
  <c r="G251"/>
  <c r="G250"/>
  <c r="G249"/>
  <c r="G248"/>
  <c r="G247"/>
  <c r="G246"/>
  <c r="G245"/>
  <c r="G244"/>
  <c r="G243"/>
  <c r="G242"/>
  <c r="G241"/>
  <c r="G240"/>
  <c r="G239"/>
  <c r="G238"/>
  <c r="G237"/>
  <c r="G236"/>
  <c r="G235"/>
  <c r="G234"/>
  <c r="G233"/>
  <c r="G232"/>
  <c r="G231"/>
  <c r="G230"/>
  <c r="G229"/>
  <c r="G228"/>
  <c r="G227"/>
  <c r="G226"/>
  <c r="G225"/>
  <c r="G224"/>
  <c r="G223"/>
  <c r="G222"/>
  <c r="G221"/>
  <c r="G220"/>
  <c r="G219"/>
  <c r="G218"/>
  <c r="G217"/>
  <c r="G216"/>
  <c r="G215"/>
  <c r="G214"/>
  <c r="G213"/>
  <c r="G212"/>
  <c r="G211"/>
  <c r="G210"/>
  <c r="G209"/>
  <c r="G208"/>
  <c r="G207"/>
  <c r="G206"/>
  <c r="G205"/>
  <c r="G204"/>
  <c r="G203"/>
  <c r="G202"/>
  <c r="G201"/>
  <c r="G200"/>
  <c r="G199"/>
  <c r="G198"/>
  <c r="G197"/>
  <c r="G196"/>
  <c r="G195"/>
  <c r="G194"/>
  <c r="G193"/>
  <c r="G192"/>
  <c r="G191"/>
  <c r="G190"/>
  <c r="G189"/>
  <c r="G188"/>
  <c r="G187"/>
  <c r="G186"/>
  <c r="G185"/>
  <c r="G184"/>
  <c r="G183"/>
  <c r="G182"/>
  <c r="G181"/>
  <c r="G180"/>
  <c r="G179"/>
  <c r="G178"/>
  <c r="G177"/>
  <c r="G176"/>
  <c r="G175"/>
  <c r="G174"/>
  <c r="G173"/>
  <c r="G172"/>
  <c r="G171"/>
  <c r="G170"/>
  <c r="G169"/>
  <c r="G168"/>
  <c r="G167"/>
  <c r="G166"/>
  <c r="G165"/>
  <c r="G164"/>
  <c r="G163"/>
  <c r="G162"/>
  <c r="G161"/>
  <c r="G160"/>
  <c r="G159"/>
  <c r="G158"/>
  <c r="G157"/>
  <c r="G156"/>
  <c r="G155"/>
  <c r="G154"/>
  <c r="G153"/>
  <c r="G152"/>
  <c r="G151"/>
  <c r="G150"/>
  <c r="G149"/>
  <c r="G148"/>
  <c r="G147"/>
  <c r="G146"/>
  <c r="G145"/>
  <c r="G144"/>
  <c r="G143"/>
  <c r="G142"/>
  <c r="G141"/>
  <c r="G140"/>
  <c r="G139"/>
  <c r="G138"/>
  <c r="G137"/>
  <c r="G136"/>
  <c r="G135"/>
  <c r="G134"/>
  <c r="G133"/>
  <c r="G132"/>
  <c r="G131"/>
  <c r="G130"/>
  <c r="G129"/>
  <c r="G128"/>
  <c r="G127"/>
  <c r="G126"/>
  <c r="G125"/>
  <c r="G124"/>
  <c r="G123"/>
  <c r="G122"/>
  <c r="G121"/>
  <c r="G120"/>
  <c r="G119"/>
  <c r="G118"/>
  <c r="G117"/>
  <c r="G116"/>
  <c r="G115"/>
  <c r="G114"/>
  <c r="G113"/>
  <c r="G112"/>
  <c r="G111"/>
  <c r="G110"/>
  <c r="G109"/>
  <c r="G108"/>
  <c r="G107"/>
  <c r="G106"/>
  <c r="G105"/>
  <c r="G104"/>
  <c r="G103"/>
  <c r="G102"/>
  <c r="G101"/>
  <c r="G100"/>
  <c r="G99"/>
  <c r="G98"/>
  <c r="G97"/>
  <c r="G96"/>
  <c r="G95"/>
  <c r="G94"/>
  <c r="G93"/>
  <c r="G92"/>
  <c r="G91"/>
  <c r="G90"/>
  <c r="G89"/>
  <c r="G88"/>
  <c r="G87"/>
  <c r="G86"/>
  <c r="G85"/>
  <c r="G84"/>
  <c r="G83"/>
  <c r="G82"/>
  <c r="G81"/>
  <c r="G80"/>
  <c r="G79"/>
  <c r="G78"/>
  <c r="G77"/>
  <c r="G76"/>
  <c r="G75"/>
  <c r="G74"/>
  <c r="G73"/>
  <c r="G72"/>
  <c r="G71"/>
  <c r="G70"/>
  <c r="G69"/>
  <c r="H68"/>
  <c r="G68"/>
  <c r="H67"/>
  <c r="G67"/>
  <c r="H66"/>
  <c r="G66"/>
  <c r="H65"/>
  <c r="G65"/>
  <c r="H64"/>
  <c r="G64"/>
  <c r="H63"/>
  <c r="G63"/>
  <c r="H62"/>
  <c r="G62"/>
  <c r="H61"/>
  <c r="G61"/>
  <c r="H60"/>
  <c r="G60"/>
  <c r="H59"/>
  <c r="G59"/>
  <c r="H58"/>
  <c r="G58"/>
  <c r="H57"/>
  <c r="G57"/>
  <c r="H56"/>
  <c r="G56"/>
  <c r="H55"/>
  <c r="G55"/>
  <c r="H54"/>
  <c r="G54"/>
  <c r="H53"/>
  <c r="G53"/>
  <c r="H52"/>
  <c r="G52"/>
  <c r="H51"/>
  <c r="G51"/>
  <c r="H50"/>
  <c r="G50"/>
  <c r="H49"/>
  <c r="G49"/>
  <c r="H48"/>
  <c r="G48"/>
  <c r="H47"/>
  <c r="G47"/>
  <c r="H46"/>
  <c r="G46"/>
  <c r="H45"/>
  <c r="G45"/>
  <c r="H44"/>
  <c r="G44"/>
  <c r="H43"/>
  <c r="G43"/>
  <c r="H42"/>
  <c r="G42"/>
  <c r="H41"/>
  <c r="G41"/>
  <c r="H40"/>
  <c r="G40"/>
  <c r="H39"/>
  <c r="G39"/>
  <c r="H38"/>
  <c r="G38"/>
  <c r="H37"/>
  <c r="G37"/>
  <c r="H36"/>
  <c r="G36"/>
  <c r="H35"/>
  <c r="G35"/>
  <c r="H34"/>
  <c r="G34"/>
  <c r="H33"/>
  <c r="G33"/>
  <c r="H32"/>
  <c r="G32"/>
  <c r="H31"/>
  <c r="G31"/>
  <c r="H30"/>
  <c r="G30"/>
  <c r="H29"/>
  <c r="G29"/>
  <c r="H28"/>
  <c r="G28"/>
  <c r="H27"/>
  <c r="G27"/>
  <c r="H26"/>
  <c r="G26"/>
  <c r="H25"/>
  <c r="G25"/>
  <c r="H24"/>
  <c r="G24"/>
  <c r="H23"/>
  <c r="G23"/>
  <c r="H22"/>
  <c r="G22"/>
  <c r="H21"/>
  <c r="G21"/>
  <c r="H20"/>
  <c r="G20"/>
  <c r="H19"/>
  <c r="G19"/>
  <c r="H18"/>
  <c r="G18"/>
  <c r="H17"/>
  <c r="G17"/>
  <c r="H16"/>
  <c r="G16"/>
  <c r="H15"/>
  <c r="G15"/>
  <c r="H14"/>
  <c r="G14"/>
  <c r="H13"/>
  <c r="G13"/>
  <c r="H12"/>
  <c r="G12"/>
  <c r="H11"/>
  <c r="G11"/>
  <c r="H10"/>
  <c r="G10"/>
  <c r="H9"/>
  <c r="G9"/>
  <c r="H8"/>
  <c r="H338" s="1"/>
  <c r="G8"/>
  <c r="L350" l="1"/>
  <c r="L355" s="1"/>
  <c r="T350"/>
  <c r="J350"/>
  <c r="J355" s="1"/>
  <c r="U361"/>
  <c r="K350"/>
  <c r="O350"/>
  <c r="S350"/>
  <c r="N350"/>
  <c r="R350"/>
  <c r="R354" s="1"/>
  <c r="I350"/>
  <c r="I355" s="1"/>
  <c r="M350"/>
  <c r="M355" s="1"/>
  <c r="Q350"/>
  <c r="G338"/>
  <c r="G345" s="1"/>
  <c r="M362" l="1"/>
  <c r="L362"/>
  <c r="J362"/>
  <c r="J363" s="1"/>
  <c r="I362"/>
  <c r="G346"/>
  <c r="G347"/>
  <c r="G351"/>
  <c r="G353"/>
  <c r="G352"/>
  <c r="H345"/>
  <c r="H348" s="1"/>
  <c r="H350" s="1"/>
  <c r="L363" l="1"/>
  <c r="M363"/>
  <c r="I363"/>
  <c r="I364" s="1"/>
  <c r="U355"/>
  <c r="G348"/>
  <c r="G350" s="1"/>
  <c r="G354"/>
  <c r="G356" s="1"/>
  <c r="L364" l="1"/>
  <c r="M364"/>
  <c r="J364"/>
  <c r="M358"/>
  <c r="L358"/>
  <c r="J358"/>
  <c r="L356"/>
  <c r="J356"/>
  <c r="I356"/>
  <c r="M356"/>
  <c r="L371" l="1"/>
  <c r="H11" i="27" s="1"/>
  <c r="J371" i="26"/>
  <c r="H8" i="27" s="1"/>
  <c r="M371" i="26"/>
  <c r="H12" i="27" s="1"/>
  <c r="M357" i="26"/>
  <c r="I357"/>
  <c r="I358" s="1"/>
  <c r="I371" s="1"/>
  <c r="H7" i="27" s="1"/>
  <c r="J357" i="26"/>
  <c r="L357"/>
  <c r="M372" l="1"/>
  <c r="L372"/>
  <c r="I372"/>
  <c r="J372"/>
  <c r="H97" i="25"/>
  <c r="H96"/>
  <c r="H95"/>
  <c r="H93"/>
  <c r="H67"/>
  <c r="H71"/>
  <c r="H70"/>
  <c r="H69"/>
  <c r="H163" l="1"/>
  <c r="I163" s="1"/>
  <c r="H164"/>
  <c r="I164" s="1"/>
  <c r="H166"/>
  <c r="I166" s="1"/>
  <c r="H167"/>
  <c r="I167" s="1"/>
  <c r="H168"/>
  <c r="I168" s="1"/>
  <c r="H169"/>
  <c r="I169" s="1"/>
  <c r="H170"/>
  <c r="I170" s="1"/>
  <c r="H172"/>
  <c r="I172" s="1"/>
  <c r="H176"/>
  <c r="I176" s="1"/>
  <c r="H177"/>
  <c r="H178"/>
  <c r="I178" s="1"/>
  <c r="H179"/>
  <c r="I179" s="1"/>
  <c r="B149"/>
  <c r="B136"/>
  <c r="B137" s="1"/>
  <c r="B141" s="1"/>
  <c r="B123"/>
  <c r="B110"/>
  <c r="B97"/>
  <c r="B98" s="1"/>
  <c r="B102" l="1"/>
  <c r="H94"/>
  <c r="H98" s="1"/>
  <c r="B150"/>
  <c r="B154" s="1"/>
  <c r="B124"/>
  <c r="B128" s="1"/>
  <c r="B111"/>
  <c r="B115" s="1"/>
  <c r="B84"/>
  <c r="B71"/>
  <c r="B72" s="1"/>
  <c r="B58"/>
  <c r="B59" s="1"/>
  <c r="B63" s="1"/>
  <c r="B45"/>
  <c r="B46" s="1"/>
  <c r="B50" s="1"/>
  <c r="B32"/>
  <c r="B33" s="1"/>
  <c r="B37" s="1"/>
  <c r="B19"/>
  <c r="B6"/>
  <c r="B7" s="1"/>
  <c r="B76" l="1"/>
  <c r="H68"/>
  <c r="H72" s="1"/>
  <c r="B11"/>
  <c r="B85"/>
  <c r="B89" s="1"/>
  <c r="B20"/>
  <c r="B24" s="1"/>
  <c r="B23" i="24"/>
  <c r="B22"/>
  <c r="F21"/>
  <c r="B21"/>
  <c r="B20"/>
  <c r="B19"/>
  <c r="B175" i="25" s="1"/>
  <c r="B18" i="24"/>
  <c r="B174" i="25" s="1"/>
  <c r="B17" i="24"/>
  <c r="B173" i="25" s="1"/>
  <c r="F16" i="24"/>
  <c r="B16"/>
  <c r="B15"/>
  <c r="B171" i="25" s="1"/>
  <c r="B14" i="24"/>
  <c r="B13"/>
  <c r="B12"/>
  <c r="F11"/>
  <c r="B11"/>
  <c r="F10"/>
  <c r="B10"/>
  <c r="B9"/>
  <c r="B165" i="25" s="1"/>
  <c r="B8" i="24"/>
  <c r="B7"/>
  <c r="C1"/>
  <c r="A132" i="25" l="1"/>
  <c r="B178"/>
  <c r="B179"/>
  <c r="A145"/>
  <c r="B166"/>
  <c r="A28"/>
  <c r="B172"/>
  <c r="A93"/>
  <c r="B167"/>
  <c r="A41"/>
  <c r="B168"/>
  <c r="A54"/>
  <c r="B163"/>
  <c r="A2"/>
  <c r="B169"/>
  <c r="A67"/>
  <c r="B176"/>
  <c r="A106"/>
  <c r="B164"/>
  <c r="A15"/>
  <c r="B170"/>
  <c r="A80"/>
  <c r="B177"/>
  <c r="A119"/>
  <c r="H48" i="11"/>
  <c r="Q28" i="19" l="1"/>
  <c r="Q28" i="18"/>
  <c r="R29" i="15"/>
  <c r="S29" s="1"/>
  <c r="K11" i="13"/>
  <c r="R28" i="9"/>
  <c r="S28" s="1"/>
  <c r="Q27" i="8"/>
  <c r="K11" i="5"/>
  <c r="R32"/>
  <c r="S32" s="1"/>
  <c r="R31"/>
  <c r="S31" s="1"/>
  <c r="Q30"/>
  <c r="R30" s="1"/>
  <c r="S30" s="1"/>
  <c r="Q29"/>
  <c r="R29" s="1"/>
  <c r="S29" s="1"/>
  <c r="K10" i="4"/>
  <c r="K11" i="1"/>
  <c r="C1" i="23" l="1"/>
  <c r="B23"/>
  <c r="B22"/>
  <c r="B21"/>
  <c r="B20"/>
  <c r="B19"/>
  <c r="B18"/>
  <c r="B17"/>
  <c r="B16"/>
  <c r="B15"/>
  <c r="B14"/>
  <c r="B13"/>
  <c r="B12"/>
  <c r="B11"/>
  <c r="B10"/>
  <c r="B9"/>
  <c r="B8"/>
  <c r="B7"/>
  <c r="Q32" i="11"/>
  <c r="R32" s="1"/>
  <c r="S32" s="1"/>
  <c r="K11" i="19"/>
  <c r="K11" i="15"/>
  <c r="Q28"/>
  <c r="Q27"/>
  <c r="R30"/>
  <c r="S30" s="1"/>
  <c r="Q28" i="13"/>
  <c r="R28" s="1"/>
  <c r="S28" s="1"/>
  <c r="Q27"/>
  <c r="R27" s="1"/>
  <c r="S27" s="1"/>
  <c r="R30"/>
  <c r="S30" s="1"/>
  <c r="R29"/>
  <c r="S29" s="1"/>
  <c r="K11" i="6"/>
  <c r="S33" i="13" l="1"/>
  <c r="R28" i="22"/>
  <c r="S28" s="1"/>
  <c r="R27"/>
  <c r="S27" s="1"/>
  <c r="O13"/>
  <c r="D23" i="23" s="1"/>
  <c r="K11" i="22"/>
  <c r="R28" i="19"/>
  <c r="S28" s="1"/>
  <c r="Q27" i="20"/>
  <c r="R27" s="1"/>
  <c r="S27" s="1"/>
  <c r="O13"/>
  <c r="D21" i="23" s="1"/>
  <c r="K11" i="20"/>
  <c r="R27" i="19"/>
  <c r="S27" s="1"/>
  <c r="S33" s="1"/>
  <c r="O13"/>
  <c r="D22" i="23" s="1"/>
  <c r="K11" i="18"/>
  <c r="R28"/>
  <c r="S28" s="1"/>
  <c r="Q27"/>
  <c r="R27" s="1"/>
  <c r="S27" s="1"/>
  <c r="S33" s="1"/>
  <c r="O13"/>
  <c r="D20" i="23" s="1"/>
  <c r="K12" i="17"/>
  <c r="R31"/>
  <c r="S31" s="1"/>
  <c r="R30"/>
  <c r="S30" s="1"/>
  <c r="R29"/>
  <c r="S29" s="1"/>
  <c r="R28"/>
  <c r="S28" s="1"/>
  <c r="O14"/>
  <c r="D19" i="23" s="1"/>
  <c r="Q27" i="16"/>
  <c r="R27" s="1"/>
  <c r="S27" s="1"/>
  <c r="R32"/>
  <c r="R31"/>
  <c r="R30"/>
  <c r="R29"/>
  <c r="R28"/>
  <c r="S28" s="1"/>
  <c r="O13"/>
  <c r="D18" i="23" s="1"/>
  <c r="K11" i="16"/>
  <c r="S33" l="1"/>
  <c r="K12" s="1"/>
  <c r="O10" s="1"/>
  <c r="K12" i="20"/>
  <c r="O10" s="1"/>
  <c r="B14" s="1"/>
  <c r="O21" s="1"/>
  <c r="S33"/>
  <c r="S33" i="22"/>
  <c r="K12" s="1"/>
  <c r="O10" s="1"/>
  <c r="K12" i="18"/>
  <c r="O10" s="1"/>
  <c r="S34" i="17"/>
  <c r="K13" s="1"/>
  <c r="O11" s="1"/>
  <c r="R32" i="15"/>
  <c r="R31"/>
  <c r="R28"/>
  <c r="S28" s="1"/>
  <c r="R27"/>
  <c r="O13"/>
  <c r="D17" i="23" s="1"/>
  <c r="R32" i="14"/>
  <c r="R31"/>
  <c r="R30"/>
  <c r="R29"/>
  <c r="R28"/>
  <c r="S28" s="1"/>
  <c r="R27"/>
  <c r="S27" s="1"/>
  <c r="O13"/>
  <c r="D16" i="23" s="1"/>
  <c r="K11" i="14"/>
  <c r="B14" i="22" l="1"/>
  <c r="O21" s="1"/>
  <c r="C23" i="23"/>
  <c r="E23" s="1"/>
  <c r="S27" i="15"/>
  <c r="C21" i="23"/>
  <c r="E21" s="1"/>
  <c r="B15" i="17"/>
  <c r="O22" s="1"/>
  <c r="C19" i="23"/>
  <c r="E19" s="1"/>
  <c r="O19" i="20"/>
  <c r="O18"/>
  <c r="O20"/>
  <c r="B14" i="18"/>
  <c r="O19" s="1"/>
  <c r="C20" i="23"/>
  <c r="E20" s="1"/>
  <c r="B14" i="16"/>
  <c r="O20" s="1"/>
  <c r="C18" i="23"/>
  <c r="E18" s="1"/>
  <c r="K12" i="19"/>
  <c r="O10" s="1"/>
  <c r="O21" i="17"/>
  <c r="S33" i="14"/>
  <c r="K12" s="1"/>
  <c r="O10" s="1"/>
  <c r="O20" i="17" l="1"/>
  <c r="O19"/>
  <c r="S33" i="15"/>
  <c r="K12" s="1"/>
  <c r="O10" s="1"/>
  <c r="O19" i="22"/>
  <c r="O20"/>
  <c r="O22" s="1"/>
  <c r="F23" i="23" s="1"/>
  <c r="O22" i="20"/>
  <c r="F21" i="23" s="1"/>
  <c r="O18" i="22"/>
  <c r="B14" i="14"/>
  <c r="O18" s="1"/>
  <c r="C16" i="23"/>
  <c r="E16" s="1"/>
  <c r="B14" i="19"/>
  <c r="O18" s="1"/>
  <c r="C22" i="23"/>
  <c r="E22" s="1"/>
  <c r="O18" i="18"/>
  <c r="O21"/>
  <c r="O20"/>
  <c r="O19" i="16"/>
  <c r="O21"/>
  <c r="O18"/>
  <c r="O23" i="17"/>
  <c r="F19" i="23" s="1"/>
  <c r="R32" i="13"/>
  <c r="R31"/>
  <c r="O13"/>
  <c r="D15" i="23" s="1"/>
  <c r="R31" i="12"/>
  <c r="S31" s="1"/>
  <c r="R30"/>
  <c r="S30" s="1"/>
  <c r="R29"/>
  <c r="S29" s="1"/>
  <c r="R28"/>
  <c r="S28" s="1"/>
  <c r="R27"/>
  <c r="S27" s="1"/>
  <c r="R26"/>
  <c r="S26" s="1"/>
  <c r="O12"/>
  <c r="D14" i="23" s="1"/>
  <c r="K10" i="12"/>
  <c r="K11" i="11"/>
  <c r="R31"/>
  <c r="S31" s="1"/>
  <c r="R30"/>
  <c r="S30" s="1"/>
  <c r="R29"/>
  <c r="S29" s="1"/>
  <c r="R28"/>
  <c r="S28" s="1"/>
  <c r="R27"/>
  <c r="S27" s="1"/>
  <c r="O13"/>
  <c r="D13" i="23" s="1"/>
  <c r="O19" i="14" l="1"/>
  <c r="C17" i="23"/>
  <c r="E17" s="1"/>
  <c r="B14" i="15"/>
  <c r="O21" s="1"/>
  <c r="S32" i="12"/>
  <c r="S33" i="11"/>
  <c r="G48"/>
  <c r="O21" i="14"/>
  <c r="O20"/>
  <c r="O19" i="19"/>
  <c r="O21"/>
  <c r="O20"/>
  <c r="O22" i="18"/>
  <c r="F20" i="23" s="1"/>
  <c r="O22" i="16"/>
  <c r="F18" i="23" s="1"/>
  <c r="K11" i="12"/>
  <c r="O9" s="1"/>
  <c r="O18" i="15" l="1"/>
  <c r="O19"/>
  <c r="O20"/>
  <c r="O22" i="14"/>
  <c r="F16" i="23" s="1"/>
  <c r="O22" i="19"/>
  <c r="F22" i="23" s="1"/>
  <c r="B13" i="12"/>
  <c r="O18" s="1"/>
  <c r="C14" i="23"/>
  <c r="E14" s="1"/>
  <c r="K12" i="13"/>
  <c r="O10" s="1"/>
  <c r="K12" i="11"/>
  <c r="O10" s="1"/>
  <c r="R30" i="9"/>
  <c r="R29"/>
  <c r="R27"/>
  <c r="S27" s="1"/>
  <c r="S33" s="1"/>
  <c r="O13"/>
  <c r="D12" i="23" s="1"/>
  <c r="K11" i="9"/>
  <c r="O22" i="15" l="1"/>
  <c r="F17" i="23" s="1"/>
  <c r="B14" i="13"/>
  <c r="O19" s="1"/>
  <c r="C15" i="23"/>
  <c r="E15" s="1"/>
  <c r="O20" i="12"/>
  <c r="O19"/>
  <c r="O17"/>
  <c r="B14" i="11"/>
  <c r="O19" s="1"/>
  <c r="C13" i="23"/>
  <c r="E13" s="1"/>
  <c r="K12" i="9"/>
  <c r="O10" s="1"/>
  <c r="R30" i="8"/>
  <c r="R29"/>
  <c r="R28"/>
  <c r="S28" s="1"/>
  <c r="R27"/>
  <c r="S27" s="1"/>
  <c r="O13"/>
  <c r="D11" i="23" s="1"/>
  <c r="K11" i="8"/>
  <c r="Q28" i="6"/>
  <c r="R28" s="1"/>
  <c r="S28" s="1"/>
  <c r="Q27"/>
  <c r="R27" s="1"/>
  <c r="S27" s="1"/>
  <c r="R30"/>
  <c r="R29"/>
  <c r="O13"/>
  <c r="D10" i="23" s="1"/>
  <c r="O18" i="13" l="1"/>
  <c r="O20"/>
  <c r="O21"/>
  <c r="O21" i="12"/>
  <c r="F14" i="23" s="1"/>
  <c r="O21" i="11"/>
  <c r="O18"/>
  <c r="O20"/>
  <c r="B14" i="9"/>
  <c r="O20" s="1"/>
  <c r="C12" i="23"/>
  <c r="E12" s="1"/>
  <c r="S33" i="8"/>
  <c r="K12" s="1"/>
  <c r="O10" s="1"/>
  <c r="S33" i="6"/>
  <c r="O22" i="13" l="1"/>
  <c r="O22" i="11"/>
  <c r="F13" i="23" s="1"/>
  <c r="O19" i="9"/>
  <c r="O18"/>
  <c r="O21"/>
  <c r="B14" i="8"/>
  <c r="O21" s="1"/>
  <c r="C11" i="23"/>
  <c r="E11" s="1"/>
  <c r="K12" i="6"/>
  <c r="O10" s="1"/>
  <c r="R28" i="5"/>
  <c r="S28" s="1"/>
  <c r="R27"/>
  <c r="S27" s="1"/>
  <c r="S33" s="1"/>
  <c r="K12" s="1"/>
  <c r="O10" s="1"/>
  <c r="C9" i="23" s="1"/>
  <c r="O13" i="5"/>
  <c r="D9" i="23" s="1"/>
  <c r="B14" i="6" l="1"/>
  <c r="O18" s="1"/>
  <c r="C10" i="23"/>
  <c r="E10" s="1"/>
  <c r="E9"/>
  <c r="O22" i="9"/>
  <c r="F12" i="23" s="1"/>
  <c r="O20" i="8"/>
  <c r="O19"/>
  <c r="O18"/>
  <c r="O19" i="6"/>
  <c r="B14" i="5"/>
  <c r="O20" i="6" l="1"/>
  <c r="O21"/>
  <c r="O22" i="8"/>
  <c r="F11" i="23" s="1"/>
  <c r="O21" i="5"/>
  <c r="O19"/>
  <c r="O18"/>
  <c r="O20"/>
  <c r="R29" i="4"/>
  <c r="S29" s="1"/>
  <c r="R28"/>
  <c r="S28" s="1"/>
  <c r="R27"/>
  <c r="S27" s="1"/>
  <c r="R26"/>
  <c r="S26" s="1"/>
  <c r="O12"/>
  <c r="D8" i="23" s="1"/>
  <c r="O22" i="5" l="1"/>
  <c r="F9" i="23" s="1"/>
  <c r="S32" i="4"/>
  <c r="K11" s="1"/>
  <c r="O9" s="1"/>
  <c r="Q28" i="1"/>
  <c r="R28" s="1"/>
  <c r="S28" s="1"/>
  <c r="R27"/>
  <c r="S27" s="1"/>
  <c r="O13"/>
  <c r="D7" i="23" s="1"/>
  <c r="B13" i="4" l="1"/>
  <c r="O20" s="1"/>
  <c r="C8" i="23"/>
  <c r="E8" s="1"/>
  <c r="S33" i="1"/>
  <c r="K12" s="1"/>
  <c r="O18" i="4" l="1"/>
  <c r="O19"/>
  <c r="O17"/>
  <c r="O10" i="1"/>
  <c r="O22" i="6"/>
  <c r="F10" i="23" s="1"/>
  <c r="O21" i="4" l="1"/>
  <c r="F8" i="23" s="1"/>
  <c r="B14" i="1"/>
  <c r="C7" i="23"/>
  <c r="E7" s="1"/>
  <c r="O19" i="1" l="1"/>
  <c r="O18"/>
  <c r="O21"/>
  <c r="O20"/>
  <c r="O22" l="1"/>
  <c r="F7" i="23" s="1"/>
</calcChain>
</file>

<file path=xl/sharedStrings.xml><?xml version="1.0" encoding="utf-8"?>
<sst xmlns="http://schemas.openxmlformats.org/spreadsheetml/2006/main" count="2473" uniqueCount="728">
  <si>
    <t>PRESUPUESTO OFICIAL $</t>
  </si>
  <si>
    <t>SMMLV PROPONENTE</t>
  </si>
  <si>
    <t>CAPACIDAD RESIDUAL DE CONTRATACION</t>
  </si>
  <si>
    <t>SI</t>
  </si>
  <si>
    <t>ORDEN</t>
  </si>
  <si>
    <t>CONTRATISTA</t>
  </si>
  <si>
    <t>INTEGRANTE DEL PROPONENTE PLURAL QUE APORTA LA EXPERIENCIA</t>
  </si>
  <si>
    <t>NÚMERO CONSECUTIVO DEL REPORTE DEL CONTRATO EJECUTADO EN EL RUP</t>
  </si>
  <si>
    <t>CONTRATO</t>
  </si>
  <si>
    <t>OBJETO</t>
  </si>
  <si>
    <t>CODIGOS RUPUNSPSC /  721413 -721411-81101500</t>
  </si>
  <si>
    <t>CONTRATANTE
(RAZON SOCIAL)</t>
  </si>
  <si>
    <t>FORMA DE EJECUCION 
( I, C o UT)</t>
  </si>
  <si>
    <t xml:space="preserve">
PORCENTAJE DE PARTICIPACION EN EL PROPONENTE PLURAL O PORCENTAJE EN LA EJECUCION DE LAS ACTIVIDADES RELACIONADAS</t>
  </si>
  <si>
    <t>FECHA DE INICIO</t>
  </si>
  <si>
    <t>FECHA DE TERMINACION</t>
  </si>
  <si>
    <t>AÑO DE TERMINACION</t>
  </si>
  <si>
    <t>CONTRATO PROPIO/SOCIO/MATRIZ/FILIAL o SUBORDINADA</t>
  </si>
  <si>
    <t>VALOR  
(incluido IVA)</t>
  </si>
  <si>
    <r>
      <t xml:space="preserve">VALOR  </t>
    </r>
    <r>
      <rPr>
        <b/>
        <u/>
        <sz val="16"/>
        <rFont val="Arial"/>
        <family val="2"/>
      </rPr>
      <t>EJECUTADO X %PARTICIPACION</t>
    </r>
    <r>
      <rPr>
        <b/>
        <sz val="16"/>
        <rFont val="Arial"/>
        <family val="2"/>
      </rPr>
      <t xml:space="preserve">
(incluido IVA)</t>
    </r>
  </si>
  <si>
    <r>
      <t xml:space="preserve">VALOR </t>
    </r>
    <r>
      <rPr>
        <b/>
        <u/>
        <sz val="16"/>
        <rFont val="Arial"/>
        <family val="2"/>
      </rPr>
      <t xml:space="preserve">EJECUTADO </t>
    </r>
    <r>
      <rPr>
        <b/>
        <sz val="16"/>
        <rFont val="Arial"/>
        <family val="2"/>
      </rPr>
      <t xml:space="preserve">
(incluido IVA)</t>
    </r>
  </si>
  <si>
    <t>OBSERVACIONES</t>
  </si>
  <si>
    <t>NUMERO</t>
  </si>
  <si>
    <t xml:space="preserve"> EN MILES DE PESOS </t>
  </si>
  <si>
    <t xml:space="preserve">EN SMMLV </t>
  </si>
  <si>
    <t>CONSULTORÍA
Y
CONSTRUCCIÓ
N S.A.S.</t>
  </si>
  <si>
    <t>N/A</t>
  </si>
  <si>
    <t>034 de 2014</t>
  </si>
  <si>
    <t>CUMPLE</t>
  </si>
  <si>
    <t>ALCALDÍA LOCAL
DE BOSA</t>
  </si>
  <si>
    <t>I</t>
  </si>
  <si>
    <t>PROPIO</t>
  </si>
  <si>
    <t>069 de 2014</t>
  </si>
  <si>
    <t>ALCALDÍA LOCAL
DE CHAPINERO</t>
  </si>
  <si>
    <t>SE RESTA  ESTUDIOS Y DISEÑOS</t>
  </si>
  <si>
    <t>TOTAL</t>
  </si>
  <si>
    <t>SALARIOS MINIMOS</t>
  </si>
  <si>
    <t>VIGENCIA</t>
  </si>
  <si>
    <t>VALOR</t>
  </si>
  <si>
    <t>VALORES HABILITANTES</t>
  </si>
  <si>
    <t>FACTORES PONDERABLES</t>
  </si>
  <si>
    <t>CALCULO DE LA CAPACIDAD RESIDUAL</t>
  </si>
  <si>
    <t>OBSERVACIONES:</t>
  </si>
  <si>
    <r>
      <t xml:space="preserve">INCENTIVO A LA INDUSTRIA NACIONAL </t>
    </r>
    <r>
      <rPr>
        <i/>
        <sz val="18"/>
        <rFont val="Arial"/>
        <family val="2"/>
      </rPr>
      <t xml:space="preserve">1: OFRECIMIENTO DE 100PUNTOS   /  2: OFRECIMIENTO DE 50 PUNTOS /  NADA: OFRECIMIENTO DE 0 PUNTOS </t>
    </r>
  </si>
  <si>
    <t>HORAS DE CAPACITACION (20 PUNTOS)</t>
  </si>
  <si>
    <t>PUNTAJE ADICIONAL PARA PROPONENTES CON TRABAJADORES CON DISCAPACIDAD (10 PUNTOS)</t>
  </si>
  <si>
    <t>CALIDAD (100 PUNTOS)</t>
  </si>
  <si>
    <t>NO</t>
  </si>
  <si>
    <t>CONCRESCOL S.A</t>
  </si>
  <si>
    <t>CONSORCIO CARTAGENA 2010</t>
  </si>
  <si>
    <t>CONSORCIO CPC-01</t>
  </si>
  <si>
    <t>CONSORCIO LAGO CONCRESCOL</t>
  </si>
  <si>
    <t>IDU-928-2013</t>
  </si>
  <si>
    <t>TC-LPI-001-10</t>
  </si>
  <si>
    <t>005-2008</t>
  </si>
  <si>
    <t>1885-2013</t>
  </si>
  <si>
    <t xml:space="preserve">COMPLEMENTACION DE DISEÑOS Y CONSTRUCCION DE ACCESOS A BARRIOS Y PAVIMENTOS LOCALES GRUPO 1 LOCALIDADES DE USME Y SAN CRISTOBAL , EN  BOGOTA D.C </t>
  </si>
  <si>
    <t>IDU</t>
  </si>
  <si>
    <t>CONSTRUCCION DEL TRAMO DE CORREDOR DEL SISTEMA INTEGRADO DE TRANSPORTE MASIVO DESDE EL SECTOR DEL MERCADO DE BAZURTO HASTA LA SUBIDA A LA POPA , CARTAGENA DE INDIAS DISTRITO TURISTICO Y CULTURAL</t>
  </si>
  <si>
    <t>TRANSCARIBE S.A.</t>
  </si>
  <si>
    <t>C</t>
  </si>
  <si>
    <t>CONSTRUCCION DE UNA GLORIETA UBICADA EN EL CRUCE DE LA CARRERA QUINCE CON AVENIDA QUEBRADASECA,EMPALMANDO CON LOS TRAMOS 0 Y 1 PARA LA INFRAESTRUCTURA DEL SISTEMA INTEGRADO DE TRANSPORTE MIASIVO  DEL AREA METROPOLITANA DE BUCARAMANGA</t>
  </si>
  <si>
    <t>METROLINEA</t>
  </si>
  <si>
    <t>CONSTRUCCION DE LAS OBRAS DE AMPLIACION DE LA AVENIDA FRANSISCO MIRANDA (CALLE 45) ENTRE AVENIDA ALBERTO(…)</t>
  </si>
  <si>
    <t>CONSORCIO VIAL 2013</t>
  </si>
  <si>
    <t>R&amp;M INGENIERIA SAS</t>
  </si>
  <si>
    <t>CORPORACION AMBIENTAL Y DE INGENIERIA COLOMBIANA "CAICOL"</t>
  </si>
  <si>
    <t>COP 071 DE 2013</t>
  </si>
  <si>
    <t>CONTRATAR POR EL SISTEMA DE PRECIOS UNITARIOS FIJOS SIN FORMULA DE AJUSTE Y A MONTO AGOTABLE , LA REALIZACION DE OBRAS DE CONSTRUCCION, REHABILITACION Y/O MANTENIMIENTO DE SEGMENTOS VIALES DE LA MALLA VIAL Y/O ANDENES (…)</t>
  </si>
  <si>
    <t>SOCIO</t>
  </si>
  <si>
    <t>PRESUPUESTO OFICIAL SMMLV(75%)(1-2 CERTIFICACIONES)</t>
  </si>
  <si>
    <t>1 A 2</t>
  </si>
  <si>
    <t>3 A 4</t>
  </si>
  <si>
    <t xml:space="preserve">5 A 6 </t>
  </si>
  <si>
    <t>SMMLV</t>
  </si>
  <si>
    <t>NUMERO DE CONTRATOS</t>
  </si>
  <si>
    <t>PORCENTAJE</t>
  </si>
  <si>
    <t>IINTERAMBIENTE INGENIERIA SAS</t>
  </si>
  <si>
    <t>CONSORCIO INTERVIAS RAFAEL URIBEINTERAMBIENTE 50%</t>
  </si>
  <si>
    <t>079 de 2014</t>
  </si>
  <si>
    <t>Contratodeobraapreciosunitariosyamontoagotablerealizacióndeobrasdeconstrucción,rehabilitacióny/omantenimientodesegmentosvialesdelamallavialy/oandenes–espaciopúblicodelalocalidaddeRafaelUribeUribe;previarevisión,ajuste,actualizacióny/ocomplementacióndelosestudios y diseños correspondientes.</t>
  </si>
  <si>
    <t>FONDO DE DESARROLLO LOCAL RAFAEL URIBE URIBE</t>
  </si>
  <si>
    <t>ARQUITECTOS INGENIEROS CONTRATISTAS AICON SAS</t>
  </si>
  <si>
    <t>001-2014</t>
  </si>
  <si>
    <t xml:space="preserve">Construccion de vias en pavimento rigido,en diferentes barrios y corregimientos en la localidad de la virgen y turistica de cartagena </t>
  </si>
  <si>
    <t>DISTRITO TURÍSTICO Y CULTURAL DE CARTAGENA DE INDIAS</t>
  </si>
  <si>
    <t>CFD INGENIERIA SAS</t>
  </si>
  <si>
    <t>LP-001-2018</t>
  </si>
  <si>
    <t>MUNICIPIO EL RETEN</t>
  </si>
  <si>
    <t>AREA METROPOLITANA DE BUCARAMANGA</t>
  </si>
  <si>
    <t xml:space="preserve">
17/07/2017
</t>
  </si>
  <si>
    <t>UNION TEMPORAL BOL K3 2015</t>
  </si>
  <si>
    <t>BERNARDO ANCIZAR</t>
  </si>
  <si>
    <t>COP 165 -2014</t>
  </si>
  <si>
    <t>UT</t>
  </si>
  <si>
    <t>ALCALDIA LOCLA DE KENNEDY</t>
  </si>
  <si>
    <t>UNION TEMPORAL BOL K3 2016</t>
  </si>
  <si>
    <t>BOL INGENIEROS ARQUITECTOS S.A</t>
  </si>
  <si>
    <t>BERNARDO ANCIZAR OSSA LOPEZ</t>
  </si>
  <si>
    <t>BM 237-2004</t>
  </si>
  <si>
    <t>UNION TEMPORAL BOL</t>
  </si>
  <si>
    <t>120-2012</t>
  </si>
  <si>
    <t>VALOR MINIMO A CERTIFICAR SMMLV(150% P.O)(5-6 CERTIFICACIONES)</t>
  </si>
  <si>
    <t>CONSORCIO
PAVIMENTOS
LR</t>
  </si>
  <si>
    <t xml:space="preserve">LOPECA LTDA
</t>
  </si>
  <si>
    <t>DISTRITO ESPECIAL,
INDUSTRIAL Y PORTUARIO DE
BARRANQUILLA</t>
  </si>
  <si>
    <t>CONSORCIO
VIAL SANTA FE</t>
  </si>
  <si>
    <t>CARLOS RIOS
URUETA</t>
  </si>
  <si>
    <t>CONSORCIO
VIAS URBANAS
MONTERIA 2011</t>
  </si>
  <si>
    <t>424-2014</t>
  </si>
  <si>
    <t>CONSTRUCCION DE PAVIMENTO
RIGIDO DE LA CALLE 5 ENTRE
CARRERA 3 Y CARRERA 1E, CALLE 4
ENTRE CARRERA3 Y CARRERA 1E,
CALLE 3B, ENTRE CARRERA1E Y
CARRERA 2, CARRERA 1E ENTRE
CALLE 4D Y CALLE 6, CARRERA
2ENTRE CALLE 3B Y CALLE 4D T
CARRERAS 1F, 1G, 1H, ENTRE CALLE
3B Y CALLE 4D, CARRERA 2A 2B, 2C
ENTRE CALLE 3B Y CALLE 4D ENEL</t>
  </si>
  <si>
    <t>ALCALDIA DE MONTERÍA</t>
  </si>
  <si>
    <t>CONSORCIO
VIAS URBANAS
MONTERIA 2012</t>
  </si>
  <si>
    <t>JUAN
CARLOS RIOS
URUETA</t>
  </si>
  <si>
    <t>003-2011</t>
  </si>
  <si>
    <t>PAVIMENTACION EN CONCRETO
RÍGIDO DE LA CARRERA 4 Y 5 ENTRE
LA CALLE 41 Y LA AVENIDA
CIRCUNVALAR PERTENECIENTE AL
SISTEMA ESTRATÉGICO DE
TRANSPORTE PÚBLICO "SETP" DE LA</t>
  </si>
  <si>
    <t>MONTERÍA CIUDAD AMABLE
S.A.S.</t>
  </si>
  <si>
    <t>CONSORCIO
MALLA VIAL IJ</t>
  </si>
  <si>
    <t>INGESCOR
LTDA</t>
  </si>
  <si>
    <t>170-2015</t>
  </si>
  <si>
    <t>FONDO DE DESARROLLO
LOCAL DE FONTIBÓN</t>
  </si>
  <si>
    <t>MEJIA VILLEGAS CONSTRUCTORES S.A.</t>
  </si>
  <si>
    <t>VILTEC S.A.S.</t>
  </si>
  <si>
    <t>092 DE 2014</t>
  </si>
  <si>
    <t>UNION TEMPORAL VIAL SUBA MV</t>
  </si>
  <si>
    <t>FONDO DE DESARROLLO LOCAL DE SUBA</t>
  </si>
  <si>
    <t>VALOR MINIMO A CERTIFICAR SMMLV(75% P.O)(1-2 CERTIFICACIONES)</t>
  </si>
  <si>
    <t>CONSORCIO VIAL 2007</t>
  </si>
  <si>
    <t>VICTOR MANUEL CHAVEZ PEÑA</t>
  </si>
  <si>
    <t>PROMOTORA PUGA LTDA</t>
  </si>
  <si>
    <t>119-2006</t>
  </si>
  <si>
    <t>1878-2013</t>
  </si>
  <si>
    <t>CONSORCIO NUEVA ALIANZA</t>
  </si>
  <si>
    <t>LUIS FERNANDO MESA BALLESTEROS</t>
  </si>
  <si>
    <t>070 DE 2011</t>
  </si>
  <si>
    <t>REALIZAR A PRECIOS UNITARIOS, LAS OBRAS DE MEJORAMIENTO INTEGRAL PARA LA MALLA VIAL INTERMEDIA Y LOCAL DE LA LOCALIDAD DE SUBA, EN LA CIUDAD DE BOGOTÁ D.C., DE ACUERDO CON LA DESCRIPCIÓN, ESPECIFICACIONES Y DAMÁS CONDICIONES ESTABLECIDAS EN EL PLIEGO DE CONDICIONES, EN ESPECIAL CONLAS ESTABLECIDAS EN LOS APÉNDICES, LAS CONSIGNADAS EN EL ANEXO TÉCNICO GENERAL Y LA OFERTA PRESENTADA EN EL PROCESO DE SELECCIÓN DENOMINADO LICITACIÓN PÚBLICA NO. DFDLS-LP-03-2011</t>
  </si>
  <si>
    <t>ALCALDIA LOCAL DE SUBA</t>
  </si>
  <si>
    <t>UNION TEMPORAL IMPERIAL</t>
  </si>
  <si>
    <t>CONTRATAR POR EL SISTEMA DE PRECIOS UNITARIOS Y A MONTO AGOTABLE, LA REALIZACIÓN DE OBRAS DE CONSTRUCCIÓN, REHABILITACIÓN Y/O MANTENIMIENTO DE SEGMENTO DE MALLA VIAL LOCAL Y/O ANDENES – ESPACIO PÚBLICO DE LA LOCALIDAD DE RAFAEL URIBE URIBE</t>
  </si>
  <si>
    <t>4
CONSORCIO VIAS URIBE</t>
  </si>
  <si>
    <t>SANDRA MILENA FORERO BOHORQUEZ</t>
  </si>
  <si>
    <t>166 DE 2015</t>
  </si>
  <si>
    <t>CONSORCIO VIAS DEL PROGRESO BOYACA 2006</t>
  </si>
  <si>
    <t>TIGOF Y CIA LTDA INGENIEROS CONTRATISTAS</t>
  </si>
  <si>
    <t>MEJORAMIENTO E LA VIA NACIONAL RAMAL A RONDON RANCHOP GRANDE, SECTOR PR 41+200 AL PR 57+000, DEPARTAMENTO DE BOYACÁ</t>
  </si>
  <si>
    <t>140 DE 2006</t>
  </si>
  <si>
    <t>GOBERNACION DE BOYACÁ</t>
  </si>
  <si>
    <t>CONSORCIO INFRAESTRUCTURA LOCALIDADES GRUPO 2</t>
  </si>
  <si>
    <t>Infraestructura Nacional LTDA.</t>
  </si>
  <si>
    <t>Infraestructura Integral SAS</t>
  </si>
  <si>
    <t>IDU-152-2007</t>
  </si>
  <si>
    <t>MATRIZYPROPIO</t>
  </si>
  <si>
    <t>CONSORCIO INFRAESTRUCTURA CAPITAL 2009</t>
  </si>
  <si>
    <t>CDTO-211 DE 2009</t>
  </si>
  <si>
    <t>METROVIVIENDA</t>
  </si>
  <si>
    <t>0/2/2010</t>
  </si>
  <si>
    <t>0/2/2011</t>
  </si>
  <si>
    <t>VALOR MINIMO A CERTIFICAR SMMLV(120% P.O)(3-4 CERTIFICACIONES)</t>
  </si>
  <si>
    <t>HB ESTRUCTURAS METALICAS SAS</t>
  </si>
  <si>
    <t>CONSORCIO SAN JOSE DE MIRANDA</t>
  </si>
  <si>
    <t>068 DE 2012</t>
  </si>
  <si>
    <t>794 DE 2009</t>
  </si>
  <si>
    <t>CONSERVACION DE LA INFRAESTRUCTURA DEL SISTEMA INTEGRADO DE TRANSPORTE PUBLICO: RUTAS AUXILIARES ALIMENTADORAS, COMPLEMENTARIAS Y ESPACIALES</t>
  </si>
  <si>
    <t>ESTUDIO Y DISEÑO , GESTION SOCIAL , PREDIAL , AMBIENTAL Y MEJORAMIENTO DEL PROYECTO TRONCAL CENTRAL DEL NORTE</t>
  </si>
  <si>
    <t>INVIAS</t>
  </si>
  <si>
    <t>CONSORCIO MULTILAGO NEIVA</t>
  </si>
  <si>
    <t>LUIS ALBERTO GONZALEZ CHAUX</t>
  </si>
  <si>
    <t>1077-2009</t>
  </si>
  <si>
    <t>MEJORAMIENTO Y REHABILITACION DE LA MALLA VIAL URBANA DEL MUNICIPIO DE NEIVA DEPARTAMENTO DEL HUILA</t>
  </si>
  <si>
    <t>MUNICIPIO DE NEIVA</t>
  </si>
  <si>
    <t>UNION TEMPORAL VIAS ANTONIO NARIÑO 2015</t>
  </si>
  <si>
    <t>LYDCO INGENIERIA S.A.S</t>
  </si>
  <si>
    <t>098 DE 2015</t>
  </si>
  <si>
    <t>FONDO DE DESARROLLO LOCAL DE ANTONIO NARIÑO</t>
  </si>
  <si>
    <t>UNION TEMPORAL MALLA VIAL 2015</t>
  </si>
  <si>
    <t>125 DE 2015</t>
  </si>
  <si>
    <t>CONTRATAR A PRECIOS UNITARIOS FIJOS SIN FORMULA DE REAJUSTE POR MONTO AGOTABLE EL DIAGNOSTICO Y LAS OBRAS DE MANTENIMIENTO</t>
  </si>
  <si>
    <t>FONDO DE DESARROLLO LOCAL DE LOS MARTINES</t>
  </si>
  <si>
    <t>CONSORCIO CILPES</t>
  </si>
  <si>
    <t>CONSORCIO CARRIL BAVARIA</t>
  </si>
  <si>
    <t>PEDRO HERNANDO ESCUCHA BARRAGAN</t>
  </si>
  <si>
    <t>JUAN CARLOS DE LOS RIOS PINEDA</t>
  </si>
  <si>
    <t>121-2014</t>
  </si>
  <si>
    <t>1634-2015</t>
  </si>
  <si>
    <t>ALCALDIA DE CUIDAD BOLIVAR</t>
  </si>
  <si>
    <t>MUNICIPIO DE PEREIRA</t>
  </si>
  <si>
    <t>N°</t>
  </si>
  <si>
    <t>PROPONENTES</t>
  </si>
  <si>
    <t>PROPONENTE</t>
  </si>
  <si>
    <t>CONSULTORÍA 
Y
 CONSTRUCCIÓ
N S.A.S.</t>
  </si>
  <si>
    <t>PROCESO DE CONTRATACION FDLCB-LP-013-2018</t>
  </si>
  <si>
    <t>CONTRATAR A PRECIOS FIJOS Y A MONTO AGOTABLE LA COMPLEMENTACION Y/O ACTUALIZACION Y/O AJUSTES DE DISEÑOS Y LA CONSTRUCCION Y/O RECONSTRUCCION DE LA MALLA VIAL DE LA LOCALIDAD DE CUIDAD BOLIVAR, EN BOGOTA D.C</t>
  </si>
  <si>
    <t>BALLEN B Y CIA SAS</t>
  </si>
  <si>
    <t>4049 DE 2013</t>
  </si>
  <si>
    <t xml:space="preserve">MEORAMIENTO Y MANTENIMIENTO CARRETERA CAUYA -SUPIA -LA PINTADA , SECTOR CAUYA </t>
  </si>
  <si>
    <t>PAVIOBRAS</t>
  </si>
  <si>
    <t>VALOR MINIMO A CERTIFICAR SMMLV</t>
  </si>
  <si>
    <t>VALOR MINIMO A CERTIFICAR SMMLV (75%)(1-2 CERTIFICACIONES)</t>
  </si>
  <si>
    <t>OBSERVACIONES:NO ANEXA ESTADOS FINANCIEROS (MEJOR AÑO OPERACIONAL PARA CALCULO DE CAPACIDAD RESIDUAL</t>
  </si>
  <si>
    <r>
      <t xml:space="preserve">EL </t>
    </r>
    <r>
      <rPr>
        <b/>
        <sz val="16"/>
        <rFont val="Arial"/>
        <family val="2"/>
      </rPr>
      <t>CONTRATO 170 DE 2015</t>
    </r>
    <r>
      <rPr>
        <sz val="16"/>
        <rFont val="Arial"/>
        <family val="2"/>
      </rPr>
      <t xml:space="preserve"> DEL INTEGRANTE JUAN CARLOS RIOS URUETA SERIA EL SEPTIMO CONTRATO APORTADO "</t>
    </r>
    <r>
      <rPr>
        <i/>
        <sz val="16"/>
        <rFont val="Arial"/>
        <family val="2"/>
      </rPr>
      <t>LA RELAIZACIÓN POR EL SISTEMA DE PRECIOS UNITARIOS FIJOS SIN FORMULA DE AJUSTE, LAS OBRAS Y ACTIVIDADES PARA CONSTRUCCIÓN,REHABILITACIÓN Y LA CONSERVACIÓN DE LA MALLA VIAL EN LA LOCALIDAD DE FONTIBÓN DE ACUERDO CON LA DESCRIPCIÓN Y ESPECIFICACIONES TÉCNICAS REQUERIDAS"</t>
    </r>
  </si>
  <si>
    <t xml:space="preserve">031 DE 2012 </t>
  </si>
  <si>
    <t xml:space="preserve">031DE 2012 </t>
  </si>
  <si>
    <t>REALIZAR A PRECIOS UNITARIOS, LAS OBRAS DE MEJORAMIENTO INTEGRAL PARA LA MALLA VIAL INTERMEDIA Y LOCAL DE LA LOCALIDAD DE SUBA, EN LA CIUDAD DE BOGOTÁD.C., DE ACUERDO CON LA DESCRIPCIÓN, ESPECIFICACIONES Y DEMÁS CONDICIONES ESTABLECIDAS EN EL PLIEGO DE CONDICIONES, EN ESPECIAL CON LAS ESTABLECIDAS EN LOS APÉNDICES, Y LAS CONSIGNADAS EN EL ANEXO TÉCNICO GENERAL</t>
  </si>
  <si>
    <t>CODIGOS RUP-UNSPSC</t>
  </si>
  <si>
    <t>CONSORCIO VIAL SUBA  MV 2014</t>
  </si>
  <si>
    <t>OBRAS DE MEJORAMIENTO INTEGRAL PARA LA MALLA VIAL INTERMEDIA Y LOCAL DE LA LOCALIDAD DE SUBA, EN LA CIUDAD DE BOGOTÁ D.C.</t>
  </si>
  <si>
    <t xml:space="preserve">094 DE 2010
</t>
  </si>
  <si>
    <t>CONSORCIO BOLIVAR 011</t>
  </si>
  <si>
    <t xml:space="preserve">
CONSORCIO C&amp;M CIUDAD BOLÍVAR</t>
  </si>
  <si>
    <t>CONSORCIO INTERCON 013</t>
  </si>
  <si>
    <t>CONSORCIO MALLA VIAL 2018</t>
  </si>
  <si>
    <t>CONSORCIO MALLA VIAL 2019</t>
  </si>
  <si>
    <t>CONSORCIO MALLA VIAL LR</t>
  </si>
  <si>
    <t>CONSORCIO VIAL CIUDAD BOLIVAR MV</t>
  </si>
  <si>
    <t>CONSORCIO VIAL PC -13</t>
  </si>
  <si>
    <t>CONSORCIO VIAS BOLÍVAR 2018</t>
  </si>
  <si>
    <t>CONSORCTRB013</t>
  </si>
  <si>
    <t>CS INFRA C. BOLÍVAR</t>
  </si>
  <si>
    <t>UNION TEMPORAL MALLA VIAL P &amp; J INGENIEROS</t>
  </si>
  <si>
    <t>083 DE 2012</t>
  </si>
  <si>
    <t>CONSERVACION DE LA INFRA DEL SISTEMA INTEGRADO DE TRANSPORTE PUBLICO EN L ARONCAL DE SITEMA DE TRANSMILENIO AUTO NORTE</t>
  </si>
  <si>
    <t>CAPACIDAD RESIDUAL</t>
  </si>
  <si>
    <t>PONDERABLE</t>
  </si>
  <si>
    <t xml:space="preserve">CAPACIDAD RESIDUAL </t>
  </si>
  <si>
    <t>CAPACIDAD TÉCNICA</t>
  </si>
  <si>
    <t>HABILITANTE</t>
  </si>
  <si>
    <t>VALOR MINIMO A CERTIFICAR SMMLV(75% P.O)</t>
  </si>
  <si>
    <t>VALOR MINIMO A CERTIFICAR SMMLV(120% P.O)</t>
  </si>
  <si>
    <t>CONSORCIO BP CALDAS</t>
  </si>
  <si>
    <t>CONSORCIO IDU VIAS 2015</t>
  </si>
  <si>
    <t>1806 DE 2015</t>
  </si>
  <si>
    <t>BRIGADA DE REACCION VIAL PARA EJECUTAR ACTIVIDADES MANTENIMIENTO Y CONSERVACION FASE 1 EN BOGOTA</t>
  </si>
  <si>
    <t>INFESFUT SAS</t>
  </si>
  <si>
    <t>CONSORCIO INFRAESTRUCTURAS EGATIVA</t>
  </si>
  <si>
    <t>019 DE 2015</t>
  </si>
  <si>
    <t>REALIZAR LAS OBRAS A  MANTENIMIENTO Y ADECUACION MALLA VIAL</t>
  </si>
  <si>
    <t>ALCLADIA LOCAL DE ENGATIVA</t>
  </si>
  <si>
    <t>CONSORCIO INFRAVIAL</t>
  </si>
  <si>
    <t>INDESFUT</t>
  </si>
  <si>
    <t>039 DE 2007</t>
  </si>
  <si>
    <t>MANTENIMIENTO VIAS ZONA NORTE  BRIGADAS DE REACCION BOGOTA</t>
  </si>
  <si>
    <t>VALOR MINIMO A CERTIFICAR SMMLV (150%P.O)</t>
  </si>
  <si>
    <r>
      <t xml:space="preserve">EJECUTAR POR EL SISTEMA DE PRECIOS UNITARIOS
FIJOS SIN FORMULA DE AJUSTE, INTERVENCIONES
INTEGRALES DE LA MALLA VIAL LOCAL E INTERMEDIA
CON EL EMPLEO DE BASES ESTABILIZADAS CON
ADITIVOS QUÍMICOS, MEDIANTE EL DIAGNÓSTICO,
MANTENIMIENTO Y REHABILITACIÓN DE VÍAS
CONSTRUIDAS EN CARPETAS FLEXIBLES, RÍGIDAS O
ARTICULADAS, INTERVENCIONES PUNTUALES Y PARA
</t>
    </r>
    <r>
      <rPr>
        <b/>
        <sz val="14"/>
        <rFont val="Arial"/>
        <family val="2"/>
      </rPr>
      <t>LA CONSTRUCCIÓN DE VÍAS</t>
    </r>
    <r>
      <rPr>
        <sz val="14"/>
        <rFont val="Arial"/>
        <family val="2"/>
      </rPr>
      <t xml:space="preserve"> LOCALES A PARTIR DE</t>
    </r>
  </si>
  <si>
    <r>
      <t xml:space="preserve">CONTRATAR A PRECIO GLOBAL FIJO EL
DIAGNÓSTICO, ESTUDIOS Y DISEÑOS Y A MONTO
AGOTABLE POR PRECIOS UNITARIOS FIJOS, SIN
FORMULA DE AJUSTE, EL MANTENIMIENTO,
REHABILITACIÓN Y </t>
    </r>
    <r>
      <rPr>
        <b/>
        <sz val="16"/>
        <rFont val="Arial"/>
        <family val="2"/>
      </rPr>
      <t>CONSTRUCCIÓN</t>
    </r>
    <r>
      <rPr>
        <sz val="16"/>
        <rFont val="Arial"/>
        <family val="2"/>
      </rPr>
      <t xml:space="preserve"> DE LA
INFRAESTRUCTURA DE LA MALLA VIAL LOCAL Y
ESPACIO PÚBLICO DE LA LOCALIDAD DE CHAPINERO,
EN BOGOTÁ, D.C., CONFORME A LOS SEGMENTOS
PRIORIZADOS EN LOS CABILDOS PARTICIPATIVOS</t>
    </r>
  </si>
  <si>
    <t xml:space="preserve">OBJETO CONTRACTUALES NO CORRESPONDEN A CONSTRUCCION  </t>
  </si>
  <si>
    <r>
      <t xml:space="preserve"> LA EXPERIENCIA APORTADA EN EL ANEXO NO. 5-EXPERIENCIA DEL PROPONENTE, </t>
    </r>
    <r>
      <rPr>
        <b/>
        <u/>
        <sz val="16"/>
        <rFont val="Arial"/>
        <family val="2"/>
      </rPr>
      <t>NO CORRESPONDE</t>
    </r>
    <r>
      <rPr>
        <sz val="16"/>
        <rFont val="Arial"/>
        <family val="2"/>
      </rPr>
      <t xml:space="preserve"> CON LO ESTABLECIDO EN EL </t>
    </r>
    <r>
      <rPr>
        <i/>
        <sz val="16"/>
        <rFont val="Arial"/>
        <family val="2"/>
      </rPr>
      <t xml:space="preserve">ESTUDIO PREVIO-NUMERAL -CAPACIDAD TECNICA-INFORMACION SOBRE EXPERIENCIA DEL PROPONENTE </t>
    </r>
    <r>
      <rPr>
        <sz val="16"/>
        <rFont val="Arial"/>
        <family val="2"/>
      </rPr>
      <t xml:space="preserve">LA CAL REFIERE: </t>
    </r>
    <r>
      <rPr>
        <b/>
        <sz val="16"/>
        <rFont val="Arial"/>
        <family val="2"/>
      </rPr>
      <t xml:space="preserve">" LA CONSTRUCCION DE LA INFRAESTRUCTURA VIAL PARA TRAFICO VEHICULAR DE VIAS URBANAS O VIAS INTERURBANAS DE LA MALLA VIAL PRIMARIA"
</t>
    </r>
  </si>
  <si>
    <t>CONSORCIO ORDOÑEZ CARDENAS &amp; CIA LTDA-SANTIAGO SANCHEZ VESGA</t>
  </si>
  <si>
    <t>SANTIAGO SANCHEZ VESGA</t>
  </si>
  <si>
    <t>001 DE 1997</t>
  </si>
  <si>
    <r>
      <t xml:space="preserve">REALIZAR A MONTO AGOTABLE EL DIAGNOSTICO , Y ELABROACION DE ESTUDIOS Y DISEÑOS, MANTENIMIENTO , REHABILITACION O </t>
    </r>
    <r>
      <rPr>
        <b/>
        <sz val="16"/>
        <rFont val="Arial"/>
        <family val="2"/>
      </rPr>
      <t>RECONSTRUCCION</t>
    </r>
    <r>
      <rPr>
        <sz val="16"/>
        <rFont val="Arial"/>
        <family val="2"/>
      </rPr>
      <t xml:space="preserve"> DE LA MALLA VIAL(…)</t>
    </r>
  </si>
  <si>
    <r>
      <rPr>
        <b/>
        <sz val="16"/>
        <rFont val="Arial"/>
        <family val="2"/>
      </rPr>
      <t>CONSTRUCCION</t>
    </r>
    <r>
      <rPr>
        <sz val="16"/>
        <rFont val="Arial"/>
        <family val="2"/>
      </rPr>
      <t xml:space="preserve"> DE PAVIMENTO EN CONCRETO EN LA ZONA URBANA DEL MUNICIPIO DE EL RETEN-MAGDALENA</t>
    </r>
  </si>
  <si>
    <r>
      <rPr>
        <b/>
        <sz val="16"/>
        <rFont val="Arial"/>
        <family val="2"/>
      </rPr>
      <t>Construcción</t>
    </r>
    <r>
      <rPr>
        <sz val="16"/>
        <rFont val="Arial"/>
        <family val="2"/>
      </rPr>
      <t xml:space="preserve"> de la Prolongación Vial de la Calle 45 desde Quinta Estrella hasta la Zona Industrial de Chimita, entre las Abscisas K1 + 700 al K2 + 920 del Municipio de Bucaramanga</t>
    </r>
  </si>
  <si>
    <r>
      <rPr>
        <b/>
        <sz val="16"/>
        <rFont val="Arial"/>
        <family val="2"/>
      </rPr>
      <t>CONSTRUCCION</t>
    </r>
    <r>
      <rPr>
        <sz val="16"/>
        <rFont val="Arial"/>
        <family val="2"/>
      </rPr>
      <t xml:space="preserve"> DEL TRAMO DE LA TRASVERSAL DEL BOSQUE Y SUS OBRAS(…)</t>
    </r>
  </si>
  <si>
    <r>
      <rPr>
        <b/>
        <sz val="16"/>
        <rFont val="Arial"/>
        <family val="2"/>
      </rPr>
      <t xml:space="preserve">CONSTRUCCION </t>
    </r>
    <r>
      <rPr>
        <sz val="16"/>
        <rFont val="Arial"/>
        <family val="2"/>
      </rPr>
      <t>, REHABILITACION Y CONSERVACION DE VIAS DE RUTAS ALIMENTADORAS DEL SISTEMA TRASMILENIO ZONA 4</t>
    </r>
  </si>
  <si>
    <t xml:space="preserve">NO CUMPLE CON EL OBJETO DEL CONTRATO CONSTRUCCION </t>
  </si>
  <si>
    <r>
      <t xml:space="preserve">PAVIMENTACIÓN EN CONCRETO
HIDRAÚLICO Y SELLADO DE JUNTAS
PARA EL PROGRAMA DE
PAVIMENTACIÓN Y </t>
    </r>
    <r>
      <rPr>
        <b/>
        <sz val="16"/>
        <rFont val="Arial"/>
        <family val="2"/>
      </rPr>
      <t>RECONSTRUCCIÓN</t>
    </r>
    <r>
      <rPr>
        <sz val="16"/>
        <rFont val="Arial"/>
        <family val="2"/>
      </rPr>
      <t xml:space="preserve">
EN LAS LOCALIDADES SUR ORIENTE,
NORTE CENTRO HISTÓRICO, RIOMAR,
SUR OCCIDENTE Y METROPOLITANA
DEL DISTRITO DE BARRANQUILLA</t>
    </r>
  </si>
  <si>
    <r>
      <rPr>
        <b/>
        <sz val="16"/>
        <rFont val="Arial"/>
        <family val="2"/>
      </rPr>
      <t>CONSTRUCCION</t>
    </r>
    <r>
      <rPr>
        <sz val="16"/>
        <rFont val="Arial"/>
        <family val="2"/>
      </rPr>
      <t xml:space="preserve"> DE PAVIMENTO
RIGIDO DE LA CALLE 5 ENTRE
CARRERA 3 Y CARRERA 1E, CALLE 4
ENTRE CARRERA3 Y CARRERA 1E,
CALLE 3B, ENTRE CARRERA1E Y
CARRERA 2, CARRERA 1E ENTRE
CALLE 4D Y CALLE 6, CARRERA
2ENTRE CALLE 3B Y CALLE 4D T
CARRERAS 1F, 1G, 1H, ENTRE CALLE
3B Y CALLE 4D, CARRERA 2A 2B, 2C
ENTRE CALLE 3B Y CALLE 4D ENEL</t>
    </r>
  </si>
  <si>
    <r>
      <t>LA RELAIZACIÓN POR EL SISTEMA DE
PRECIOS UNITARIOS FIJOS SIN
FORMULA DE AJUSTE, LAS OBRAS Y
ACTIVIDADES PARA</t>
    </r>
    <r>
      <rPr>
        <b/>
        <sz val="16"/>
        <rFont val="Arial"/>
        <family val="2"/>
      </rPr>
      <t xml:space="preserve"> CONSTRUCCIÓN</t>
    </r>
    <r>
      <rPr>
        <sz val="16"/>
        <rFont val="Arial"/>
        <family val="2"/>
      </rPr>
      <t>,
REHABILITACIÓN Y LA CONSERVACIÓN
DE LA MALLA VIAL EN LA LOCALIDAD
DE FONTIBÓN DE ACUERDO CON LA
DESCRIPCIÓN Y ESPECIFICACIONES
TÉCNICAS REQUERIDAS</t>
    </r>
  </si>
  <si>
    <t xml:space="preserve">NO CUMPLE CON EL OBJETO A CERTIFICAR DE CONSTRUCCION </t>
  </si>
  <si>
    <r>
      <t xml:space="preserve">DESARROLLAR LAS ACTIVIDADES DE MANTENIMIENTO, REHABILITACIÓN, </t>
    </r>
    <r>
      <rPr>
        <b/>
        <sz val="16"/>
        <rFont val="Arial"/>
        <family val="2"/>
      </rPr>
      <t>RECONSTRUCCIÓN</t>
    </r>
    <r>
      <rPr>
        <sz val="16"/>
        <rFont val="Arial"/>
        <family val="2"/>
      </rPr>
      <t xml:space="preserve"> Y ACCIONES DE MOVILIDAD DE LA MALLA VIAL Y ESPACIO PUBLICO DE LA LOCALIDAD DE SUBA</t>
    </r>
  </si>
  <si>
    <r>
      <rPr>
        <b/>
        <sz val="16"/>
        <rFont val="Arial"/>
        <family val="2"/>
      </rPr>
      <t>CONSTRUCCION</t>
    </r>
    <r>
      <rPr>
        <sz val="16"/>
        <rFont val="Arial"/>
        <family val="2"/>
      </rPr>
      <t xml:space="preserve"> DE ACCESO A BARRIOS Y PAVIMENTOS LOCALES GRUPO 4 (…)</t>
    </r>
  </si>
  <si>
    <r>
      <rPr>
        <b/>
        <sz val="16"/>
        <rFont val="Arial"/>
        <family val="2"/>
      </rPr>
      <t>CONSTRUCCION</t>
    </r>
    <r>
      <rPr>
        <sz val="16"/>
        <rFont val="Arial"/>
        <family val="2"/>
      </rPr>
      <t xml:space="preserve"> Y/O REHABILITACION DE ACCESOS A BARRIOS Y PAVIMENTOS LOCALES GRUPO 3(…)</t>
    </r>
  </si>
  <si>
    <t>CONSORCIO ALIANZA</t>
  </si>
  <si>
    <t>13 DE 2003</t>
  </si>
  <si>
    <t>EL CONTRATISTA SE OBLIGA A EJECUTAR LAS INTERVENCIONES DE MANTENIMIENTO RUTINARIO Y MANTENIMIENTO PERIÓDICO DE LAS VÍAS DE LA MALLA VIAL ARTERIAL PRINCIPAL Y COMPLEMENTARIA, CORRESPONDIENTES AL DISTRITO DE MANTENIMIENTO NO. 2 – AV. BOYACÁ</t>
  </si>
  <si>
    <t>NO CUMPEL CON EL OBJETO A CERTIFICAR CONSTRUCCION</t>
  </si>
  <si>
    <t>CONSORCIO MANTENIMIENTO VIAL 4</t>
  </si>
  <si>
    <t>RB DE COLOMBIA SA</t>
  </si>
  <si>
    <t>IDU 091 DE 2006</t>
  </si>
  <si>
    <t>REALIZAR A PRECIOS UNITARIOS CONS FORMULA DE REAJUSTE, EL DIAGNOSTICO Y MANTENIMIENTO DE VIAS GRUPO 4 A TRAVÉS DEL PROGRAMA DE BRIGADAS DE REACCIN VIAS , EN BOGOTA D.C.</t>
  </si>
  <si>
    <t>INSTITUTO DE DESARROLLO URBANO</t>
  </si>
  <si>
    <t>NO CUMPLE CON EL OJETO  A CERTIFICAR CONSTRUCCION</t>
  </si>
  <si>
    <t xml:space="preserve">LOS CONTRATOS APORTADA EN EL ANEXO NO. 5-EXPERIENCIA DEL PROPONENTE, NO CORRESPONDE CON LO ESTABLECIDO EN EL ESTUDIO PREVIO-NUMERAL -CAPACIDAD TECNICA-INFORMACION SOBRE EXPERIENCIA DEL PROPONENTE LA CAL REFIERE: " LA CONSTRUCCION DE LA INFRAESTRUCTURA VIAL PARA TRAFICO VEHICULAR DE VIAS URBANAS O VIAS INTERURBANAS DE LA MALLA VIAL PRIMARIA"
ADICIONALMENTE , DE ACUERDO A LO ANTERIOIR , NO CUMPLE  "La sumatoria de los SMMLV de los contratos aportados por cada uno de los integrantes de la figura asociativa, de conformidad con lo establecido en el titulo EXPERIENCIA DEL PROPONENTE de las condiciones específicas de contratación, deberá ser igual o mayor al 20% del presupuesto oficial expresado en SMMLV."
</t>
  </si>
  <si>
    <r>
      <rPr>
        <b/>
        <sz val="16"/>
        <rFont val="Arial"/>
        <family val="2"/>
      </rPr>
      <t>CONSTRUCCIÓN</t>
    </r>
    <r>
      <rPr>
        <sz val="16"/>
        <rFont val="Arial"/>
        <family val="2"/>
      </rPr>
      <t xml:space="preserve"> DE ACCESOS A BARRIOS Y PAVIMENTOS LOCALES GRUPO:02 LOCALIDADES DE ANTONIO NARIÑO, CIUDAD BOLÍVAR, LOS MÁRTIRES, SANTA FE Y USME, EN BOGOTÁ</t>
    </r>
  </si>
  <si>
    <r>
      <rPr>
        <b/>
        <sz val="16"/>
        <rFont val="Arial"/>
        <family val="2"/>
      </rPr>
      <t xml:space="preserve">CONSTRUCCIÓN </t>
    </r>
    <r>
      <rPr>
        <sz val="16"/>
        <rFont val="Arial"/>
        <family val="2"/>
      </rPr>
      <t>DE UN TRAMO DE LA AVENIDA PRIMERO DE MAYO Y CONSTRUCCIÓN DE LA VÍA PEATONAL CALLE 49 SUR, INCLUIDAS SUS OBRAS DE URBANISMO Y COMPLEMENTARIAS</t>
    </r>
  </si>
  <si>
    <r>
      <rPr>
        <b/>
        <sz val="16"/>
        <rFont val="Arial"/>
        <family val="2"/>
      </rPr>
      <t>CONSTRUCCIÓN</t>
    </r>
    <r>
      <rPr>
        <sz val="16"/>
        <rFont val="Arial"/>
        <family val="2"/>
      </rPr>
      <t xml:space="preserve"> DE UN TRAMO DE LA AVENIDA PRIMERO DE MAYO Y CONSTRUCCIÓN DE LA VÍA PEATONAL CALLE 49 SUR, INCLUIDAS SUS OBRAS DE URBANISMO Y COMPLEMENTARIAS</t>
    </r>
  </si>
  <si>
    <t xml:space="preserve">CORRESPONDE A 4 CERTIFICACIONES DE EXPERIENCIA  Y SE VALIDA SOBRE 120% P.O </t>
  </si>
  <si>
    <t>CERTIFICA CONSTRUCCION EN EL ARCHIVO 010,02,794 DE 2009_CERTIFICACION AGO-14-2015.PDF PAG 2 CONSTRUCCION DE PAVIMENTO RIGIDO Y FLEXIBLE</t>
  </si>
  <si>
    <t>SE RESTA ESTUDIOS Y DISEÑOS</t>
  </si>
  <si>
    <t>NO CUMPLE OBJETO A CERTIFICAR DE CONSTRUCCION</t>
  </si>
  <si>
    <t>CERTIFICA CONSTRUCCION EN EL ARCHIVO ANEXO NO.5 EXPERIENCIA REQUERIDA-ANEXO.PDF PAG 3 , SE IDENTIFICA CONSTRUCCION DE VIA NUEVA</t>
  </si>
  <si>
    <r>
      <t>EL CONTRATISTA SE OBLIGA PARA CON EL FONDO A EJECUTAR BAJO LA MODALIDAD DE PRECIO UNITARIOS FIJOS SIN FORMULA DE REAJUSTE Y AMONTO AGOTABLE LAS OBRAS DE MANTENIMIENTO DE LA MALLA VIAL LOCAL Y LAS OBRAS DE</t>
    </r>
    <r>
      <rPr>
        <b/>
        <sz val="16"/>
        <rFont val="Arial"/>
        <family val="2"/>
      </rPr>
      <t xml:space="preserve"> CONSTRUCCION </t>
    </r>
    <r>
      <rPr>
        <sz val="16"/>
        <rFont val="Arial"/>
        <family val="2"/>
      </rPr>
      <t xml:space="preserve">Y/O MANTENIMIENTO </t>
    </r>
  </si>
  <si>
    <r>
      <t>CONTRATAR POR LISTA DE PRECIOS UNITARIOS LA</t>
    </r>
    <r>
      <rPr>
        <b/>
        <sz val="16"/>
        <rFont val="Arial"/>
        <family val="2"/>
      </rPr>
      <t xml:space="preserve"> CONSTRUCCION</t>
    </r>
    <r>
      <rPr>
        <sz val="16"/>
        <rFont val="Arial"/>
        <family val="2"/>
      </rPr>
      <t xml:space="preserve"> DE LA MALLA VIAL LOCAL Y ESPACIO PUBLICO DE LAS UPZ 66,68,69 Y SECTOR RURAL DE LA LOCALIDAD 19</t>
    </r>
  </si>
  <si>
    <r>
      <rPr>
        <b/>
        <sz val="16"/>
        <rFont val="Arial"/>
        <family val="2"/>
      </rPr>
      <t>CONSTRUCCION</t>
    </r>
    <r>
      <rPr>
        <sz val="16"/>
        <rFont val="Arial"/>
        <family val="2"/>
      </rPr>
      <t xml:space="preserve"> PLAN DE OBRAS 2013-2015 INTERSECCION UTP CANAAN (…)</t>
    </r>
  </si>
  <si>
    <t>BOL INGENIEROS ARQ.</t>
  </si>
  <si>
    <t>20 % P.O</t>
  </si>
  <si>
    <t xml:space="preserve">
</t>
  </si>
  <si>
    <t>SUBSANÓ</t>
  </si>
  <si>
    <t>-</t>
  </si>
  <si>
    <t>PARCIALMENTE</t>
  </si>
  <si>
    <r>
      <rPr>
        <b/>
        <sz val="16"/>
        <rFont val="Arial"/>
        <family val="2"/>
      </rPr>
      <t>NO CUMPLE CON LO SMMLV A CERTIFICAR</t>
    </r>
    <r>
      <rPr>
        <sz val="16"/>
        <rFont val="Arial"/>
        <family val="2"/>
      </rPr>
      <t xml:space="preserve">
</t>
    </r>
  </si>
  <si>
    <t xml:space="preserve">NO </t>
  </si>
  <si>
    <t xml:space="preserve">NO SUBSANO </t>
  </si>
  <si>
    <t>APORTA DOCUMENTOS REQUERIDOS DE SUBSANACION</t>
  </si>
  <si>
    <r>
      <t>LOS  DOCUMENTOS APORTADOS NO SUBSANAN EL REQUERIMIENTO A "</t>
    </r>
    <r>
      <rPr>
        <i/>
        <sz val="16"/>
        <color theme="1"/>
        <rFont val="Calibri"/>
        <family val="2"/>
        <scheme val="minor"/>
      </rPr>
      <t xml:space="preserve"> LA EXPERIENCIA APORTADA EN EL ANEXO NO. 5-EXPERIENCIA DEL PROPONENTE, NO CORRESPONDE CON LO ESTABLECIDO EN EL ESTUDIO PREVIO-NUMERAL -CAPACIDAD TECNICA-INFORMACION SOBRE EXPERIENCIA DEL PROPONENTE LA CUAL REFIERE: " LA CONSTRUCCION DE LA INFRAESTRUCTURA VIAL PARA TRAFICO VEHICULAR DE VIAS URBANAS O VIAS INTERURBANAS DE LA MALLA VIAL PRIMARIA" </t>
    </r>
    <r>
      <rPr>
        <b/>
        <sz val="16"/>
        <color theme="1"/>
        <rFont val="Calibri"/>
        <family val="2"/>
        <scheme val="minor"/>
      </rPr>
      <t>SOLICITADO EN LA EVALUACION PRELIMINAR</t>
    </r>
  </si>
  <si>
    <r>
      <rPr>
        <b/>
        <u/>
        <sz val="16"/>
        <color theme="1"/>
        <rFont val="Calibri"/>
        <family val="2"/>
        <scheme val="minor"/>
      </rPr>
      <t>NO</t>
    </r>
    <r>
      <rPr>
        <sz val="16"/>
        <color theme="1"/>
        <rFont val="Calibri"/>
        <family val="2"/>
        <scheme val="minor"/>
      </rPr>
      <t xml:space="preserve"> SUBSANO , SIN EMBARGO CUMPLE CON LAS EXIGENCIAS MINIMAS REQUERIDAS</t>
    </r>
  </si>
  <si>
    <r>
      <t xml:space="preserve"> FRENTE A LA CERTIFICACION PRESENTADA POR ALIANZA , DENTRO DE LOS ITEMS REFERENCIADOS NO SE PUEDE IDENTIFICAR QUE LOS MISMO CORRESPONDAN EXCLUSIVAMENTE A CONSTRUCCION , ADICIONALMENTE EN EL FOLIO 4-</t>
    </r>
    <r>
      <rPr>
        <b/>
        <i/>
        <sz val="16"/>
        <color theme="1"/>
        <rFont val="Calibri"/>
        <family val="2"/>
        <scheme val="minor"/>
      </rPr>
      <t xml:space="preserve"> CERTIFICACION ALIANZA. PDF  , </t>
    </r>
    <r>
      <rPr>
        <sz val="16"/>
        <color theme="1"/>
        <rFont val="Calibri"/>
        <family val="2"/>
        <scheme val="minor"/>
      </rPr>
      <t xml:space="preserve">SE REFIERE A LAS PRINCIPALES ACTIVIDADES DEL CONTRATO DESCRIBIENDO :1. DIAGNOSTICO,2. MANTENIMIENTO RUTINARIO  Y PERIODICO , LAS CUALES </t>
    </r>
    <r>
      <rPr>
        <u/>
        <sz val="16"/>
        <color theme="1"/>
        <rFont val="Calibri"/>
        <family val="2"/>
        <scheme val="minor"/>
      </rPr>
      <t>NO CORRESPONDE CON LA EXPERIENCIA SOLICITADA</t>
    </r>
  </si>
  <si>
    <r>
      <rPr>
        <u/>
        <sz val="16"/>
        <color theme="1"/>
        <rFont val="Calibri"/>
        <family val="2"/>
        <scheme val="minor"/>
      </rPr>
      <t>NO</t>
    </r>
    <r>
      <rPr>
        <sz val="16"/>
        <color theme="1"/>
        <rFont val="Calibri"/>
        <family val="2"/>
        <scheme val="minor"/>
      </rPr>
      <t xml:space="preserve"> APORTA DOCUMENTOS REQUERIDOS DE SUBSANACION</t>
    </r>
  </si>
  <si>
    <t>EVALUACION PRELIMINAR SE REFIRIO A N/E , TODA VEZ QUE NO CUMPLIA CON LA CAPACIDAD JURIDICA</t>
  </si>
  <si>
    <t>N/E</t>
  </si>
  <si>
    <t>no evaluable por encontrarse no habil juridicamente</t>
  </si>
  <si>
    <t>CONSOLIDADO</t>
  </si>
  <si>
    <t>VERIFICACIONES</t>
  </si>
  <si>
    <t>JURIDICA</t>
  </si>
  <si>
    <t>FINANCIERA</t>
  </si>
  <si>
    <t>TECNICA</t>
  </si>
  <si>
    <t>HABIL</t>
  </si>
  <si>
    <t>NO HABIL</t>
  </si>
  <si>
    <t xml:space="preserve">ORIGINAL FIRMADO  </t>
  </si>
  <si>
    <t>JESUS DAVID DIAZ</t>
  </si>
  <si>
    <t>JUAN PABLO MOJICA</t>
  </si>
  <si>
    <t>Evaluador Jurídico</t>
  </si>
  <si>
    <t>Evaluador Técnico</t>
  </si>
  <si>
    <t>OSCAR FERNANDO MELO</t>
  </si>
  <si>
    <t>JUAN ALFREDO TORRES PRIETO</t>
  </si>
  <si>
    <t>Evaluador Financiero</t>
  </si>
  <si>
    <t>COSTO DIRECTO</t>
  </si>
  <si>
    <t>AIU PROPUESTO</t>
  </si>
  <si>
    <t>COSTO TOTAL DE LAS OBRAS</t>
  </si>
  <si>
    <t>A.I.U.</t>
  </si>
  <si>
    <t>GESTION AMBIENTAL</t>
  </si>
  <si>
    <t>GESTION SOCIAL</t>
  </si>
  <si>
    <t>MANEJO DE TRAFICO Y SEÑALIZACION</t>
  </si>
  <si>
    <t>NO CUMPLE</t>
  </si>
  <si>
    <t>RECHAZADA</t>
  </si>
  <si>
    <t>VERIFICACION CUMPLIMIENTO ANEXO N 9</t>
  </si>
  <si>
    <t>PDF</t>
  </si>
  <si>
    <t>EXCEL</t>
  </si>
  <si>
    <t>ZIP</t>
  </si>
  <si>
    <t>ALCALDIA LOCAL DE CIUDAD BOLIVAR</t>
  </si>
  <si>
    <r>
      <t>objeto “</t>
    </r>
    <r>
      <rPr>
        <b/>
        <sz val="10"/>
        <color theme="1"/>
        <rFont val="Arial"/>
        <family val="2"/>
      </rPr>
      <t>CONTRATAR A PRECIOS FIJOS Y A MONTO AGOTABLE COMPLEMENTACIÓN Y/O ACTUALIZACIÓN Y/O AJUSTES DE DISEÑOS Y CONSTRUCCIÓN Y/O RECONSTRUCCIÓN DE LA  MALLA VIAL 2018, DE LA LOCALIDAD DE CIUDAD BOLÍVAR, EN BOGOTÁ D.C.</t>
    </r>
    <r>
      <rPr>
        <sz val="10"/>
        <color theme="1"/>
        <rFont val="Arial"/>
        <family val="2"/>
      </rPr>
      <t>”</t>
    </r>
  </si>
  <si>
    <t>ANEXO No. 8</t>
  </si>
  <si>
    <t>INFORMACIÓN PRESUPUESTO OFICIAL</t>
  </si>
  <si>
    <t xml:space="preserve">REVISIÓN </t>
  </si>
  <si>
    <t>CON Y CON</t>
  </si>
  <si>
    <t>CONCRESCOL</t>
  </si>
  <si>
    <t>consorcio c&amp;m</t>
  </si>
  <si>
    <t>consorcio intercon 013</t>
  </si>
  <si>
    <t>Consorcio Malla Vial 2018</t>
  </si>
  <si>
    <t>consorcio malla vial 2019</t>
  </si>
  <si>
    <t>consorcio malla vial lr</t>
  </si>
  <si>
    <t>consorcio pc-13</t>
  </si>
  <si>
    <t>hb estructuras metalicas</t>
  </si>
  <si>
    <t>luis alberto gonzalez chaux</t>
  </si>
  <si>
    <t>ut p&amp;j ingenieros</t>
  </si>
  <si>
    <t>ÍTEM</t>
  </si>
  <si>
    <t>DESCRIPCIÓN</t>
  </si>
  <si>
    <t>UNIDAD</t>
  </si>
  <si>
    <t>CANTIDAD
(1)</t>
  </si>
  <si>
    <t>VR. UNITARIO OFICIAL
(2)</t>
  </si>
  <si>
    <t>VR. PARCIAL OFICIAL
(3) = (1) X (2)</t>
  </si>
  <si>
    <t>Z</t>
  </si>
  <si>
    <t>EXCAVACION MANUAL PARA REDES PROFUNDIDAD 0m - 2m (Incluye Cargue)</t>
  </si>
  <si>
    <t>GL</t>
  </si>
  <si>
    <t>M3</t>
  </si>
  <si>
    <t>DEMOLICION PAVIMENTO ASFALTICO (Incluye Cargue). No incluye transporte y disposición final de sobrantes. Rendimiento estimado para espesores max. 0.15m</t>
  </si>
  <si>
    <t>DEMOLICION MANUAL SARDINEL EXISTENTE (Incluye Cargue). No incluye transporte y disposición final de sobrantes.</t>
  </si>
  <si>
    <t>M2</t>
  </si>
  <si>
    <t>ML</t>
  </si>
  <si>
    <t>DEMOLICION PISOS DE CONCRETO (Espesor variable. Incluye Cargue). No incluye transporte y disposición final de sobrantes. Rendimiento estimado para un espesor de 0.10m</t>
  </si>
  <si>
    <t>RETIRO DE POSTES DE AP/LA (Incluye Traslado a Sitio de Acopio)</t>
  </si>
  <si>
    <t>UN</t>
  </si>
  <si>
    <t>TRANSPORTE Y DISPOSICION FINAL DE ESCOMBROS EN SITIO AUTORIZADO (distancia de transporte 21 Km). A distancia mayor del acarreo libre (90 m) en sitio autorizado por la entidad Ambiental competente.</t>
  </si>
  <si>
    <t>RELLENO EN TIERRA NEGRA PARA EMPRADIZACION (Suministro y Extendido)</t>
  </si>
  <si>
    <t>DEMOLICION PAVIMENTO ASFALTICO (Espesor Variable. Incluye Cargue). No incluye transporte y disposición final de sobrantes. Rendimiento estimado para espesores max. 0.15m</t>
  </si>
  <si>
    <t>DEMOLICION PISOS DE CONCRETO (incluye cargue). No incluye transporte y disposición final de sobrantes. Rendimiento estimado para espesores de 0.20m.</t>
  </si>
  <si>
    <t>RELLENO PARA REDES EN ARENA DE PEÑA (Suministro, Extendido, Humedecimiento y Compactación)</t>
  </si>
  <si>
    <t>SARDINEL TIPO A10 (Suministro e Instalación. Incluye 3cm Mortero 1:5)</t>
  </si>
  <si>
    <t>TUBERIA PVC U.M. EXT CORRUGADO/INT LISO U.M. NORMA NTC 3722-1 D=4" (Incluye Suministro e Instalación)</t>
  </si>
  <si>
    <t>RELLENO EN MATERIAL SELECCIONADO PROVENIENTE DE LA EXCAVACIÓN (Extendido manual, Humedecimiento y Compactación)</t>
  </si>
  <si>
    <t>RELLENO PARA REDES EN SUBBASE GRANULAR B-200 (Suministro, Extendido, Humedecimiento y Compactación)</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</si>
  <si>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</si>
  <si>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</si>
  <si>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</si>
  <si>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</si>
  <si>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</si>
  <si>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PISO EN LOSETA PREFABRICADA A30 (Suministro e Instalación. Incluye Base 4cm Arena Nivelación y Arena de Sello)</t>
  </si>
  <si>
    <t>SUMIDERO LATERAL SL-100, H=1.25m (Fundido en Sitio, Concreto Premezclado. Incl. Sumin, Form, Ref. y Constr. Incl. Tapa)</t>
  </si>
  <si>
    <t>DEMOLICION SUMIDERO EXISTENTE (Incluye Cargue)</t>
  </si>
  <si>
    <t>SIEMBRA DE GRAMA (Incluye Suministro e Instalación. No Incluye Tierra Negra)</t>
  </si>
  <si>
    <t>DEMARCACION PASO PEATONAL-CEBRA (e=15 mils, Acrílica Base Agua. Inc. Sumin. y Aplic. con Equipo. Incl. Microesferas)</t>
  </si>
  <si>
    <t>DEMARCACION PASO PEATONAL-LINEA CONT. A=0.15m (e=15 mils, Acrílica B. Agua. Inc. Sum y Aplic. con Equipo. Inc Microesf.)</t>
  </si>
  <si>
    <t>CONCRETO 3000 PSI PARA REDES (Suministro y Colocación)</t>
  </si>
  <si>
    <t>CONCRETO 2500 PSI PARA REDES (Suministro y Colocación)</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</si>
  <si>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</si>
  <si>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</si>
  <si>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</si>
  <si>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</si>
  <si>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</si>
  <si>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</si>
  <si>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</si>
  <si>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</si>
  <si>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</si>
  <si>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</si>
  <si>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</si>
  <si>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</si>
  <si>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</si>
  <si>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</si>
  <si>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</si>
  <si>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</si>
  <si>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</si>
  <si>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</si>
  <si>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</si>
  <si>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</si>
  <si>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</si>
  <si>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</si>
  <si>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</si>
  <si>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</si>
  <si>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4"x3" (Suministro e Instalación)</t>
  </si>
  <si>
    <t>TEE HD EXTREMO LISO 4"x4"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</si>
  <si>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</si>
  <si>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</si>
  <si>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</si>
  <si>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</si>
  <si>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D=4" (Suministro e Instalación)</t>
  </si>
  <si>
    <t>CODO HD 90° EXTREMO LISO PARA PVC D=6" (Suministro e Instalación)</t>
  </si>
  <si>
    <t>CODO HD 90° EXTREMO LISO PARA PVC D=8"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</si>
  <si>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</si>
  <si>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</si>
  <si>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</si>
  <si>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</si>
  <si>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</si>
  <si>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TAPON HD EXTREMO LISO D=6" (Suministro e Instalación)</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</si>
  <si>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</si>
  <si>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</si>
  <si>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</si>
  <si>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</si>
  <si>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</si>
  <si>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LOSA DE CONCRETO MR41 (Suministro, Formaleteado, Colocación y Acabado. No Incluye Acero, Curado, Juntas)</t>
  </si>
  <si>
    <t>CANECA TIPO M120 (En malla metálica. Incluye Suministro e Instalación. Incluye base en Concreto 1500 PSI, Hecho en Obra)</t>
  </si>
  <si>
    <t>CONTENEDOR DE RAICES TIPO B20 (TIPO A) (1.2x1.2x1.40m. Inc. Suministro, Construcción y filtro en gravilla. No Inc. Tierra)</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</si>
  <si>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</si>
  <si>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</si>
  <si>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</si>
  <si>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</si>
  <si>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</si>
  <si>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</si>
  <si>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3000 PSI (210 Kg/cm2) PREMEZCLADO e=0.10m (Incluye Suministro, Formaleteo, Fundida y Curado)</t>
  </si>
  <si>
    <t>SARDINEL H=0.40m, e=0.15m CONCRETO 3000 PSI (Fundido en Sitio, Concreto Hecho en Obra. Inc. Sumin, Formalet. y Const.)</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</si>
  <si>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</si>
  <si>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</si>
  <si>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</si>
  <si>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</si>
  <si>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</si>
  <si>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RELLENO PARA REDES EN SUBBASE GRANULAR B-400 (Suministro, Extendido, Humedecimiento y Compactación)</t>
  </si>
  <si>
    <t>CONCRETO 2000 PSI PARA REDES (Suministro y Colocación)</t>
  </si>
  <si>
    <t>SUBBASE GRANULAR B-200 (Suministro, Extendido, Nivelación, Humedecimiento y Compactación con vibrocompactador)</t>
  </si>
  <si>
    <t>ESTABILIZACIÓN DE SUBRASANTE CON RAJÓN (Suministro, Extendido, Nivelación y Compactación Manual)</t>
  </si>
  <si>
    <t>UNION DE REPARACION PVC TIPO U.M. D=6"  (Suministro e Instalación)</t>
  </si>
  <si>
    <t>EXCAVACION MANUAL EN MATERIAL COMUN. Incluye cargue.</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</si>
  <si>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</si>
  <si>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</si>
  <si>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</si>
  <si>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</si>
  <si>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y Pañete Impermeab.)</t>
  </si>
  <si>
    <t>CILINDRO POZO INSP. EN MAMPOSTERIA e=0.25m (Inc. Sumin. y Const, Acero para Escaleras, Geotextil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</si>
  <si>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</si>
  <si>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</si>
  <si>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</si>
  <si>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</si>
  <si>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</si>
  <si>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</si>
  <si>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</si>
  <si>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</si>
  <si>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</si>
  <si>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</si>
  <si>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</si>
  <si>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</si>
  <si>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</si>
  <si>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</si>
  <si>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</si>
  <si>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</si>
  <si>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</si>
  <si>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</si>
  <si>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</si>
  <si>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</si>
  <si>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</si>
  <si>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BOLARDO EN CONCRETO TIPO M61 (Suministro e Instalación. Incluye base en Concreto 1500 PSI, Premezclado)</t>
  </si>
  <si>
    <t>BOLARDO EN HIERRO TIPO M62 (Suministro e Instalación. Incluye base en Concreto 1500 PSI, Premezclado)</t>
  </si>
  <si>
    <t>2 DUCTOS D=4" PVC-TDP (Incluye Suministro e Instalación. No Incluye Rellenos). NORMA CS208.</t>
  </si>
  <si>
    <t>UNION PVC TIPO U.M. D= 2" (Suministro e Instalación)</t>
  </si>
  <si>
    <t>UNION PVC TIPO U.M. D= 3" (Suministro e Instalación)</t>
  </si>
  <si>
    <t>UNION PVC TIPO U.M. D= 4" (Suministro e Instalación)</t>
  </si>
  <si>
    <t>UNION PVC TIPO U.M. D= 6" (Suministro e Instalación)</t>
  </si>
  <si>
    <t>CONCRETO 2500 PSI PARA ANCLAJE TUBERIA (Premezclado. Incluye Suministro, Formaleteo y Colocación)</t>
  </si>
  <si>
    <t>CONCRETO 3000 PSI PARA MURO DE CONTENCIÓN (Premezclado. Incl. Sumin, Formaleteo y Colocación. No incl. Refuerzo, Curado)</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</si>
  <si>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</si>
  <si>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</si>
  <si>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</si>
  <si>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</si>
  <si>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</si>
  <si>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BASE GRANULAR B-600 (Suministro, Extendido, Nivelación, Humedecimiento y Compactación con vibrocompactador)</t>
  </si>
  <si>
    <t>ACERO DE REFUERZO (Incluye Suministro, Figurado y Fijación)</t>
  </si>
  <si>
    <t>KG</t>
  </si>
  <si>
    <t>EXCAVACION MECANICA EN MATERIAL COMUN (Incluye Cargue)</t>
  </si>
  <si>
    <t>SUMIDERO LATERAL SL-100, H=0.85m (Prefabricado. Incluye Suministro e Instalación. Incluye Sobretapa y Tapa)</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</si>
  <si>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</si>
  <si>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</si>
  <si>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</si>
  <si>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</si>
  <si>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</si>
  <si>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PARA SOLADOS (Premezclado.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</si>
  <si>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</si>
  <si>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</si>
  <si>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</si>
  <si>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</si>
  <si>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</si>
  <si>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</si>
  <si>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</si>
  <si>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SARDINEL H=0.25m, e=0.15m CONCRETO 3000 PSI (Fundido en Sitio, Concreto Hecho en Obra. Inc. Sumin, Formalet. y Const.)</t>
  </si>
  <si>
    <t>TUBERIA PVC PARA DRENAJE D=2 1/2" CON FILTRO (Incluye Suministro e Instalación)</t>
  </si>
  <si>
    <t>NIVELACION Y COMPACTACIÓN DE SUBRASANTE</t>
  </si>
  <si>
    <t>CURADO DE LOSAS DE CONCRETO (Suministro y Aplicación)</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</si>
  <si>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</si>
  <si>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</si>
  <si>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RELLENO PARA ANDENES EN SUBBASE GRANULAR B-400 (Suministro, Extendido, Humedecimiento y Compactación)</t>
  </si>
  <si>
    <t>IMPRIMACION CON EMULSION ASFALTICA CRL-0 (Suministro, Barrido Superficie y Riego)</t>
  </si>
  <si>
    <t>RIEGO DE LIGA CON EMULSION ASFALTICA CRR-1 (Suministro, Barrido Superficie y Riego)</t>
  </si>
  <si>
    <t>RIEGO DE LIGA CON EMULSION ASFALTICA CRR-2 (Suministro, Barrido Superficie y Riego)</t>
  </si>
  <si>
    <t>PLACA CUBIERTA D=1.70m POZO INSPEC. (Prefabricada. Incluye Suministro e Instalación. Incluye Tapa)</t>
  </si>
  <si>
    <t>PLACA FONDO D=1.70m POZO INSPEC. (Prefabricada. Incl. Sumin, Inst.)</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</si>
  <si>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</si>
  <si>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</si>
  <si>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</si>
  <si>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</si>
  <si>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</si>
  <si>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</si>
  <si>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</si>
  <si>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</si>
  <si>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</si>
  <si>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</si>
  <si>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</si>
  <si>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CONCRETO 4000 PSI IMPERMEABILIZADO (Hecho en Obra)</t>
  </si>
  <si>
    <t>GEOTEXTIL NT 3000 PARA SUBDRENES/FILTROS (Incluye Suministro e Instalación)</t>
  </si>
  <si>
    <t>GEOTEXTIL NT 4000 PARA SUBDRENES/FILTROS (Incluye Suministro e Instalación)</t>
  </si>
  <si>
    <t>GEOTEXTIL NT 5000 PARA SUBDRENES/FILTROS (Incluye Suministro e Instalación)</t>
  </si>
  <si>
    <t>GEOTEXTIL NT 6000 PARA SUBDRENES/FILTROS (Incluye Suministro e Instalación)</t>
  </si>
  <si>
    <t>GEOTEXTIL NT 3000 PARA SEPARACION SUBRASANTE/CAPAS GRANULARES (Incluye Suministro e Instalación)</t>
  </si>
  <si>
    <t>GEOTEXTIL NT 4000 PARA SEPARACION SUBRASANTE/CAPAS GRANULARES (Incluye Suministro e Instalación)</t>
  </si>
  <si>
    <t>GEOTEXTIL NT 5000 PARA SEPARACION SUBRASANTE/CAPAS GRANULARES (Incluye Suministro e Instalación)</t>
  </si>
  <si>
    <t>GEOTEXTIL NT 6000 PARA SEPARACION SUBRASANTE/CAPAS GRANULARES (Incluye Suministro e Instalación)</t>
  </si>
  <si>
    <t>GEOTEXTIL REPAV 400 PARA PAVIMENTACION Y REPAVIMENTACION (Incluye Suministro e Instalación)</t>
  </si>
  <si>
    <t>GEOTEXTIL REPAV 450 PARA PAVIMENTACION Y REPAVIMENTACION (Incluye Suministro e Instalación)</t>
  </si>
  <si>
    <t>GEOTEXTIL NT 4000 PARA ESTABILIZACION SUBRASANTE/CAPAS GRANULARES (Inc. Suministro e Instalación)</t>
  </si>
  <si>
    <t>GEOTEXTIL NT 5000 PARA ESTABILIZACION SUBRASANTE/CAPAS GRANULARES (Inc. Suministro e Instalación)</t>
  </si>
  <si>
    <t>GEOTEXTIL NT 6000 PARA ESTABILIZACION SUBRASANTE/CAPAS GRANULARES (Inc. Suministro e Instalación)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</si>
  <si>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</si>
  <si>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</si>
  <si>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</si>
  <si>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</si>
  <si>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</si>
  <si>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BORDILLO PREFABRICADO A80 (Suministro e Instalación. Incluye 3cm Mortero de Nivelación 1:5)</t>
  </si>
  <si>
    <t>BORDILLO PREFABRICADO A80 (Suministro e Instalación. No Incluye material de base)</t>
  </si>
  <si>
    <t>CAÑUELA TIPO A120 (Suministro e Instalación. Incluye 3cm Mortero 2000 PSI)</t>
  </si>
  <si>
    <t>ANDEN CONCRETO 3000 PSI (210 Kg/cm2) HECHO EN OBRA e=0.10m (Incluye Mezcla, Formaleteo, Fundida y Curado)</t>
  </si>
  <si>
    <t>SARDINEL ESPECIAL A100 PARA RAMPA TIPO A (Suministro e Instalación. Incluye 3cm Mortero 2000 PSI)</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</si>
  <si>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</si>
  <si>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</si>
  <si>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</si>
  <si>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</si>
  <si>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A30 (Suministro e Instalación. Incluye Base 4cm Mortero 1:5 y Arena de Sello)</t>
  </si>
  <si>
    <t>PISO EN LOSETA PREFABRICADA A30 (Suministro e Instalación. Incluye Base 4cm Mortero 2000 PSI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</si>
  <si>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</si>
  <si>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</si>
  <si>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</si>
  <si>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</si>
  <si>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</si>
  <si>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</si>
  <si>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</si>
  <si>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</si>
  <si>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</si>
  <si>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</si>
  <si>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</si>
  <si>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</si>
  <si>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</si>
  <si>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</si>
  <si>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</si>
  <si>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</si>
  <si>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</si>
  <si>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</si>
  <si>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</si>
  <si>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BASE GRANULAR BG-A (Suministro, Extendido, Nivelación, Humedecimiento y Compactación con vibrocompactador Benitin de 1 tonelada)</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</si>
  <si>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</si>
  <si>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</si>
  <si>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</si>
  <si>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</si>
  <si>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</si>
  <si>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</si>
  <si>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</si>
  <si>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</si>
  <si>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</si>
  <si>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</si>
  <si>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</si>
  <si>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MEZCLA ASFÁLTICA EN CALIENTE TIPO DENSO MD20 ASFALTO CONVENCIONAL 60-70 (Suministro, Extendido, Nivelación y Compactación con vibrocompactador y compactador de llantas)</t>
  </si>
  <si>
    <t>MEZCLA ASFÁLTICA EN CALIENTE TIPO DENSO MD12 ASFALTO CONVENCIONAL 80-100  (cemento asfáltico 80-100) (Suministro, Extendido, Nivelación y Compactación con Vibrocompactador y compactador de llantas)</t>
  </si>
  <si>
    <t>MEZCLA ASFÁLTICA EN CALIENTE TIPO DENSO MD10 ASFALTO CONVENCIONAL (Cemento asfáltico 80-100) (Suministro, Extendido, Nivelación y Compactación con vibrocompactador y compactador de llantas)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</si>
  <si>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</si>
  <si>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</si>
  <si>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</si>
  <si>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</si>
  <si>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</si>
  <si>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</si>
  <si>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</si>
  <si>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</si>
  <si>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</si>
  <si>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CARCAMO PROTECCIÓN DE TUBERÍA Ø 8" NORMA EAAB NS-090 . 3v.2</t>
  </si>
  <si>
    <t>CARCAMO DE PROTECCIÓN DE TUBERÍA Ø 10" NORMA EAAB NS-090 V. 1.2</t>
  </si>
  <si>
    <t>UNION DRESSER D=4" (Suministro e Instalación)</t>
  </si>
  <si>
    <t>UNION DRESSER D=6" (Suministro e Instalación)</t>
  </si>
  <si>
    <t>UNION DRESSER D=8" (Suministro e Instalación)</t>
  </si>
  <si>
    <t>EXCAVACIÓN MANUAL EN MATERIAL COMÚN (INCL CARGUE, TRANSPORTE Y DISPOSICION FINAL)</t>
  </si>
  <si>
    <t>ARENA LAVADA DE PEÑA PARA EMBOQUILLADO (Incluye Suministro, barrido para sellado de juntas y Compactación)</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</si>
  <si>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</si>
  <si>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</si>
  <si>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</si>
  <si>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REDUCCION PVC TIPO U.M. 4"x2" (Suministro e Instalación)</t>
  </si>
  <si>
    <t>REDUCCION PVC TIPO U.M. 4"x3" (Suministro e Instalación)</t>
  </si>
  <si>
    <t>REDUCCION PVC TIPO U.M. 6"x4" (Suministro e Instalación)</t>
  </si>
  <si>
    <t>REDUCCION CONCENTRICA HD 6"x3" (Suministro e Instalación)</t>
  </si>
  <si>
    <t>TAPON PVC TIPO U.M. D=3" (Suministro e Instalación)</t>
  </si>
  <si>
    <t>TAPON PVC TIPO U.M. D=4" (Suministro e Instalación)</t>
  </si>
  <si>
    <t>TAPON PVC TIPO U.M. D=6" (Suministro e Instalación)</t>
  </si>
  <si>
    <t>MEZCLA ASFÁLTICA EN CALIENTE TIPO DENSO MD20 ASF CONVENCIONAL 80-100 (Suministro, Extendido y Nivelación Manual y Compactación)  Incluye: VIBRO COMPACTADOR BENITIN DE 1 TONELADA - INCLUYE OPERARIO Y COMBUSTIBLE</t>
  </si>
  <si>
    <t>MEZCLA ASFÁLTICA EN CALIENTE TIPO DENSO MD10 ASF CONVENCIONAL (Cemento asfáltico 80-100) (Suministro, Extendido y Nivelación Manual y Compactación con vibrocompactador BENITIN de 1 tonelada)</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</si>
  <si>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</si>
  <si>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</si>
  <si>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</si>
  <si>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 xml:space="preserve">BACHEO EN PAVIMENTO FLEXIBLE e= 0.12m. (Incluye demolición manual y cargue de pavimento flexible de e=0.12m, transporte y disposición final de escombros, excavación y reposición base granular clase B (BG_B) e=0.25m, base asfaltica MD10) </t>
  </si>
  <si>
    <t>REHABILITACIÓN DE PAVIMENTO FLEXIBLE e= 0.12m</t>
  </si>
  <si>
    <t>FRESADO Y REPOSICIÓN DE PAVIMENTO FLEXIBLE e=0.12m</t>
  </si>
  <si>
    <t>DEMOLICIÓN Y RECONSTRUCCIÓN DE LOSAS EN CONCRETO HIDRAULICO MR-45 e=0.18m</t>
  </si>
  <si>
    <t>REHABILITACIÓN DE PAVIMENTO RÍGIDO: LOSAS EN CONCRETO HIDRAULICO MR-45 e=0.18m</t>
  </si>
  <si>
    <t>CONSTRUCCIÓN DE PAVIMENTO RÍGIDO: LOSAS EN CONCRETO HIDRAULICO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</si>
  <si>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</si>
  <si>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</si>
  <si>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HIDRAULICO MR-41 e=0.18m</t>
  </si>
  <si>
    <t>REHABILITACIÓN DE PAVIMENTO FLEXIBLE e= 0.10m B= 0.20m  SBG= 0.20m</t>
  </si>
  <si>
    <t>REHABILITACIÓN DE PAVIMENTO RÍGIDO: LOSAS EN CONCRETO HIDRAULICO MR-41 e=0.18m. INCLUYE SARDINEL, GEOTEXTIL Y EXCAVACION EN BASE e=30cm., BASE BG_A e=30cm</t>
  </si>
  <si>
    <t>FRESADO Y REPOSICIÓN DE PAVIMENTO FLEXIBLE e=0.10m</t>
  </si>
  <si>
    <t>CONSTRUCCIÓN DE PAVIMENTO FLEXIBLE e= 0.10m Incluye sardinel</t>
  </si>
  <si>
    <t>CONSTRUCCIÓN DE PAVIMENTO RÍGIDO: LOSAS EN CONCRETO HIDRAULICO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</si>
  <si>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</si>
  <si>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</si>
  <si>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 xml:space="preserve">BACHEO EN PAVIMENTO FLEXIBLE e= 0.14m. (Incluye demolición manual y cargue de pavimento flexible de e=0.14m, transporte y disposición final de escombros, excavación y reposición base granular clase A (BG_A) e=0.20m, base asfaltica MD10) </t>
  </si>
  <si>
    <t>FRESADO Y REPOSICIÓN DE PAVIMENTO FLEXIBLE e=0.14m</t>
  </si>
  <si>
    <t>DEMOLICIÓN Y RECONSTRUCCIÓN DE LOSAS EN CONCRETO HIDRAULICO MR-45 e=0.20m</t>
  </si>
  <si>
    <t>SOBRECARPETA: RODADURA ASFÁLTICA e=0.04m</t>
  </si>
  <si>
    <t>SOBRECARPETA: RODADURA ASFÁLTICA e=0.06m</t>
  </si>
  <si>
    <t>SOBRECARPETA: RODADURA ASFÁLTICA e=0.08m</t>
  </si>
  <si>
    <t>CONSTRUCCIÓN PAVIMENTO ARTICULADO EN ADOQUIN DE ARCILLA - TRAFICO LIVIANO</t>
  </si>
  <si>
    <t>CONSTRUCCIÓN PAVIMENTO ARTICULADO EN ADOQUIN DE ARCILLA - TRAFICO PESADO</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</si>
  <si>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</si>
  <si>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2000 PSI)</t>
  </si>
  <si>
    <t>POZO DE INSPECCION D=1.7 M (INCL. SUMINISTRO E INSTALACION). INCLUYE CILINDRO POZO DE INSPECCION EN MAMPOSTERIA, CONO PREFABRICADO, PLACA FONDO.</t>
  </si>
  <si>
    <t>RELLENO PARA ANDENES EN SUBBASE GRANULAR B-200 (Suministro, Extendido, Humedecimiento y Compactación)</t>
  </si>
  <si>
    <t>REHABILITACION ANDEN ADOQUIN ARCILLA TR LIVIANO SOBRE MORTERO. NO INCL BORDILLO. INCL. RETIRO ADOQUIN E INSTALAR NUEVO. NO INCLUYE REDES.</t>
  </si>
  <si>
    <t>RETIRO DE ADOQUIN SOBRE MORTERO</t>
  </si>
  <si>
    <t>CONSTRUCCION DE ESCALERAS EN CONCRETO</t>
  </si>
  <si>
    <t>RETIRO DE ADOQUIN SOBRE ARENA</t>
  </si>
  <si>
    <t>SELLO DE GRIETAS</t>
  </si>
  <si>
    <t>CONSTRUCCIÓN DE PAVIMENTO RÍGIDO: LOSAS EN CONCRETO HIDRAULICO MR-45 e=0.20m (no incluye sardinel)</t>
  </si>
  <si>
    <t>MANTENIMIENTO CORRECTIVO DE ESPACIO PUBLICO ADOQUIN DE ARCILLA PESADO SOBRE MORTER.  INCL. RETIRO ADOQUIN E INSTALAR NUEVO</t>
  </si>
  <si>
    <t>MANTENIMIENTO CORRECTIVO ESPACIO PUBLICO EN ADOQUIN DE ARCILLA TRAFICO PESADO SOBRE ARENA. INCL. RETIRO ADOQUIN E INSTALAR NUEVO</t>
  </si>
  <si>
    <t>RETIRO DE LOSETA A-50 SOBRE ARENA</t>
  </si>
  <si>
    <t>RETIRO DE LOSETA A-50 SOBRE MORTERO</t>
  </si>
  <si>
    <t>SELLO DE FISURAS</t>
  </si>
  <si>
    <t>BASE GRANULAR CLASE A (BG_A) (Suministro, Extendido, Nivelación, Humedecimiento y Compactación con compactador neumático)</t>
  </si>
  <si>
    <t>BASE GRANULAR CLASE B (BG_B) (Suministro, Extendido, Nivelación, Humedecimiento y Compactación con compactador neumático)</t>
  </si>
  <si>
    <t>BASE GRANULAR CLASE C (BG_C) (Suministro, Extendido, Nivelación, Humedecimiento y Compactación con compactador neumático)</t>
  </si>
  <si>
    <t>SUBBASE GRANULAR CLASE A (SBG_A) (Suministro, Extendido, Nivelación, Humedecimiento y Compactación con compactador neumático)</t>
  </si>
  <si>
    <t>SUBBASE GRANULAR CLASE B (SBG_B) (Suministro, Extendido, Nivelación, Humedecimiento y Compactación con compactador neumático)</t>
  </si>
  <si>
    <t>SUBBASE GRANULAR CLASE C (SBG_C) (Suministro, Extendido, Nivelación, Humedecimiento y Compactación con compactador neumático)</t>
  </si>
  <si>
    <t>PLACA EN CONCRETO MR-41 ACELERADO A TRES DIAS PARA LOSAS REFORZADAS PARA PUENTES PEATONALES EN CONCRETO. SUMINISTRO E INSTALACION. INCLUYE CORTE Y SELLO DE JUNTAS.</t>
  </si>
  <si>
    <t>REPARACIÓN DE ACOMETIDA HIDRÁULICA DE LA CAJILLA HACIA EL PREDIO (INCLUYE EL RETIRO DE LA TUBERÍA EXISTENTE E INSTALACIÓN DE TUBERÍA NUEVA).</t>
  </si>
  <si>
    <t>RELOCALIZACIÓN DE MEDIDOR DE ACUEDUCTO D= 3/4" (INCLUYE: 1mt TUBERÍA GALVANIZADA D= 3/4", SOLDADURA, CINTA DE TEFLON, REPOSICIÓN DE CAJILLA EN POLIPROPILENO DE ALTA RESISTENCIA CON TAPA. NO INCLUYE MEDIDOR).</t>
  </si>
  <si>
    <t>PASTO KYKUYO CORTADO A MÁQUINA (Incluye suministro y riego de tierra fértil de 10CM de espesor e instalación y siembra de pasto y salado y nivelación. SUMINISTRO Y PLANTACION.</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</si>
  <si>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</si>
  <si>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</si>
  <si>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RAMPA TIPO A (B5) (BASE EN MORTERO 2000 PSI, DESARROLLO DE 1.40m).</t>
  </si>
  <si>
    <t>PIEZA DE REMATE PARA RAMPA PEATONAL, SUMINISTRO Y CONSTRUCCION. LONGITUD 1,20MTS FUNDIDO EN SITIO EN CONCRETO PREMEZCLADO DE 3000 PSI (GRAVA COMUN) INCLUYE FORMALETA EN MADERA</t>
  </si>
  <si>
    <t>PISO EN CONCRETO COLOR OCRE 4000 PSI ESTAMPADO TIPO ESPINA DE PESCADO e=0.12m (INCLUYE SUMINISTRO Y COLOCACIÓN DE CONCRETO, MOLDE DESMOLDANTE, COLOR ENDURECEDOR DE CUARZO, SELLANTE. INCLUYE CORTE Y SELLADO DE JUNTAS..</t>
  </si>
  <si>
    <t>MURO EN LADRILLO TOLETE COMUN.</t>
  </si>
  <si>
    <t>DEMARCACION METROS LINEALES EN PINTURA TIPO TRAFICO BASE SOLVENTE COLOR BLANCO Y/O AMARILLA. LINEA 0.12m Y 16 Mils (INCLUYE SUMINISTRO Y APLICACION CON EQUIPO. INCLUYE MICROESFERAS TIPO DROP ON PARA LINEAS DE BORDE Y DE CARRIL).</t>
  </si>
  <si>
    <t>BARANDA METÁLICA M80 (SUMINISTRO E INSTALACIÓN. INCLUYE BASE EN CONCRETO).</t>
  </si>
  <si>
    <t>PISO EN CONCRETO COLOR AMARILLO MR 41 (280 Kg/Cm2) GRAVA 1" 28 DIAS  ESTAMPADO e=0.10m (INCLUYE SUMINISTRO Y COLOCACIÓN DE CONCRETO, JUEGO DE MOLDES,  DESMOLDANTE EN POLVO, CURADOR PARA CONCRETO, INCLUYE CORTE Y SELLADO DE JUNTAS.</t>
  </si>
  <si>
    <t>PISO EN CONCRETO COLOR SALMON MR 41 (280 Kg/Cm2) GRAVA 1" 28 DIAS ESTAMPADO e= 0.10m (INCLUYE SUMINISTRO Y COLOCACION DE CONCRETO, JUEGO DE MOLDES, DESMOLDANTE EN POLVO, CURADOR PARA CONCRETO. INCLUYE CORTE Y SELLADO DE JUNTAS.</t>
  </si>
  <si>
    <t>PISO EN CONCRETO COLOR ARCILLA MR 41 (280 Kg/Cm2) GRAVA 1" 28 DIAS ESTAMPADO e= 0.10m (INCLUYE SUMINISTRO Y COLOCACION DE CONCRETO, JUEGO DE MOLDES, DESMOLDANTE EN POLVO, CURADOR PARA CONCRETO. INCLUYE CORTE Y SELLADO DE JUNTAS.</t>
  </si>
  <si>
    <t>MURO DE CONTENCIÓN EN CONCRETO 4000 PSI (Premezclado. Incluye suministro, formaleteo y colocación. No incluye refuerzo, curado, andamio, cerchas, parales).</t>
  </si>
  <si>
    <t>VALOR OBRA COSTO DIRECTO</t>
  </si>
  <si>
    <t>9</t>
  </si>
  <si>
    <t>REVISIÓN Y AJUSTES DE DISEÑOS</t>
  </si>
  <si>
    <t>A001</t>
  </si>
  <si>
    <t>AJUSTE A LOS DISEÑOS</t>
  </si>
  <si>
    <t>DIAGNOSTICO Y DISEÑOS</t>
  </si>
  <si>
    <t>2</t>
  </si>
  <si>
    <t>GESTION AMBIENTAL, SOCIAL Y DE TRÁFICO (Valores fijos)</t>
  </si>
  <si>
    <t>2.1</t>
  </si>
  <si>
    <t>GESTIÓN AMBIENTAL</t>
  </si>
  <si>
    <t>2.2</t>
  </si>
  <si>
    <t>GESTIÓN SOCIAL</t>
  </si>
  <si>
    <t>2.3</t>
  </si>
  <si>
    <t>MANEJO DE TRÁFICO Y SEÑALIZACIÓN</t>
  </si>
  <si>
    <t>GESTIÓN AMBIENTAL, SOCIAL, MANEJO DE TRÁFICO Y SEÑALIZACIÓN</t>
  </si>
  <si>
    <t>SUMATORIA DE VALORES PARCIALES OFICIALES</t>
  </si>
  <si>
    <t>SUMATORIA DE VALORES PARCIALES PROPUESTOS</t>
  </si>
  <si>
    <t>SUMATORIA DE VALORES PARCIALES
PROPUESTOS</t>
  </si>
  <si>
    <r>
      <rPr>
        <b/>
        <sz val="10"/>
        <color rgb="FFFFFF00"/>
        <rFont val="Arial"/>
        <family val="2"/>
      </rPr>
      <t>(A)</t>
    </r>
    <r>
      <rPr>
        <b/>
        <sz val="10"/>
        <color theme="0"/>
        <rFont val="Arial"/>
        <family val="2"/>
      </rPr>
      <t xml:space="preserve"> VALOR  TOTAL  </t>
    </r>
    <r>
      <rPr>
        <b/>
        <sz val="10"/>
        <color theme="0"/>
        <rFont val="Arial"/>
        <family val="2"/>
      </rPr>
      <t>(SIN INCLUIR A.I.U.) =</t>
    </r>
  </si>
  <si>
    <t>COSTOS INDIRECTOS ( A.I.U. )</t>
  </si>
  <si>
    <t>ADMINISTRACION 26%</t>
  </si>
  <si>
    <t>NO OFERTA  AJUSTES A DISEÑOS Y GESTIONES</t>
  </si>
  <si>
    <t>CORRECCION ARITMETICA</t>
  </si>
  <si>
    <t>OJO</t>
  </si>
  <si>
    <t>IMPREVISTOS 1%</t>
  </si>
  <si>
    <t>UTILIDAD 5%</t>
  </si>
  <si>
    <t>SUBTOTAL COSTO INDIRECTO</t>
  </si>
  <si>
    <t>VALOR INDICE DE MEJORAMIENTO INTEGRAL DE ESPACIO PÚBLICO APROXIMADO AL PESO</t>
  </si>
  <si>
    <t>Notas:</t>
  </si>
  <si>
    <t>1. Diligencie la totalidad de los valores unitarios solicitados en este Anexo.</t>
  </si>
  <si>
    <t>2. El valor unitario propuesto debe ser menor o igual al Valor Unitario oficial so pena de rechazo de la oferta</t>
  </si>
  <si>
    <t>3. El valor total ofertado  debe ser menor o igual al respectivo valor oficial so pena de rechazo de la oferta.</t>
  </si>
  <si>
    <t>4. Ajuste al peso todos los valores solicitados en este anexo.</t>
  </si>
  <si>
    <t>5. No modifique los valores fijos.</t>
  </si>
  <si>
    <t>6.  El valor total de la propuesta economica influye solamente para calificación y el valor de cada item sera el que se cancelara durante la vigencia del contrato</t>
  </si>
  <si>
    <r>
      <t>7.</t>
    </r>
    <r>
      <rPr>
        <sz val="10"/>
        <color theme="1"/>
        <rFont val="Arial"/>
        <family val="2"/>
      </rPr>
      <t xml:space="preserve"> El valor total de la propuesta que arroja el presente Formato, que es la suma de los precios unitarios, será la que se tendrá en cuenta para efectos de la evaluación.</t>
    </r>
  </si>
  <si>
    <t>media geometrica</t>
  </si>
  <si>
    <t xml:space="preserve"> </t>
  </si>
  <si>
    <t>DESPUES DE OBSERVACIONES Y REPLICAS</t>
  </si>
  <si>
    <t>Oferta dentro del formato N°9 2 Celadores, requisito correspopndiente a 3 celadores</t>
  </si>
</sst>
</file>

<file path=xl/styles.xml><?xml version="1.0" encoding="utf-8"?>
<styleSheet xmlns="http://schemas.openxmlformats.org/spreadsheetml/2006/main">
  <numFmts count="25">
    <numFmt numFmtId="42" formatCode="_-&quot;$&quot;\ * #,##0_-;\-&quot;$&quot;\ * #,##0_-;_-&quot;$&quot;\ * &quot;-&quot;_-;_-@_-"/>
    <numFmt numFmtId="41" formatCode="_-* #,##0_-;\-* #,##0_-;_-* &quot;-&quot;_-;_-@_-"/>
    <numFmt numFmtId="44" formatCode="_-&quot;$&quot;\ * #,##0.00_-;\-&quot;$&quot;\ * #,##0.00_-;_-&quot;$&quot;\ * &quot;-&quot;??_-;_-@_-"/>
    <numFmt numFmtId="164" formatCode="_-&quot;$&quot;* #,##0_-;\-&quot;$&quot;* #,##0_-;_-&quot;$&quot;* &quot;-&quot;_-;_-@_-"/>
    <numFmt numFmtId="165" formatCode="[$$-240A]\ #,##0.00\ ;[Red]\-[$$-240A]\ #,##0.00\ "/>
    <numFmt numFmtId="166" formatCode="#,##0.00\ ;\-#,##0.00\ ;\-#\ ;@\ "/>
    <numFmt numFmtId="167" formatCode="#,##0\ ;\-#,##0\ ;\-#\ ;@\ "/>
    <numFmt numFmtId="168" formatCode="_(&quot;$&quot;\ * #,##0.00_);_(&quot;$&quot;\ * \(#,##0.00\);_(&quot;$&quot;\ * &quot;-&quot;??_);_(@_)"/>
    <numFmt numFmtId="169" formatCode="0.0000"/>
    <numFmt numFmtId="170" formatCode="0.0%"/>
    <numFmt numFmtId="171" formatCode="0.0000%"/>
    <numFmt numFmtId="172" formatCode="0.00000%"/>
    <numFmt numFmtId="173" formatCode="_-* #,##0.00_-;\-* #,##0.00_-;_-* &quot;-&quot;_-;_-@_-"/>
    <numFmt numFmtId="174" formatCode="_-* #,##0.000_-;\-* #,##0.000_-;_-* &quot;-&quot;_-;_-@_-"/>
    <numFmt numFmtId="175" formatCode="_-* #,##0.00000_-;\-* #,##0.00000_-;_-* &quot;-&quot;_-;_-@_-"/>
    <numFmt numFmtId="176" formatCode="0.000000%"/>
    <numFmt numFmtId="177" formatCode="&quot;$&quot;\ #,##0.00"/>
    <numFmt numFmtId="178" formatCode="&quot;$&quot;\ #,##0"/>
    <numFmt numFmtId="179" formatCode="_ [$$-240A]\ * #,##0_ ;_ [$$-240A]\ * \-#,##0_ ;_ [$$-240A]\ * &quot;-&quot;??_ ;_ @_ "/>
    <numFmt numFmtId="180" formatCode="_ [$$-240A]\ * #,##0.00_ ;_ [$$-240A]\ * \-#,##0.00_ ;_ [$$-240A]\ * &quot;-&quot;??_ ;_ @_ "/>
    <numFmt numFmtId="181" formatCode="&quot;$&quot;#,##0;[Red]\-&quot;$&quot;#,##0"/>
    <numFmt numFmtId="182" formatCode="_-&quot;$&quot;\ * #,##0.00_-;\-&quot;$&quot;\ * #,##0.00_-;_-&quot;$&quot;\ * &quot;-&quot;_-;_-@_-"/>
    <numFmt numFmtId="183" formatCode="0.00000000"/>
    <numFmt numFmtId="184" formatCode="0.00000"/>
    <numFmt numFmtId="185" formatCode="0.000000000000"/>
  </numFmts>
  <fonts count="65">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b/>
      <sz val="18"/>
      <name val="Arial"/>
      <family val="2"/>
    </font>
    <font>
      <sz val="18"/>
      <name val="Arial"/>
      <family val="2"/>
    </font>
    <font>
      <sz val="18"/>
      <color theme="1"/>
      <name val="Calibri"/>
      <family val="2"/>
      <scheme val="minor"/>
    </font>
    <font>
      <sz val="10"/>
      <name val="Arial"/>
      <family val="2"/>
    </font>
    <font>
      <b/>
      <sz val="16"/>
      <name val="Arial"/>
      <family val="2"/>
    </font>
    <font>
      <b/>
      <u/>
      <sz val="16"/>
      <name val="Arial"/>
      <family val="2"/>
    </font>
    <font>
      <sz val="16"/>
      <name val="Arial"/>
      <family val="2"/>
    </font>
    <font>
      <sz val="16"/>
      <color rgb="FF006100"/>
      <name val="Calibri"/>
      <family val="2"/>
      <scheme val="minor"/>
    </font>
    <font>
      <sz val="22"/>
      <color rgb="FFFF0000"/>
      <name val="Arial"/>
      <family val="2"/>
    </font>
    <font>
      <sz val="18"/>
      <color rgb="FF006100"/>
      <name val="Calibri"/>
      <family val="2"/>
      <scheme val="minor"/>
    </font>
    <font>
      <b/>
      <sz val="16"/>
      <name val="Calibri"/>
      <family val="2"/>
      <scheme val="minor"/>
    </font>
    <font>
      <sz val="16"/>
      <color theme="1"/>
      <name val="Calibri"/>
      <family val="2"/>
      <scheme val="minor"/>
    </font>
    <font>
      <sz val="14"/>
      <name val="Arial"/>
      <family val="2"/>
    </font>
    <font>
      <sz val="20"/>
      <color theme="1"/>
      <name val="Calibri"/>
      <family val="2"/>
      <scheme val="minor"/>
    </font>
    <font>
      <sz val="24"/>
      <color theme="1"/>
      <name val="Calibri"/>
      <family val="2"/>
      <scheme val="minor"/>
    </font>
    <font>
      <b/>
      <sz val="20"/>
      <name val="Arial"/>
      <family val="2"/>
    </font>
    <font>
      <b/>
      <sz val="22"/>
      <name val="Arial"/>
      <family val="2"/>
    </font>
    <font>
      <b/>
      <sz val="26"/>
      <name val="Arial"/>
      <family val="2"/>
    </font>
    <font>
      <i/>
      <sz val="18"/>
      <name val="Arial"/>
      <family val="2"/>
    </font>
    <font>
      <sz val="22"/>
      <name val="Arial"/>
      <family val="2"/>
    </font>
    <font>
      <b/>
      <i/>
      <u/>
      <sz val="22"/>
      <name val="Arial"/>
      <family val="2"/>
    </font>
    <font>
      <i/>
      <sz val="16"/>
      <name val="Arial"/>
      <family val="2"/>
    </font>
    <font>
      <sz val="11"/>
      <name val="Arial"/>
      <family val="2"/>
    </font>
    <font>
      <sz val="18"/>
      <color rgb="FFFF0000"/>
      <name val="Arial"/>
      <family val="2"/>
    </font>
    <font>
      <b/>
      <sz val="16"/>
      <color theme="1"/>
      <name val="Calibri"/>
      <family val="2"/>
      <scheme val="minor"/>
    </font>
    <font>
      <b/>
      <sz val="14"/>
      <color theme="1"/>
      <name val="Calibri"/>
      <family val="2"/>
      <scheme val="minor"/>
    </font>
    <font>
      <b/>
      <sz val="18"/>
      <color theme="1"/>
      <name val="Calibri"/>
      <family val="2"/>
      <scheme val="minor"/>
    </font>
    <font>
      <b/>
      <sz val="14"/>
      <name val="Arial"/>
      <family val="2"/>
    </font>
    <font>
      <sz val="20"/>
      <color rgb="FFFF0000"/>
      <name val="Arial"/>
      <family val="2"/>
    </font>
    <font>
      <b/>
      <u/>
      <sz val="16"/>
      <color theme="1"/>
      <name val="Calibri"/>
      <family val="2"/>
      <scheme val="minor"/>
    </font>
    <font>
      <i/>
      <sz val="16"/>
      <color theme="1"/>
      <name val="Calibri"/>
      <family val="2"/>
      <scheme val="minor"/>
    </font>
    <font>
      <b/>
      <i/>
      <sz val="16"/>
      <color theme="1"/>
      <name val="Calibri"/>
      <family val="2"/>
      <scheme val="minor"/>
    </font>
    <font>
      <u/>
      <sz val="16"/>
      <color theme="1"/>
      <name val="Calibri"/>
      <family val="2"/>
      <scheme val="minor"/>
    </font>
    <font>
      <b/>
      <sz val="11"/>
      <color theme="1"/>
      <name val="Calibri"/>
      <family val="2"/>
      <scheme val="minor"/>
    </font>
    <font>
      <b/>
      <sz val="12"/>
      <color theme="1"/>
      <name val="Calibri"/>
      <family val="2"/>
      <scheme val="minor"/>
    </font>
    <font>
      <sz val="14"/>
      <color theme="1"/>
      <name val="Calibri"/>
      <family val="2"/>
      <scheme val="minor"/>
    </font>
    <font>
      <sz val="8"/>
      <color theme="1"/>
      <name val="Calibri"/>
      <family val="2"/>
      <scheme val="minor"/>
    </font>
    <font>
      <sz val="6"/>
      <color theme="1"/>
      <name val="Calibri"/>
      <family val="2"/>
      <scheme val="minor"/>
    </font>
    <font>
      <b/>
      <sz val="8"/>
      <color theme="1"/>
      <name val="Calibri"/>
      <family val="2"/>
      <scheme val="minor"/>
    </font>
    <font>
      <b/>
      <sz val="10"/>
      <color theme="1"/>
      <name val="Calibri"/>
      <family val="2"/>
      <scheme val="minor"/>
    </font>
    <font>
      <sz val="12"/>
      <color theme="1"/>
      <name val="Calibri"/>
      <family val="2"/>
      <scheme val="minor"/>
    </font>
    <font>
      <b/>
      <sz val="8"/>
      <name val="Arial"/>
      <family val="2"/>
    </font>
    <font>
      <sz val="11"/>
      <color theme="1"/>
      <name val="Arial"/>
      <family val="2"/>
    </font>
    <font>
      <sz val="10"/>
      <color theme="1"/>
      <name val="Arial"/>
      <family val="2"/>
    </font>
    <font>
      <b/>
      <sz val="11"/>
      <color theme="1"/>
      <name val="Arial"/>
      <family val="2"/>
    </font>
    <font>
      <b/>
      <sz val="10"/>
      <color theme="1"/>
      <name val="Arial"/>
      <family val="2"/>
    </font>
    <font>
      <b/>
      <sz val="10"/>
      <color theme="0"/>
      <name val="Arial"/>
      <family val="2"/>
    </font>
    <font>
      <sz val="11"/>
      <name val="Arial Narrow"/>
      <family val="2"/>
    </font>
    <font>
      <sz val="10"/>
      <color indexed="8"/>
      <name val="MS Sans Serif"/>
      <family val="2"/>
    </font>
    <font>
      <u val="singleAccounting"/>
      <sz val="11"/>
      <name val="Arial Narrow"/>
      <family val="2"/>
    </font>
    <font>
      <b/>
      <sz val="11"/>
      <color theme="1"/>
      <name val="Arial Narrow"/>
      <family val="2"/>
    </font>
    <font>
      <b/>
      <sz val="11"/>
      <name val="Arial Narrow"/>
      <family val="2"/>
    </font>
    <font>
      <b/>
      <sz val="12"/>
      <name val="Calibri"/>
      <family val="2"/>
      <scheme val="minor"/>
    </font>
    <font>
      <b/>
      <sz val="10"/>
      <color rgb="FFFFFF00"/>
      <name val="Arial"/>
      <family val="2"/>
    </font>
    <font>
      <sz val="10"/>
      <color theme="0"/>
      <name val="Arial"/>
      <family val="2"/>
    </font>
    <font>
      <sz val="8"/>
      <color theme="1"/>
      <name val="Arial"/>
      <family val="2"/>
    </font>
    <font>
      <b/>
      <sz val="8"/>
      <color theme="1"/>
      <name val="Arial"/>
      <family val="2"/>
    </font>
    <font>
      <sz val="10"/>
      <color indexed="8"/>
      <name val="Arial"/>
      <family val="2"/>
    </font>
    <font>
      <sz val="12"/>
      <name val="Courier"/>
      <family val="3"/>
    </font>
    <font>
      <b/>
      <sz val="10"/>
      <name val="Arial"/>
      <family val="2"/>
    </font>
    <font>
      <b/>
      <sz val="12"/>
      <name val="Arial"/>
      <family val="2"/>
    </font>
  </fonts>
  <fills count="17">
    <fill>
      <patternFill patternType="none"/>
    </fill>
    <fill>
      <patternFill patternType="gray125"/>
    </fill>
    <fill>
      <patternFill patternType="solid">
        <fgColor rgb="FFC6EFCE"/>
      </patternFill>
    </fill>
    <fill>
      <patternFill patternType="solid">
        <fgColor rgb="FFFFC7CE"/>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6" tint="-0.499984740745262"/>
        <bgColor indexed="64"/>
      </patternFill>
    </fill>
    <fill>
      <patternFill patternType="solid">
        <fgColor theme="4" tint="0.39997558519241921"/>
        <bgColor indexed="64"/>
      </patternFill>
    </fill>
    <fill>
      <patternFill patternType="solid">
        <fgColor indexed="22"/>
        <bgColor indexed="64"/>
      </patternFill>
    </fill>
    <fill>
      <patternFill patternType="solid">
        <fgColor rgb="FFC0C0C0"/>
        <bgColor indexed="64"/>
      </patternFill>
    </fill>
  </fills>
  <borders count="85">
    <border>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right/>
      <top style="thick">
        <color indexed="64"/>
      </top>
      <bottom style="thin">
        <color indexed="64"/>
      </bottom>
      <diagonal/>
    </border>
    <border>
      <left style="medium">
        <color indexed="64"/>
      </left>
      <right style="thin">
        <color indexed="64"/>
      </right>
      <top style="thin">
        <color indexed="64"/>
      </top>
      <bottom/>
      <diagonal/>
    </border>
    <border>
      <left style="thin">
        <color indexed="64"/>
      </left>
      <right style="thick">
        <color indexed="64"/>
      </right>
      <top style="thin">
        <color indexed="64"/>
      </top>
      <bottom style="medium">
        <color indexed="64"/>
      </bottom>
      <diagonal/>
    </border>
    <border>
      <left/>
      <right/>
      <top style="thin">
        <color indexed="64"/>
      </top>
      <bottom style="medium">
        <color indexed="64"/>
      </bottom>
      <diagonal/>
    </border>
    <border>
      <left style="hair">
        <color theme="3"/>
      </left>
      <right style="hair">
        <color theme="3"/>
      </right>
      <top style="hair">
        <color theme="3"/>
      </top>
      <bottom style="hair">
        <color theme="3"/>
      </bottom>
      <diagonal/>
    </border>
    <border>
      <left/>
      <right style="thick">
        <color indexed="64"/>
      </right>
      <top style="thin">
        <color indexed="64"/>
      </top>
      <bottom style="thin">
        <color indexed="64"/>
      </bottom>
      <diagonal/>
    </border>
    <border>
      <left style="thick">
        <color indexed="64"/>
      </left>
      <right/>
      <top/>
      <bottom/>
      <diagonal/>
    </border>
    <border>
      <left style="medium">
        <color indexed="64"/>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right style="thin">
        <color indexed="64"/>
      </right>
      <top style="thin">
        <color indexed="64"/>
      </top>
      <bottom/>
      <diagonal/>
    </border>
  </borders>
  <cellStyleXfs count="11">
    <xf numFmtId="0" fontId="0" fillId="0" borderId="0"/>
    <xf numFmtId="164"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7" fillId="0" borderId="0"/>
    <xf numFmtId="168" fontId="7" fillId="0" borderId="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52" fillId="0" borderId="0"/>
    <xf numFmtId="0" fontId="62" fillId="0" borderId="0"/>
  </cellStyleXfs>
  <cellXfs count="653">
    <xf numFmtId="0" fontId="0" fillId="0" borderId="0" xfId="0"/>
    <xf numFmtId="167" fontId="4" fillId="0" borderId="0" xfId="0" applyNumberFormat="1" applyFont="1" applyFill="1" applyBorder="1" applyAlignment="1">
      <alignment vertical="center" wrapText="1"/>
    </xf>
    <xf numFmtId="0" fontId="5" fillId="0" borderId="0" xfId="0" applyFont="1" applyBorder="1"/>
    <xf numFmtId="165" fontId="4" fillId="0" borderId="15" xfId="0" applyNumberFormat="1" applyFont="1" applyFill="1" applyBorder="1" applyAlignment="1">
      <alignment horizontal="center" vertical="center"/>
    </xf>
    <xf numFmtId="165" fontId="4" fillId="0" borderId="0" xfId="0" applyNumberFormat="1" applyFont="1" applyFill="1" applyBorder="1" applyAlignment="1">
      <alignment horizontal="center" vertical="center"/>
    </xf>
    <xf numFmtId="0" fontId="5" fillId="0" borderId="15" xfId="0" applyFont="1" applyBorder="1"/>
    <xf numFmtId="0" fontId="8" fillId="0" borderId="4" xfId="4" applyFont="1" applyBorder="1" applyAlignment="1">
      <alignment horizontal="center" vertical="center" wrapText="1"/>
    </xf>
    <xf numFmtId="0" fontId="10" fillId="0" borderId="4" xfId="0" applyFont="1" applyBorder="1"/>
    <xf numFmtId="0" fontId="4" fillId="0" borderId="4" xfId="4" applyFont="1" applyBorder="1" applyAlignment="1">
      <alignment horizontal="center" vertical="center" wrapText="1"/>
    </xf>
    <xf numFmtId="0" fontId="10" fillId="4" borderId="4" xfId="4" applyFont="1" applyFill="1" applyBorder="1" applyAlignment="1">
      <alignment horizontal="center" vertical="center" wrapText="1"/>
    </xf>
    <xf numFmtId="0" fontId="10" fillId="4" borderId="4" xfId="4" applyFont="1" applyFill="1" applyBorder="1" applyAlignment="1">
      <alignment horizontal="left" vertical="center" wrapText="1"/>
    </xf>
    <xf numFmtId="0" fontId="11" fillId="2" borderId="4" xfId="2" applyFont="1" applyBorder="1" applyAlignment="1">
      <alignment horizontal="center" vertical="center" wrapText="1"/>
    </xf>
    <xf numFmtId="9" fontId="10" fillId="4" borderId="4" xfId="4" applyNumberFormat="1" applyFont="1" applyFill="1" applyBorder="1" applyAlignment="1">
      <alignment horizontal="center" vertical="center" wrapText="1"/>
    </xf>
    <xf numFmtId="14" fontId="10" fillId="4" borderId="4" xfId="4" applyNumberFormat="1" applyFont="1" applyFill="1" applyBorder="1" applyAlignment="1">
      <alignment horizontal="center" vertical="center" wrapText="1"/>
    </xf>
    <xf numFmtId="4" fontId="10" fillId="4" borderId="4" xfId="4" applyNumberFormat="1" applyFont="1" applyFill="1" applyBorder="1" applyAlignment="1">
      <alignment horizontal="center" vertical="center" wrapText="1"/>
    </xf>
    <xf numFmtId="164" fontId="10" fillId="4" borderId="4" xfId="1" applyFont="1" applyFill="1" applyBorder="1" applyAlignment="1">
      <alignment horizontal="center" vertical="center" wrapText="1"/>
    </xf>
    <xf numFmtId="1" fontId="10" fillId="4" borderId="4" xfId="4" applyNumberFormat="1" applyFont="1" applyFill="1" applyBorder="1" applyAlignment="1">
      <alignment horizontal="center" vertical="center" wrapText="1"/>
    </xf>
    <xf numFmtId="0" fontId="5" fillId="4" borderId="4" xfId="4" applyFont="1" applyFill="1" applyBorder="1" applyAlignment="1">
      <alignment horizontal="center" vertical="center" wrapText="1"/>
    </xf>
    <xf numFmtId="0" fontId="13" fillId="2" borderId="4" xfId="2" applyFont="1" applyBorder="1" applyAlignment="1">
      <alignment horizontal="center" vertical="center" wrapText="1"/>
    </xf>
    <xf numFmtId="9" fontId="5" fillId="4" borderId="4" xfId="4" applyNumberFormat="1" applyFont="1" applyFill="1" applyBorder="1" applyAlignment="1">
      <alignment horizontal="center" vertical="center" wrapText="1"/>
    </xf>
    <xf numFmtId="14" fontId="5" fillId="4" borderId="4" xfId="4" applyNumberFormat="1" applyFont="1" applyFill="1" applyBorder="1" applyAlignment="1">
      <alignment horizontal="center" vertical="center" wrapText="1"/>
    </xf>
    <xf numFmtId="164" fontId="5" fillId="4" borderId="4" xfId="1" applyFont="1" applyFill="1" applyBorder="1" applyAlignment="1">
      <alignment horizontal="center" vertical="center" wrapText="1"/>
    </xf>
    <xf numFmtId="1" fontId="5" fillId="4" borderId="4" xfId="4" applyNumberFormat="1" applyFont="1" applyFill="1" applyBorder="1" applyAlignment="1">
      <alignment horizontal="center" vertical="center" wrapText="1"/>
    </xf>
    <xf numFmtId="0" fontId="0" fillId="0" borderId="15" xfId="0" applyBorder="1"/>
    <xf numFmtId="0" fontId="0" fillId="0" borderId="0" xfId="0" applyBorder="1"/>
    <xf numFmtId="0" fontId="5" fillId="4" borderId="11" xfId="4" applyFont="1" applyFill="1" applyBorder="1" applyAlignment="1">
      <alignment horizontal="center" vertical="center" wrapText="1"/>
    </xf>
    <xf numFmtId="0" fontId="0" fillId="0" borderId="0" xfId="0" applyBorder="1" applyAlignment="1">
      <alignment horizontal="center"/>
    </xf>
    <xf numFmtId="9" fontId="0" fillId="0" borderId="0" xfId="0" applyNumberFormat="1" applyBorder="1"/>
    <xf numFmtId="1" fontId="0" fillId="0" borderId="0" xfId="0" applyNumberFormat="1" applyBorder="1"/>
    <xf numFmtId="0" fontId="0" fillId="0" borderId="16" xfId="0" applyBorder="1"/>
    <xf numFmtId="0" fontId="0" fillId="0" borderId="17" xfId="0" applyBorder="1"/>
    <xf numFmtId="0" fontId="10" fillId="0" borderId="0" xfId="0" applyFont="1" applyBorder="1"/>
    <xf numFmtId="0" fontId="16" fillId="4" borderId="4" xfId="4" applyFont="1" applyFill="1" applyBorder="1" applyAlignment="1">
      <alignment horizontal="left" vertical="center" wrapText="1"/>
    </xf>
    <xf numFmtId="0" fontId="0" fillId="0" borderId="21" xfId="0" applyBorder="1"/>
    <xf numFmtId="0" fontId="0" fillId="0" borderId="22" xfId="0" applyBorder="1"/>
    <xf numFmtId="0" fontId="0" fillId="0" borderId="23" xfId="0" applyBorder="1"/>
    <xf numFmtId="0" fontId="0" fillId="0" borderId="25" xfId="0" applyBorder="1"/>
    <xf numFmtId="0" fontId="0" fillId="0" borderId="24" xfId="0" applyBorder="1"/>
    <xf numFmtId="165" fontId="4" fillId="0" borderId="4" xfId="0" applyNumberFormat="1" applyFont="1" applyFill="1" applyBorder="1" applyAlignment="1">
      <alignment vertical="center"/>
    </xf>
    <xf numFmtId="165" fontId="4" fillId="0" borderId="4" xfId="0" applyNumberFormat="1" applyFont="1" applyFill="1" applyBorder="1" applyAlignment="1">
      <alignment horizontal="center" vertical="center"/>
    </xf>
    <xf numFmtId="0" fontId="15" fillId="8" borderId="4" xfId="0" applyFont="1" applyFill="1" applyBorder="1" applyAlignment="1">
      <alignment horizontal="center" vertical="center"/>
    </xf>
    <xf numFmtId="0" fontId="4" fillId="0" borderId="4" xfId="0" applyNumberFormat="1" applyFont="1" applyFill="1" applyBorder="1" applyAlignment="1">
      <alignment horizontal="center" vertical="center"/>
    </xf>
    <xf numFmtId="0" fontId="15" fillId="8" borderId="5" xfId="0" applyFont="1" applyFill="1" applyBorder="1" applyAlignment="1">
      <alignment horizontal="center" vertical="center"/>
    </xf>
    <xf numFmtId="166" fontId="14" fillId="3" borderId="5" xfId="3" applyNumberFormat="1" applyFont="1" applyBorder="1" applyAlignment="1">
      <alignment horizontal="center" vertical="center" wrapText="1"/>
    </xf>
    <xf numFmtId="0" fontId="10" fillId="4" borderId="4" xfId="4" applyNumberFormat="1" applyFont="1" applyFill="1" applyBorder="1" applyAlignment="1">
      <alignment horizontal="center" vertical="center" wrapText="1"/>
    </xf>
    <xf numFmtId="2" fontId="10" fillId="4" borderId="4" xfId="4" applyNumberFormat="1" applyFont="1" applyFill="1" applyBorder="1" applyAlignment="1">
      <alignment horizontal="center" vertical="center" wrapText="1"/>
    </xf>
    <xf numFmtId="0" fontId="5" fillId="4" borderId="12" xfId="4" applyFont="1" applyFill="1" applyBorder="1" applyAlignment="1">
      <alignment horizontal="center" vertical="center" wrapText="1"/>
    </xf>
    <xf numFmtId="164" fontId="5" fillId="4" borderId="18" xfId="1" applyFont="1" applyFill="1" applyBorder="1" applyAlignment="1">
      <alignment horizontal="center" vertical="center" wrapText="1"/>
    </xf>
    <xf numFmtId="0" fontId="0" fillId="0" borderId="0" xfId="0" applyFill="1" applyBorder="1"/>
    <xf numFmtId="164" fontId="5" fillId="0" borderId="0" xfId="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2" fontId="5" fillId="0" borderId="0" xfId="1" applyNumberFormat="1" applyFont="1" applyFill="1" applyBorder="1" applyAlignment="1">
      <alignment horizontal="center" vertical="center" wrapText="1"/>
    </xf>
    <xf numFmtId="0" fontId="0" fillId="0" borderId="0" xfId="0" applyNumberFormat="1" applyBorder="1"/>
    <xf numFmtId="169" fontId="5" fillId="0" borderId="0" xfId="1" applyNumberFormat="1" applyFont="1" applyFill="1" applyBorder="1" applyAlignment="1">
      <alignment horizontal="center" vertical="center" wrapText="1"/>
    </xf>
    <xf numFmtId="0" fontId="5" fillId="0" borderId="4" xfId="1" applyNumberFormat="1" applyFont="1" applyFill="1" applyBorder="1" applyAlignment="1">
      <alignment horizontal="center" vertical="center" wrapText="1"/>
    </xf>
    <xf numFmtId="0" fontId="0" fillId="0" borderId="4" xfId="0" applyBorder="1"/>
    <xf numFmtId="9" fontId="5" fillId="0" borderId="4" xfId="1" applyNumberFormat="1" applyFont="1" applyFill="1" applyBorder="1" applyAlignment="1">
      <alignment horizontal="center" vertical="center" wrapText="1"/>
    </xf>
    <xf numFmtId="2" fontId="5" fillId="0" borderId="4" xfId="1" applyNumberFormat="1" applyFont="1" applyFill="1" applyBorder="1" applyAlignment="1">
      <alignment horizontal="center" vertical="center" wrapText="1"/>
    </xf>
    <xf numFmtId="0" fontId="26" fillId="0" borderId="4" xfId="1" applyNumberFormat="1" applyFont="1" applyFill="1" applyBorder="1" applyAlignment="1">
      <alignment horizontal="center" vertical="center" wrapText="1"/>
    </xf>
    <xf numFmtId="0" fontId="10" fillId="4" borderId="4" xfId="4" applyFont="1" applyFill="1" applyBorder="1" applyAlignment="1">
      <alignment horizontal="left" vertical="top" wrapText="1"/>
    </xf>
    <xf numFmtId="4" fontId="5" fillId="0" borderId="4" xfId="0" applyNumberFormat="1" applyFont="1" applyBorder="1" applyAlignment="1">
      <alignment horizontal="center" vertical="center" wrapText="1"/>
    </xf>
    <xf numFmtId="4" fontId="5" fillId="0" borderId="4" xfId="0" applyNumberFormat="1" applyFont="1" applyBorder="1"/>
    <xf numFmtId="1" fontId="5" fillId="0" borderId="4" xfId="0" applyNumberFormat="1" applyFont="1" applyBorder="1" applyAlignment="1">
      <alignment horizontal="center" vertical="center" wrapText="1"/>
    </xf>
    <xf numFmtId="0" fontId="18" fillId="0" borderId="15" xfId="0" applyFont="1" applyFill="1" applyBorder="1" applyAlignment="1">
      <alignment vertical="top"/>
    </xf>
    <xf numFmtId="0" fontId="18" fillId="0" borderId="0" xfId="0" applyFont="1" applyFill="1" applyBorder="1" applyAlignment="1">
      <alignment vertical="top"/>
    </xf>
    <xf numFmtId="0" fontId="18" fillId="0" borderId="25" xfId="0" applyFont="1" applyFill="1" applyBorder="1" applyAlignment="1">
      <alignment vertical="top"/>
    </xf>
    <xf numFmtId="0" fontId="0" fillId="4" borderId="21" xfId="0" applyFill="1" applyBorder="1"/>
    <xf numFmtId="0" fontId="0" fillId="4" borderId="22" xfId="0" applyFill="1" applyBorder="1"/>
    <xf numFmtId="0" fontId="0" fillId="4" borderId="23" xfId="0" applyFill="1" applyBorder="1"/>
    <xf numFmtId="0" fontId="0" fillId="4" borderId="15" xfId="0" applyFill="1" applyBorder="1"/>
    <xf numFmtId="0" fontId="0" fillId="4" borderId="0" xfId="0" applyFill="1" applyBorder="1"/>
    <xf numFmtId="0" fontId="0" fillId="4" borderId="25" xfId="0" applyFill="1" applyBorder="1"/>
    <xf numFmtId="0" fontId="18" fillId="4" borderId="15" xfId="0" applyFont="1" applyFill="1" applyBorder="1" applyAlignment="1">
      <alignment vertical="top"/>
    </xf>
    <xf numFmtId="0" fontId="18" fillId="4" borderId="0" xfId="0" applyFont="1" applyFill="1" applyBorder="1" applyAlignment="1">
      <alignment vertical="top"/>
    </xf>
    <xf numFmtId="0" fontId="18" fillId="4" borderId="25" xfId="0" applyFont="1" applyFill="1" applyBorder="1" applyAlignment="1">
      <alignment vertical="top"/>
    </xf>
    <xf numFmtId="0" fontId="30" fillId="0" borderId="37" xfId="0" applyFont="1" applyBorder="1" applyAlignment="1">
      <alignment horizontal="center" vertical="center" wrapText="1"/>
    </xf>
    <xf numFmtId="0" fontId="0" fillId="4" borderId="25" xfId="0" applyFill="1" applyBorder="1" applyAlignment="1"/>
    <xf numFmtId="0" fontId="0" fillId="4" borderId="24" xfId="0" applyFill="1" applyBorder="1" applyAlignment="1"/>
    <xf numFmtId="0" fontId="0" fillId="4" borderId="0" xfId="0" applyFill="1" applyBorder="1" applyAlignment="1"/>
    <xf numFmtId="0" fontId="0" fillId="4" borderId="17" xfId="0" applyFill="1" applyBorder="1" applyAlignment="1"/>
    <xf numFmtId="167" fontId="4" fillId="0" borderId="25" xfId="0" applyNumberFormat="1" applyFont="1" applyFill="1" applyBorder="1" applyAlignment="1">
      <alignment vertical="center" wrapText="1"/>
    </xf>
    <xf numFmtId="167" fontId="4" fillId="4" borderId="25" xfId="0" applyNumberFormat="1" applyFont="1" applyFill="1" applyBorder="1" applyAlignment="1">
      <alignment vertical="center" wrapText="1"/>
    </xf>
    <xf numFmtId="0" fontId="5" fillId="0" borderId="25" xfId="0" applyFont="1" applyBorder="1"/>
    <xf numFmtId="165" fontId="4" fillId="0" borderId="25" xfId="0" applyNumberFormat="1" applyFont="1" applyFill="1" applyBorder="1" applyAlignment="1">
      <alignment horizontal="center" vertical="center"/>
    </xf>
    <xf numFmtId="0" fontId="10" fillId="0" borderId="40" xfId="0" applyFont="1" applyBorder="1"/>
    <xf numFmtId="0" fontId="5" fillId="0" borderId="40" xfId="0" applyFont="1" applyBorder="1"/>
    <xf numFmtId="0" fontId="12" fillId="0" borderId="40" xfId="0" applyFont="1" applyBorder="1" applyAlignment="1">
      <alignment horizontal="center" vertical="center" wrapText="1"/>
    </xf>
    <xf numFmtId="0" fontId="5" fillId="0" borderId="40" xfId="0" applyFont="1" applyBorder="1" applyAlignment="1">
      <alignment horizontal="center" vertical="center" wrapText="1"/>
    </xf>
    <xf numFmtId="165" fontId="4" fillId="0" borderId="42" xfId="0" applyNumberFormat="1" applyFont="1" applyFill="1" applyBorder="1" applyAlignment="1">
      <alignment vertical="center"/>
    </xf>
    <xf numFmtId="4" fontId="12" fillId="0" borderId="40" xfId="0" applyNumberFormat="1" applyFont="1" applyBorder="1" applyAlignment="1">
      <alignment horizontal="center" vertical="center" wrapText="1"/>
    </xf>
    <xf numFmtId="1" fontId="5" fillId="0" borderId="40" xfId="0" applyNumberFormat="1" applyFont="1" applyBorder="1" applyAlignment="1">
      <alignment horizontal="center" vertical="center" wrapText="1"/>
    </xf>
    <xf numFmtId="4" fontId="5" fillId="0" borderId="40" xfId="0" applyNumberFormat="1" applyFont="1" applyBorder="1" applyAlignment="1">
      <alignment horizontal="center" vertical="center" wrapText="1"/>
    </xf>
    <xf numFmtId="4" fontId="5" fillId="0" borderId="40" xfId="0" applyNumberFormat="1" applyFont="1" applyBorder="1"/>
    <xf numFmtId="170" fontId="10" fillId="4" borderId="4" xfId="4" applyNumberFormat="1" applyFont="1" applyFill="1" applyBorder="1" applyAlignment="1">
      <alignment horizontal="center" vertical="center" wrapText="1"/>
    </xf>
    <xf numFmtId="0" fontId="27" fillId="0" borderId="40" xfId="0" applyFont="1" applyBorder="1" applyAlignment="1">
      <alignment horizontal="center" vertical="center" wrapText="1"/>
    </xf>
    <xf numFmtId="165" fontId="4" fillId="0" borderId="39" xfId="0" applyNumberFormat="1" applyFont="1" applyFill="1" applyBorder="1" applyAlignment="1">
      <alignment vertical="center"/>
    </xf>
    <xf numFmtId="165" fontId="4" fillId="0" borderId="41" xfId="0" applyNumberFormat="1" applyFont="1" applyFill="1" applyBorder="1" applyAlignment="1">
      <alignment vertical="center"/>
    </xf>
    <xf numFmtId="0" fontId="28" fillId="0" borderId="0" xfId="0" applyFont="1" applyBorder="1" applyAlignment="1">
      <alignment vertical="center" wrapText="1"/>
    </xf>
    <xf numFmtId="166" fontId="14" fillId="3" borderId="4" xfId="3" applyNumberFormat="1" applyFont="1" applyBorder="1" applyAlignment="1">
      <alignment horizontal="center" vertical="center"/>
    </xf>
    <xf numFmtId="166" fontId="14" fillId="3" borderId="18" xfId="3" applyNumberFormat="1" applyFont="1" applyBorder="1" applyAlignment="1">
      <alignment horizontal="center" vertical="center"/>
    </xf>
    <xf numFmtId="0" fontId="29" fillId="0" borderId="46" xfId="0" applyFont="1" applyBorder="1" applyAlignment="1">
      <alignment horizontal="center" vertical="center"/>
    </xf>
    <xf numFmtId="166" fontId="14" fillId="3" borderId="12" xfId="3" applyNumberFormat="1" applyFont="1" applyBorder="1" applyAlignment="1">
      <alignment horizontal="center" vertical="center" wrapText="1"/>
    </xf>
    <xf numFmtId="0" fontId="4" fillId="0" borderId="51" xfId="0" applyFont="1" applyFill="1" applyBorder="1" applyAlignment="1">
      <alignment horizontal="center" vertical="center"/>
    </xf>
    <xf numFmtId="0" fontId="4" fillId="0" borderId="39" xfId="0" applyFont="1" applyFill="1" applyBorder="1" applyAlignment="1">
      <alignment horizontal="center" vertical="center"/>
    </xf>
    <xf numFmtId="1" fontId="4" fillId="0" borderId="39" xfId="0" applyNumberFormat="1" applyFont="1" applyFill="1" applyBorder="1" applyAlignment="1">
      <alignment horizontal="center" vertical="center"/>
    </xf>
    <xf numFmtId="0" fontId="4" fillId="0" borderId="41" xfId="0" applyFont="1" applyFill="1" applyBorder="1" applyAlignment="1">
      <alignment horizontal="center" vertical="center"/>
    </xf>
    <xf numFmtId="166" fontId="14" fillId="3" borderId="42" xfId="3" applyNumberFormat="1" applyFont="1" applyBorder="1" applyAlignment="1">
      <alignment horizontal="center" vertical="center"/>
    </xf>
    <xf numFmtId="166" fontId="14" fillId="3" borderId="31" xfId="3" applyNumberFormat="1" applyFont="1" applyBorder="1" applyAlignment="1">
      <alignment horizontal="center" vertical="center"/>
    </xf>
    <xf numFmtId="0" fontId="30" fillId="0" borderId="54" xfId="0" applyFont="1" applyBorder="1" applyAlignment="1">
      <alignment horizontal="center" vertical="center" wrapText="1"/>
    </xf>
    <xf numFmtId="0" fontId="6" fillId="0" borderId="46" xfId="0" applyFont="1" applyBorder="1" applyAlignment="1">
      <alignment horizontal="center" vertical="center"/>
    </xf>
    <xf numFmtId="165" fontId="4" fillId="0" borderId="4" xfId="0" applyNumberFormat="1" applyFont="1" applyFill="1" applyBorder="1" applyAlignment="1">
      <alignment horizontal="center" vertical="center"/>
    </xf>
    <xf numFmtId="0" fontId="16" fillId="9" borderId="4" xfId="4" applyFont="1" applyFill="1" applyBorder="1" applyAlignment="1">
      <alignment horizontal="left" vertical="center" wrapText="1"/>
    </xf>
    <xf numFmtId="0" fontId="16" fillId="0" borderId="4" xfId="4" applyFont="1" applyFill="1" applyBorder="1" applyAlignment="1">
      <alignment horizontal="left" vertical="center" wrapText="1"/>
    </xf>
    <xf numFmtId="0" fontId="10" fillId="9" borderId="4" xfId="4" applyFont="1" applyFill="1" applyBorder="1" applyAlignment="1">
      <alignment horizontal="left" vertical="top" wrapText="1"/>
    </xf>
    <xf numFmtId="0" fontId="10" fillId="0" borderId="4" xfId="4" applyFont="1" applyFill="1" applyBorder="1" applyAlignment="1">
      <alignment horizontal="left" vertical="top" wrapText="1"/>
    </xf>
    <xf numFmtId="0" fontId="5" fillId="9" borderId="4" xfId="4" applyFont="1" applyFill="1" applyBorder="1" applyAlignment="1">
      <alignment horizontal="left" vertical="center" wrapText="1"/>
    </xf>
    <xf numFmtId="4" fontId="10" fillId="4" borderId="64" xfId="4" applyNumberFormat="1" applyFont="1" applyFill="1" applyBorder="1" applyAlignment="1">
      <alignment horizontal="center" vertical="center" wrapText="1"/>
    </xf>
    <xf numFmtId="0" fontId="27" fillId="0" borderId="40" xfId="0" applyFont="1" applyFill="1" applyBorder="1" applyAlignment="1">
      <alignment horizontal="center" vertical="center" wrapText="1"/>
    </xf>
    <xf numFmtId="4" fontId="27" fillId="0" borderId="40" xfId="0" applyNumberFormat="1" applyFont="1" applyBorder="1" applyAlignment="1">
      <alignment horizontal="center" vertical="center" wrapText="1"/>
    </xf>
    <xf numFmtId="0" fontId="27" fillId="0" borderId="4" xfId="0" applyFont="1" applyBorder="1" applyAlignment="1">
      <alignment horizontal="center" vertical="center" wrapText="1"/>
    </xf>
    <xf numFmtId="4" fontId="32" fillId="0" borderId="40" xfId="0" applyNumberFormat="1" applyFont="1" applyBorder="1" applyAlignment="1">
      <alignment horizontal="center" vertical="center" wrapText="1"/>
    </xf>
    <xf numFmtId="166" fontId="14" fillId="3" borderId="11" xfId="3" applyNumberFormat="1" applyFont="1" applyBorder="1" applyAlignment="1">
      <alignment horizontal="center" vertical="center"/>
    </xf>
    <xf numFmtId="0" fontId="8" fillId="0" borderId="5" xfId="4" applyFont="1" applyBorder="1" applyAlignment="1">
      <alignment horizontal="center" vertical="center" wrapText="1"/>
    </xf>
    <xf numFmtId="0" fontId="29" fillId="0" borderId="65" xfId="0" applyFont="1" applyBorder="1" applyAlignment="1">
      <alignment horizontal="center" vertical="center"/>
    </xf>
    <xf numFmtId="0" fontId="29" fillId="0" borderId="20" xfId="0" applyFont="1" applyBorder="1" applyAlignment="1">
      <alignment horizontal="center" vertical="center"/>
    </xf>
    <xf numFmtId="0" fontId="29" fillId="0" borderId="1" xfId="0" applyFont="1" applyBorder="1" applyAlignment="1">
      <alignment horizontal="center" vertical="center"/>
    </xf>
    <xf numFmtId="0" fontId="29" fillId="0" borderId="66" xfId="0" applyFont="1" applyBorder="1" applyAlignment="1">
      <alignment horizontal="center" vertical="center"/>
    </xf>
    <xf numFmtId="0" fontId="15" fillId="0" borderId="69" xfId="0" applyFont="1" applyBorder="1" applyAlignment="1">
      <alignment vertical="center" wrapText="1"/>
    </xf>
    <xf numFmtId="0" fontId="15" fillId="0" borderId="67" xfId="0" applyFont="1" applyBorder="1" applyAlignment="1">
      <alignment vertical="center" wrapText="1"/>
    </xf>
    <xf numFmtId="4" fontId="6" fillId="0" borderId="25" xfId="0" applyNumberFormat="1" applyFont="1" applyBorder="1"/>
    <xf numFmtId="164" fontId="6" fillId="0" borderId="0" xfId="0" applyNumberFormat="1" applyFont="1"/>
    <xf numFmtId="164" fontId="5" fillId="0" borderId="4" xfId="1" applyFont="1" applyFill="1" applyBorder="1" applyAlignment="1">
      <alignment horizontal="center" vertical="center" wrapText="1"/>
    </xf>
    <xf numFmtId="0" fontId="15" fillId="0" borderId="67" xfId="0" applyFont="1" applyBorder="1" applyAlignment="1">
      <alignment horizontal="center" vertical="center" wrapText="1"/>
    </xf>
    <xf numFmtId="4" fontId="10" fillId="4" borderId="18" xfId="4" applyNumberFormat="1" applyFont="1" applyFill="1" applyBorder="1" applyAlignment="1">
      <alignment horizontal="center" vertical="center" wrapText="1"/>
    </xf>
    <xf numFmtId="0" fontId="27" fillId="0" borderId="3" xfId="0" applyFont="1" applyBorder="1" applyAlignment="1">
      <alignment horizontal="center" vertical="center" wrapText="1"/>
    </xf>
    <xf numFmtId="0" fontId="10" fillId="0" borderId="4" xfId="4" applyFont="1" applyFill="1" applyBorder="1" applyAlignment="1">
      <alignment horizontal="center" vertical="center" wrapText="1"/>
    </xf>
    <xf numFmtId="0" fontId="29" fillId="0" borderId="69" xfId="0" applyFont="1" applyBorder="1" applyAlignment="1">
      <alignment horizontal="center" vertical="center"/>
    </xf>
    <xf numFmtId="0" fontId="29" fillId="0" borderId="67" xfId="0" applyFont="1" applyBorder="1" applyAlignment="1">
      <alignment horizontal="center" vertical="center"/>
    </xf>
    <xf numFmtId="0" fontId="29" fillId="0" borderId="46" xfId="0" applyFont="1" applyFill="1" applyBorder="1" applyAlignment="1">
      <alignment horizontal="center" vertical="center"/>
    </xf>
    <xf numFmtId="0" fontId="29" fillId="0" borderId="67" xfId="0" applyFont="1" applyFill="1" applyBorder="1" applyAlignment="1">
      <alignment horizontal="center" vertical="center"/>
    </xf>
    <xf numFmtId="0" fontId="6" fillId="0" borderId="47" xfId="0" applyFont="1" applyBorder="1" applyAlignment="1">
      <alignment horizontal="center" vertical="center"/>
    </xf>
    <xf numFmtId="0" fontId="29" fillId="0" borderId="47" xfId="0" applyFont="1" applyBorder="1" applyAlignment="1">
      <alignment horizontal="center" vertical="center"/>
    </xf>
    <xf numFmtId="0" fontId="29" fillId="0" borderId="68" xfId="0" applyFont="1" applyBorder="1" applyAlignment="1">
      <alignment horizontal="center" vertical="center"/>
    </xf>
    <xf numFmtId="0" fontId="28" fillId="0" borderId="67" xfId="0" applyFont="1" applyBorder="1" applyAlignment="1">
      <alignment horizontal="left" vertical="center" wrapText="1"/>
    </xf>
    <xf numFmtId="0" fontId="15" fillId="0" borderId="67" xfId="0" applyFont="1" applyBorder="1" applyAlignment="1">
      <alignment horizontal="left" vertical="center" wrapText="1"/>
    </xf>
    <xf numFmtId="0" fontId="29" fillId="0" borderId="67" xfId="0" applyFont="1" applyFill="1" applyBorder="1" applyAlignment="1">
      <alignment horizontal="center" vertical="center" wrapText="1"/>
    </xf>
    <xf numFmtId="0" fontId="6" fillId="9" borderId="46" xfId="0" applyFont="1" applyFill="1" applyBorder="1" applyAlignment="1">
      <alignment horizontal="center" vertical="center"/>
    </xf>
    <xf numFmtId="0" fontId="28" fillId="10" borderId="60" xfId="0" applyFont="1" applyFill="1" applyBorder="1" applyAlignment="1">
      <alignment horizontal="center" vertical="center" wrapText="1"/>
    </xf>
    <xf numFmtId="0" fontId="28" fillId="10" borderId="70" xfId="0" applyFont="1" applyFill="1" applyBorder="1" applyAlignment="1">
      <alignment horizontal="center" vertical="center" wrapText="1"/>
    </xf>
    <xf numFmtId="0" fontId="6" fillId="0" borderId="57" xfId="0" applyFont="1" applyBorder="1" applyAlignment="1">
      <alignment horizontal="center" vertical="center"/>
    </xf>
    <xf numFmtId="0" fontId="29" fillId="4" borderId="65" xfId="0" applyFont="1" applyFill="1" applyBorder="1" applyAlignment="1">
      <alignment horizontal="center" vertical="center"/>
    </xf>
    <xf numFmtId="0" fontId="29" fillId="0" borderId="49" xfId="0" applyFont="1" applyBorder="1" applyAlignment="1">
      <alignment horizontal="center" vertical="center"/>
    </xf>
    <xf numFmtId="0" fontId="29" fillId="0" borderId="71" xfId="0" applyFont="1" applyBorder="1" applyAlignment="1">
      <alignment horizontal="center" vertical="center"/>
    </xf>
    <xf numFmtId="0" fontId="6" fillId="0" borderId="1" xfId="0" applyFont="1" applyBorder="1" applyAlignment="1">
      <alignment horizontal="center" vertical="center"/>
    </xf>
    <xf numFmtId="0" fontId="29" fillId="4" borderId="46" xfId="0" applyFont="1" applyFill="1" applyBorder="1" applyAlignment="1">
      <alignment horizontal="center" vertical="center"/>
    </xf>
    <xf numFmtId="0" fontId="29" fillId="10" borderId="46" xfId="0" applyFont="1" applyFill="1" applyBorder="1" applyAlignment="1">
      <alignment horizontal="center" vertical="center"/>
    </xf>
    <xf numFmtId="0" fontId="39" fillId="10" borderId="46" xfId="0" applyFont="1" applyFill="1" applyBorder="1" applyAlignment="1">
      <alignment horizontal="center" vertical="center"/>
    </xf>
    <xf numFmtId="0" fontId="6" fillId="0" borderId="66" xfId="0" applyFont="1" applyBorder="1" applyAlignment="1">
      <alignment horizontal="center" vertical="center"/>
    </xf>
    <xf numFmtId="0" fontId="29" fillId="4" borderId="47" xfId="0" applyFont="1" applyFill="1" applyBorder="1" applyAlignment="1">
      <alignment horizontal="center" vertical="center"/>
    </xf>
    <xf numFmtId="0" fontId="6" fillId="0" borderId="0" xfId="0" applyFont="1"/>
    <xf numFmtId="0" fontId="40" fillId="0" borderId="0" xfId="0" applyFont="1"/>
    <xf numFmtId="0" fontId="41" fillId="0" borderId="0" xfId="0" applyFont="1"/>
    <xf numFmtId="175" fontId="40" fillId="0" borderId="0" xfId="6" applyNumberFormat="1" applyFont="1"/>
    <xf numFmtId="0" fontId="0" fillId="0" borderId="0" xfId="0" applyAlignment="1">
      <alignment horizontal="center"/>
    </xf>
    <xf numFmtId="0" fontId="0" fillId="5" borderId="0" xfId="0" applyFill="1" applyAlignment="1">
      <alignment horizontal="center" vertical="center"/>
    </xf>
    <xf numFmtId="0" fontId="43" fillId="5" borderId="0" xfId="0" applyFont="1" applyFill="1"/>
    <xf numFmtId="0" fontId="0" fillId="5" borderId="0" xfId="0" applyFill="1"/>
    <xf numFmtId="174" fontId="40" fillId="0" borderId="0" xfId="6" applyNumberFormat="1" applyFont="1"/>
    <xf numFmtId="173" fontId="40" fillId="0" borderId="0" xfId="6" applyNumberFormat="1" applyFont="1"/>
    <xf numFmtId="41" fontId="40" fillId="0" borderId="0" xfId="6" applyNumberFormat="1" applyFont="1"/>
    <xf numFmtId="41" fontId="42" fillId="0" borderId="0" xfId="6" applyNumberFormat="1" applyFont="1"/>
    <xf numFmtId="171" fontId="40" fillId="0" borderId="0" xfId="7" applyNumberFormat="1" applyFont="1" applyAlignment="1">
      <alignment horizontal="center" vertical="center"/>
    </xf>
    <xf numFmtId="172" fontId="40" fillId="0" borderId="0" xfId="7" applyNumberFormat="1" applyFont="1" applyAlignment="1">
      <alignment horizontal="center" vertical="center"/>
    </xf>
    <xf numFmtId="0" fontId="0" fillId="9" borderId="0" xfId="0" applyFill="1" applyAlignment="1">
      <alignment horizontal="center"/>
    </xf>
    <xf numFmtId="41" fontId="40" fillId="9" borderId="0" xfId="6" applyNumberFormat="1" applyFont="1" applyFill="1"/>
    <xf numFmtId="0" fontId="0" fillId="0" borderId="0" xfId="0" applyFill="1" applyAlignment="1">
      <alignment horizontal="center"/>
    </xf>
    <xf numFmtId="173" fontId="40" fillId="0" borderId="0" xfId="6" applyNumberFormat="1" applyFont="1" applyFill="1"/>
    <xf numFmtId="176" fontId="40" fillId="0" borderId="0" xfId="7" applyNumberFormat="1" applyFont="1" applyAlignment="1">
      <alignment horizontal="center" vertical="center"/>
    </xf>
    <xf numFmtId="41" fontId="40" fillId="4" borderId="0" xfId="6" applyNumberFormat="1" applyFont="1" applyFill="1"/>
    <xf numFmtId="41" fontId="42" fillId="9" borderId="0" xfId="6" applyNumberFormat="1" applyFont="1" applyFill="1"/>
    <xf numFmtId="41" fontId="42" fillId="0" borderId="0" xfId="6" applyNumberFormat="1" applyFont="1" applyFill="1"/>
    <xf numFmtId="0" fontId="37" fillId="0" borderId="0" xfId="0" applyFont="1" applyFill="1" applyAlignment="1">
      <alignment horizontal="center"/>
    </xf>
    <xf numFmtId="0" fontId="37" fillId="9" borderId="0" xfId="0" applyFont="1" applyFill="1" applyAlignment="1">
      <alignment horizontal="center"/>
    </xf>
    <xf numFmtId="0" fontId="4" fillId="0" borderId="4" xfId="0" applyFont="1" applyFill="1" applyBorder="1" applyAlignment="1">
      <alignment horizontal="center" vertical="center"/>
    </xf>
    <xf numFmtId="1" fontId="4" fillId="0" borderId="4" xfId="0" applyNumberFormat="1" applyFont="1" applyFill="1" applyBorder="1" applyAlignment="1">
      <alignment horizontal="center" vertical="center"/>
    </xf>
    <xf numFmtId="1" fontId="4" fillId="7" borderId="4" xfId="0" applyNumberFormat="1" applyFont="1" applyFill="1" applyBorder="1" applyAlignment="1">
      <alignment horizontal="center" vertical="center"/>
    </xf>
    <xf numFmtId="0" fontId="4" fillId="7" borderId="4" xfId="0" applyFont="1" applyFill="1" applyBorder="1" applyAlignment="1">
      <alignment horizontal="center" vertical="center"/>
    </xf>
    <xf numFmtId="0" fontId="0" fillId="11" borderId="0" xfId="0" applyFill="1"/>
    <xf numFmtId="1" fontId="45" fillId="7" borderId="18" xfId="0" applyNumberFormat="1" applyFont="1" applyFill="1" applyBorder="1" applyAlignment="1">
      <alignment horizontal="center" vertical="center"/>
    </xf>
    <xf numFmtId="0" fontId="0" fillId="0" borderId="4" xfId="0" applyBorder="1" applyAlignment="1">
      <alignment horizontal="center" vertical="center"/>
    </xf>
    <xf numFmtId="0" fontId="29" fillId="0" borderId="61" xfId="0" applyFont="1" applyFill="1" applyBorder="1" applyAlignment="1">
      <alignment horizontal="center" vertical="center"/>
    </xf>
    <xf numFmtId="41" fontId="40" fillId="0" borderId="0" xfId="0" applyNumberFormat="1" applyFont="1"/>
    <xf numFmtId="0" fontId="46" fillId="0" borderId="0" xfId="0" applyFont="1" applyProtection="1"/>
    <xf numFmtId="0" fontId="46" fillId="0" borderId="0" xfId="0" applyFont="1" applyAlignment="1" applyProtection="1">
      <alignment horizontal="justify" vertical="center" wrapText="1"/>
    </xf>
    <xf numFmtId="4" fontId="46" fillId="0" borderId="0" xfId="0" applyNumberFormat="1" applyFont="1" applyProtection="1"/>
    <xf numFmtId="0" fontId="48" fillId="0" borderId="0" xfId="0" applyFont="1" applyFill="1" applyAlignment="1" applyProtection="1">
      <alignment horizontal="centerContinuous" wrapText="1"/>
    </xf>
    <xf numFmtId="0" fontId="48" fillId="0" borderId="0" xfId="0" applyFont="1" applyAlignment="1" applyProtection="1">
      <alignment horizontal="centerContinuous" wrapText="1"/>
    </xf>
    <xf numFmtId="0" fontId="48" fillId="0" borderId="0" xfId="0" applyFont="1" applyAlignment="1" applyProtection="1">
      <alignment horizontal="centerContinuous" vertical="center" wrapText="1"/>
    </xf>
    <xf numFmtId="4" fontId="48" fillId="0" borderId="0" xfId="0" applyNumberFormat="1" applyFont="1" applyAlignment="1" applyProtection="1">
      <alignment horizontal="centerContinuous" wrapText="1"/>
    </xf>
    <xf numFmtId="177" fontId="48" fillId="0" borderId="0" xfId="0" applyNumberFormat="1" applyFont="1" applyAlignment="1" applyProtection="1">
      <alignment horizontal="centerContinuous" wrapText="1"/>
    </xf>
    <xf numFmtId="177" fontId="46" fillId="0" borderId="0" xfId="0" applyNumberFormat="1" applyFont="1" applyProtection="1"/>
    <xf numFmtId="0" fontId="50" fillId="12" borderId="72" xfId="0" applyFont="1" applyFill="1" applyBorder="1" applyAlignment="1" applyProtection="1">
      <alignment horizontal="centerContinuous" vertical="center" wrapText="1"/>
    </xf>
    <xf numFmtId="0" fontId="50" fillId="12" borderId="73" xfId="0" applyFont="1" applyFill="1" applyBorder="1" applyAlignment="1" applyProtection="1">
      <alignment horizontal="centerContinuous" vertical="center" wrapText="1"/>
    </xf>
    <xf numFmtId="4" fontId="50" fillId="12" borderId="73" xfId="0" applyNumberFormat="1" applyFont="1" applyFill="1" applyBorder="1" applyAlignment="1" applyProtection="1">
      <alignment horizontal="centerContinuous" vertical="center" wrapText="1"/>
    </xf>
    <xf numFmtId="177" fontId="50" fillId="12" borderId="73" xfId="0" applyNumberFormat="1" applyFont="1" applyFill="1" applyBorder="1" applyAlignment="1" applyProtection="1">
      <alignment horizontal="centerContinuous" vertical="center" wrapText="1"/>
    </xf>
    <xf numFmtId="177" fontId="50" fillId="12" borderId="74" xfId="0" applyNumberFormat="1" applyFont="1" applyFill="1" applyBorder="1" applyAlignment="1" applyProtection="1">
      <alignment horizontal="centerContinuous" vertical="center" wrapText="1"/>
    </xf>
    <xf numFmtId="0" fontId="49" fillId="0" borderId="0" xfId="0" applyFont="1" applyFill="1" applyBorder="1" applyProtection="1"/>
    <xf numFmtId="0" fontId="49" fillId="0" borderId="0" xfId="0" applyFont="1" applyProtection="1"/>
    <xf numFmtId="0" fontId="50" fillId="12" borderId="76" xfId="0" applyFont="1" applyFill="1" applyBorder="1" applyAlignment="1" applyProtection="1">
      <alignment horizontal="center" vertical="center" wrapText="1"/>
    </xf>
    <xf numFmtId="0" fontId="50" fillId="12" borderId="5" xfId="0" applyFont="1" applyFill="1" applyBorder="1" applyAlignment="1" applyProtection="1">
      <alignment horizontal="center" vertical="center" wrapText="1"/>
    </xf>
    <xf numFmtId="0" fontId="50" fillId="12" borderId="42" xfId="0" applyFont="1" applyFill="1" applyBorder="1" applyAlignment="1" applyProtection="1">
      <alignment horizontal="center" vertical="center" wrapText="1"/>
    </xf>
    <xf numFmtId="4" fontId="50" fillId="12" borderId="42" xfId="0" applyNumberFormat="1" applyFont="1" applyFill="1" applyBorder="1" applyAlignment="1" applyProtection="1">
      <alignment horizontal="center" vertical="center" wrapText="1"/>
    </xf>
    <xf numFmtId="0" fontId="49" fillId="7" borderId="5" xfId="0" applyFont="1" applyFill="1" applyBorder="1" applyAlignment="1" applyProtection="1">
      <alignment horizontal="center" vertical="center" wrapText="1"/>
    </xf>
    <xf numFmtId="177" fontId="50" fillId="12" borderId="5" xfId="0" applyNumberFormat="1" applyFont="1" applyFill="1" applyBorder="1" applyAlignment="1" applyProtection="1">
      <alignment horizontal="center" vertical="center" wrapText="1"/>
    </xf>
    <xf numFmtId="177" fontId="50" fillId="12" borderId="77" xfId="0" applyNumberFormat="1" applyFont="1" applyFill="1" applyBorder="1" applyAlignment="1" applyProtection="1">
      <alignment horizontal="center" vertical="center" wrapText="1"/>
    </xf>
    <xf numFmtId="0" fontId="7" fillId="0" borderId="4" xfId="0" applyNumberFormat="1" applyFont="1" applyFill="1" applyBorder="1" applyAlignment="1" applyProtection="1">
      <alignment horizontal="center" vertical="center" wrapText="1"/>
    </xf>
    <xf numFmtId="1" fontId="7" fillId="0" borderId="4" xfId="0" applyNumberFormat="1" applyFont="1" applyFill="1" applyBorder="1" applyAlignment="1" applyProtection="1">
      <alignment horizontal="left" vertical="center" wrapText="1"/>
    </xf>
    <xf numFmtId="0" fontId="51" fillId="0" borderId="3" xfId="0" applyFont="1" applyBorder="1" applyAlignment="1">
      <alignment horizontal="center" vertical="center"/>
    </xf>
    <xf numFmtId="2" fontId="51" fillId="0" borderId="4" xfId="0" applyNumberFormat="1" applyFont="1" applyBorder="1" applyAlignment="1">
      <alignment horizontal="center" vertical="center"/>
    </xf>
    <xf numFmtId="1" fontId="7" fillId="0" borderId="4" xfId="0" applyNumberFormat="1" applyFont="1" applyFill="1" applyBorder="1" applyAlignment="1" applyProtection="1">
      <alignment horizontal="center" vertical="center" wrapText="1"/>
    </xf>
    <xf numFmtId="178" fontId="7" fillId="0" borderId="4" xfId="0" applyNumberFormat="1" applyFont="1" applyFill="1" applyBorder="1" applyAlignment="1" applyProtection="1">
      <alignment horizontal="right" vertical="center" wrapText="1"/>
    </xf>
    <xf numFmtId="179" fontId="51" fillId="0" borderId="3" xfId="9" applyNumberFormat="1" applyFont="1" applyFill="1" applyBorder="1" applyAlignment="1">
      <alignment vertical="center"/>
    </xf>
    <xf numFmtId="0" fontId="47" fillId="0" borderId="2" xfId="0" applyFont="1" applyBorder="1" applyAlignment="1" applyProtection="1">
      <alignment horizontal="center" vertical="center"/>
    </xf>
    <xf numFmtId="164" fontId="47" fillId="0" borderId="4" xfId="1" applyFont="1" applyBorder="1" applyAlignment="1" applyProtection="1">
      <alignment horizontal="center" vertical="center"/>
    </xf>
    <xf numFmtId="164" fontId="47" fillId="0" borderId="18" xfId="1" applyFont="1" applyBorder="1" applyAlignment="1" applyProtection="1">
      <alignment horizontal="center" vertical="center"/>
    </xf>
    <xf numFmtId="164" fontId="47" fillId="0" borderId="0" xfId="1" applyFont="1" applyFill="1" applyBorder="1" applyAlignment="1" applyProtection="1">
      <alignment vertical="center"/>
    </xf>
    <xf numFmtId="164" fontId="47" fillId="0" borderId="0" xfId="1" applyFont="1" applyFill="1" applyBorder="1" applyProtection="1"/>
    <xf numFmtId="0" fontId="47" fillId="0" borderId="0" xfId="0" applyFont="1" applyFill="1" applyBorder="1" applyProtection="1"/>
    <xf numFmtId="0" fontId="47" fillId="0" borderId="0" xfId="0" applyFont="1" applyProtection="1"/>
    <xf numFmtId="2" fontId="51" fillId="0" borderId="4" xfId="0" applyNumberFormat="1" applyFont="1" applyFill="1" applyBorder="1" applyAlignment="1">
      <alignment horizontal="center" vertical="center"/>
    </xf>
    <xf numFmtId="0" fontId="51" fillId="0" borderId="2" xfId="0" applyFont="1" applyBorder="1" applyAlignment="1">
      <alignment horizontal="center" vertical="center"/>
    </xf>
    <xf numFmtId="0" fontId="51" fillId="0" borderId="14" xfId="0" applyFont="1" applyBorder="1" applyAlignment="1">
      <alignment horizontal="center" vertical="center"/>
    </xf>
    <xf numFmtId="0" fontId="51" fillId="0" borderId="3" xfId="0" applyFont="1" applyFill="1" applyBorder="1" applyAlignment="1">
      <alignment horizontal="center" vertical="center"/>
    </xf>
    <xf numFmtId="0" fontId="7" fillId="0" borderId="79" xfId="0" applyNumberFormat="1" applyFont="1" applyFill="1" applyBorder="1" applyAlignment="1" applyProtection="1">
      <alignment horizontal="center" vertical="center" wrapText="1"/>
    </xf>
    <xf numFmtId="1" fontId="7" fillId="0" borderId="79" xfId="0" applyNumberFormat="1" applyFont="1" applyFill="1" applyBorder="1" applyAlignment="1" applyProtection="1">
      <alignment horizontal="left" vertical="center" wrapText="1"/>
    </xf>
    <xf numFmtId="0" fontId="51" fillId="0" borderId="4" xfId="0" applyFont="1" applyBorder="1" applyAlignment="1">
      <alignment horizontal="center" vertical="center"/>
    </xf>
    <xf numFmtId="178" fontId="7" fillId="0" borderId="79" xfId="0" applyNumberFormat="1" applyFont="1" applyFill="1" applyBorder="1" applyAlignment="1" applyProtection="1">
      <alignment horizontal="right" vertical="center" wrapText="1"/>
    </xf>
    <xf numFmtId="2" fontId="51" fillId="0" borderId="5" xfId="0" applyNumberFormat="1" applyFont="1" applyBorder="1" applyAlignment="1">
      <alignment horizontal="center" vertical="center"/>
    </xf>
    <xf numFmtId="1" fontId="7" fillId="0" borderId="79" xfId="0" applyNumberFormat="1" applyFont="1" applyFill="1" applyBorder="1" applyAlignment="1" applyProtection="1">
      <alignment horizontal="center" vertical="center" wrapText="1"/>
    </xf>
    <xf numFmtId="164" fontId="7" fillId="0" borderId="0" xfId="1" applyFont="1" applyFill="1" applyBorder="1" applyAlignment="1" applyProtection="1">
      <alignment vertical="center" wrapText="1"/>
    </xf>
    <xf numFmtId="164" fontId="7" fillId="0" borderId="0" xfId="1" applyFont="1" applyFill="1" applyBorder="1" applyAlignment="1" applyProtection="1">
      <alignment horizontal="left" vertical="center" wrapText="1"/>
    </xf>
    <xf numFmtId="179" fontId="53" fillId="0" borderId="3" xfId="9" applyNumberFormat="1" applyFont="1" applyFill="1" applyBorder="1" applyAlignment="1">
      <alignment vertical="center"/>
    </xf>
    <xf numFmtId="0" fontId="0" fillId="14" borderId="76" xfId="0" applyFont="1" applyFill="1" applyBorder="1" applyAlignment="1">
      <alignment horizontal="left" vertical="center"/>
    </xf>
    <xf numFmtId="0" fontId="54" fillId="14" borderId="5" xfId="0" applyFont="1" applyFill="1" applyBorder="1" applyAlignment="1">
      <alignment vertical="center" wrapText="1"/>
    </xf>
    <xf numFmtId="0" fontId="0" fillId="14" borderId="5" xfId="0" applyFont="1" applyFill="1" applyBorder="1" applyAlignment="1">
      <alignment horizontal="center" vertical="center"/>
    </xf>
    <xf numFmtId="0" fontId="0" fillId="14" borderId="5" xfId="0" applyFont="1" applyFill="1" applyBorder="1" applyAlignment="1">
      <alignment vertical="center"/>
    </xf>
    <xf numFmtId="44" fontId="7" fillId="14" borderId="5" xfId="8" applyFont="1" applyFill="1" applyBorder="1" applyAlignment="1">
      <alignment vertical="center"/>
    </xf>
    <xf numFmtId="179" fontId="37" fillId="14" borderId="53" xfId="8" applyNumberFormat="1" applyFont="1" applyFill="1" applyBorder="1" applyAlignment="1">
      <alignment vertical="center"/>
    </xf>
    <xf numFmtId="179" fontId="37" fillId="14" borderId="6" xfId="8" applyNumberFormat="1" applyFont="1" applyFill="1" applyBorder="1" applyAlignment="1">
      <alignment vertical="center"/>
    </xf>
    <xf numFmtId="179" fontId="37" fillId="0" borderId="0" xfId="8" applyNumberFormat="1" applyFont="1" applyFill="1" applyBorder="1" applyAlignment="1">
      <alignment vertical="center"/>
    </xf>
    <xf numFmtId="0" fontId="0" fillId="0" borderId="29" xfId="0" applyBorder="1" applyAlignment="1">
      <alignment horizontal="left" vertical="center"/>
    </xf>
    <xf numFmtId="0" fontId="0" fillId="0" borderId="29" xfId="0" applyBorder="1" applyAlignment="1">
      <alignment vertical="center" wrapText="1"/>
    </xf>
    <xf numFmtId="0" fontId="0" fillId="0" borderId="29" xfId="0" applyBorder="1" applyAlignment="1">
      <alignment horizontal="center" vertical="center"/>
    </xf>
    <xf numFmtId="0" fontId="0" fillId="0" borderId="29" xfId="0" applyBorder="1" applyAlignment="1">
      <alignment vertical="center"/>
    </xf>
    <xf numFmtId="44" fontId="1" fillId="0" borderId="29" xfId="8" applyFont="1" applyBorder="1" applyAlignment="1">
      <alignment vertical="center"/>
    </xf>
    <xf numFmtId="0" fontId="47" fillId="0" borderId="80" xfId="0" applyFont="1" applyBorder="1" applyAlignment="1" applyProtection="1">
      <alignment horizontal="center" vertical="center"/>
    </xf>
    <xf numFmtId="0" fontId="47" fillId="0" borderId="0" xfId="0" applyFont="1" applyBorder="1" applyAlignment="1" applyProtection="1">
      <alignment horizontal="center" vertical="center"/>
    </xf>
    <xf numFmtId="49" fontId="55" fillId="15" borderId="18" xfId="0" applyNumberFormat="1" applyFont="1" applyFill="1" applyBorder="1" applyAlignment="1">
      <alignment horizontal="center" vertical="center"/>
    </xf>
    <xf numFmtId="0" fontId="56" fillId="10" borderId="4" xfId="0" applyFont="1" applyFill="1" applyBorder="1" applyAlignment="1">
      <alignment horizontal="left" vertical="center" wrapText="1"/>
    </xf>
    <xf numFmtId="0" fontId="0" fillId="10" borderId="4" xfId="0" applyFill="1" applyBorder="1" applyAlignment="1">
      <alignment horizontal="center" vertical="center"/>
    </xf>
    <xf numFmtId="44" fontId="1" fillId="10" borderId="4" xfId="8" applyFont="1" applyFill="1" applyBorder="1" applyAlignment="1">
      <alignment vertical="center"/>
    </xf>
    <xf numFmtId="44" fontId="37" fillId="10" borderId="40" xfId="8" applyFont="1" applyFill="1" applyBorder="1" applyAlignment="1">
      <alignment vertical="center"/>
    </xf>
    <xf numFmtId="44" fontId="37" fillId="10" borderId="18" xfId="8" applyFont="1" applyFill="1" applyBorder="1" applyAlignment="1">
      <alignment vertical="center"/>
    </xf>
    <xf numFmtId="44" fontId="37" fillId="0" borderId="0" xfId="8" applyFont="1" applyFill="1" applyBorder="1" applyAlignment="1">
      <alignment vertical="center"/>
    </xf>
    <xf numFmtId="0" fontId="0" fillId="0" borderId="39" xfId="0" applyBorder="1" applyAlignment="1">
      <alignment horizontal="left" vertical="center"/>
    </xf>
    <xf numFmtId="0" fontId="0" fillId="0" borderId="4" xfId="0" applyBorder="1" applyAlignment="1">
      <alignment horizontal="left" vertical="center" wrapText="1"/>
    </xf>
    <xf numFmtId="180" fontId="51" fillId="0" borderId="11" xfId="0" applyNumberFormat="1" applyFont="1" applyFill="1" applyBorder="1" applyAlignment="1">
      <alignment horizontal="center" vertical="center"/>
    </xf>
    <xf numFmtId="180" fontId="51" fillId="0" borderId="4" xfId="9" applyNumberFormat="1" applyFont="1" applyFill="1" applyBorder="1" applyAlignment="1">
      <alignment vertical="center"/>
    </xf>
    <xf numFmtId="164" fontId="47" fillId="0" borderId="0" xfId="1" applyFont="1" applyFill="1" applyBorder="1" applyAlignment="1" applyProtection="1">
      <alignment horizontal="center"/>
    </xf>
    <xf numFmtId="44" fontId="37" fillId="14" borderId="53" xfId="8" applyFont="1" applyFill="1" applyBorder="1" applyAlignment="1">
      <alignment vertical="center"/>
    </xf>
    <xf numFmtId="44" fontId="37" fillId="14" borderId="6" xfId="8" applyFont="1" applyFill="1" applyBorder="1" applyAlignment="1">
      <alignment vertical="center"/>
    </xf>
    <xf numFmtId="0" fontId="55" fillId="15" borderId="18" xfId="0" applyFont="1" applyFill="1" applyBorder="1" applyAlignment="1">
      <alignment vertical="center" wrapText="1"/>
    </xf>
    <xf numFmtId="0" fontId="55" fillId="15" borderId="2" xfId="0" applyFont="1" applyFill="1" applyBorder="1" applyAlignment="1">
      <alignment vertical="center"/>
    </xf>
    <xf numFmtId="180" fontId="51" fillId="15" borderId="3" xfId="9" applyNumberFormat="1" applyFont="1" applyFill="1" applyBorder="1" applyAlignment="1">
      <alignment vertical="center"/>
    </xf>
    <xf numFmtId="180" fontId="51" fillId="15" borderId="2" xfId="9" applyNumberFormat="1" applyFont="1" applyFill="1" applyBorder="1" applyAlignment="1">
      <alignment vertical="center"/>
    </xf>
    <xf numFmtId="180" fontId="51" fillId="0" borderId="0" xfId="9" applyNumberFormat="1" applyFont="1" applyFill="1" applyBorder="1" applyAlignment="1">
      <alignment vertical="center"/>
    </xf>
    <xf numFmtId="49" fontId="51" fillId="0" borderId="4" xfId="0" applyNumberFormat="1" applyFont="1" applyBorder="1" applyAlignment="1">
      <alignment horizontal="center" vertical="center"/>
    </xf>
    <xf numFmtId="0" fontId="51" fillId="0" borderId="4" xfId="0" applyFont="1" applyFill="1" applyBorder="1" applyAlignment="1">
      <alignment vertical="center" wrapText="1"/>
    </xf>
    <xf numFmtId="10" fontId="51" fillId="0" borderId="4" xfId="7" applyNumberFormat="1" applyFont="1" applyBorder="1" applyAlignment="1">
      <alignment horizontal="center" vertical="center"/>
    </xf>
    <xf numFmtId="180" fontId="51" fillId="0" borderId="4" xfId="0" applyNumberFormat="1" applyFont="1" applyFill="1" applyBorder="1" applyAlignment="1">
      <alignment vertical="center"/>
    </xf>
    <xf numFmtId="179" fontId="51" fillId="0" borderId="4" xfId="9" applyNumberFormat="1" applyFont="1" applyFill="1" applyBorder="1" applyAlignment="1">
      <alignment vertical="center"/>
    </xf>
    <xf numFmtId="179" fontId="51" fillId="0" borderId="4" xfId="9" applyNumberFormat="1" applyFont="1" applyFill="1" applyBorder="1" applyAlignment="1">
      <alignment horizontal="center" vertical="center"/>
    </xf>
    <xf numFmtId="179" fontId="51" fillId="0" borderId="18" xfId="9" applyNumberFormat="1" applyFont="1" applyFill="1" applyBorder="1" applyAlignment="1">
      <alignment horizontal="center" vertical="center"/>
    </xf>
    <xf numFmtId="179" fontId="51" fillId="0" borderId="0" xfId="9" applyNumberFormat="1" applyFont="1" applyFill="1" applyBorder="1" applyAlignment="1">
      <alignment vertical="center"/>
    </xf>
    <xf numFmtId="0" fontId="0" fillId="14" borderId="41" xfId="0" applyFont="1" applyFill="1" applyBorder="1" applyAlignment="1">
      <alignment horizontal="left" vertical="center"/>
    </xf>
    <xf numFmtId="0" fontId="54" fillId="14" borderId="42" xfId="0" applyFont="1" applyFill="1" applyBorder="1" applyAlignment="1">
      <alignment vertical="center" wrapText="1"/>
    </xf>
    <xf numFmtId="0" fontId="0" fillId="14" borderId="42" xfId="0" applyFont="1" applyFill="1" applyBorder="1" applyAlignment="1">
      <alignment horizontal="center" vertical="center"/>
    </xf>
    <xf numFmtId="0" fontId="0" fillId="14" borderId="42" xfId="0" applyFont="1" applyFill="1" applyBorder="1" applyAlignment="1">
      <alignment vertical="center"/>
    </xf>
    <xf numFmtId="44" fontId="7" fillId="14" borderId="42" xfId="8" applyFont="1" applyFill="1" applyBorder="1" applyAlignment="1">
      <alignment vertical="center"/>
    </xf>
    <xf numFmtId="44" fontId="37" fillId="14" borderId="43" xfId="8" applyFont="1" applyFill="1" applyBorder="1" applyAlignment="1">
      <alignment vertical="center"/>
    </xf>
    <xf numFmtId="44" fontId="37" fillId="14" borderId="31" xfId="8" applyFont="1" applyFill="1" applyBorder="1" applyAlignment="1">
      <alignment vertical="center"/>
    </xf>
    <xf numFmtId="0" fontId="47" fillId="0" borderId="81" xfId="0" applyFont="1" applyBorder="1" applyAlignment="1" applyProtection="1">
      <alignment horizontal="center" vertical="center" wrapText="1"/>
    </xf>
    <xf numFmtId="0" fontId="47" fillId="0" borderId="0" xfId="0" applyFont="1" applyBorder="1" applyAlignment="1" applyProtection="1">
      <alignment horizontal="justify" vertical="center" wrapText="1"/>
    </xf>
    <xf numFmtId="0" fontId="47" fillId="0" borderId="0" xfId="0" applyFont="1" applyBorder="1" applyAlignment="1" applyProtection="1">
      <alignment horizontal="center" vertical="center" wrapText="1"/>
    </xf>
    <xf numFmtId="4" fontId="47" fillId="0" borderId="0" xfId="0" applyNumberFormat="1" applyFont="1" applyBorder="1" applyAlignment="1" applyProtection="1">
      <alignment horizontal="center" vertical="center" wrapText="1"/>
    </xf>
    <xf numFmtId="177" fontId="47" fillId="0" borderId="0" xfId="0" applyNumberFormat="1" applyFont="1" applyBorder="1" applyAlignment="1" applyProtection="1">
      <alignment horizontal="center" vertical="center" wrapText="1"/>
    </xf>
    <xf numFmtId="177" fontId="50" fillId="12" borderId="82" xfId="0" applyNumberFormat="1" applyFont="1" applyFill="1" applyBorder="1" applyAlignment="1" applyProtection="1">
      <alignment horizontal="center" vertical="center" wrapText="1"/>
    </xf>
    <xf numFmtId="177" fontId="50" fillId="12" borderId="28" xfId="0" applyNumberFormat="1" applyFont="1" applyFill="1" applyBorder="1" applyAlignment="1" applyProtection="1">
      <alignment horizontal="center" vertical="center" wrapText="1"/>
    </xf>
    <xf numFmtId="177" fontId="50" fillId="0" borderId="0" xfId="0" applyNumberFormat="1" applyFont="1" applyFill="1" applyBorder="1" applyAlignment="1" applyProtection="1">
      <alignment horizontal="center" vertical="center" wrapText="1"/>
    </xf>
    <xf numFmtId="0" fontId="50" fillId="12" borderId="83" xfId="0" applyFont="1" applyFill="1" applyBorder="1" applyAlignment="1" applyProtection="1">
      <alignment horizontal="centerContinuous" vertical="center" wrapText="1"/>
    </xf>
    <xf numFmtId="0" fontId="58" fillId="12" borderId="29" xfId="0" applyFont="1" applyFill="1" applyBorder="1" applyAlignment="1" applyProtection="1">
      <alignment horizontal="centerContinuous" vertical="center" wrapText="1"/>
    </xf>
    <xf numFmtId="4" fontId="58" fillId="12" borderId="29" xfId="0" applyNumberFormat="1" applyFont="1" applyFill="1" applyBorder="1" applyAlignment="1" applyProtection="1">
      <alignment horizontal="centerContinuous" vertical="center" wrapText="1"/>
    </xf>
    <xf numFmtId="177" fontId="58" fillId="12" borderId="30" xfId="0" applyNumberFormat="1" applyFont="1" applyFill="1" applyBorder="1" applyAlignment="1" applyProtection="1">
      <alignment horizontal="centerContinuous" vertical="center" wrapText="1"/>
    </xf>
    <xf numFmtId="178" fontId="50" fillId="12" borderId="82" xfId="0" applyNumberFormat="1" applyFont="1" applyFill="1" applyBorder="1" applyAlignment="1" applyProtection="1">
      <alignment horizontal="center" vertical="center" wrapText="1"/>
    </xf>
    <xf numFmtId="178" fontId="50" fillId="5" borderId="82" xfId="0" applyNumberFormat="1" applyFont="1" applyFill="1" applyBorder="1" applyAlignment="1" applyProtection="1">
      <alignment horizontal="center" vertical="center" wrapText="1"/>
    </xf>
    <xf numFmtId="10" fontId="59" fillId="0" borderId="4" xfId="0" applyNumberFormat="1" applyFont="1" applyBorder="1" applyAlignment="1">
      <alignment horizontal="justify" vertical="center"/>
    </xf>
    <xf numFmtId="179" fontId="59" fillId="0" borderId="4" xfId="0" applyNumberFormat="1" applyFont="1" applyBorder="1" applyAlignment="1">
      <alignment horizontal="right" vertical="center"/>
    </xf>
    <xf numFmtId="164" fontId="47" fillId="0" borderId="0" xfId="1" applyFont="1" applyProtection="1"/>
    <xf numFmtId="0" fontId="49" fillId="5" borderId="0" xfId="0" applyFont="1" applyFill="1" applyAlignment="1" applyProtection="1">
      <alignment horizontal="center" vertical="center"/>
    </xf>
    <xf numFmtId="0" fontId="47" fillId="5" borderId="0" xfId="0" applyFont="1" applyFill="1" applyAlignment="1" applyProtection="1">
      <alignment horizontal="center" vertical="center"/>
    </xf>
    <xf numFmtId="181" fontId="59" fillId="0" borderId="4" xfId="0" applyNumberFormat="1" applyFont="1" applyBorder="1" applyAlignment="1">
      <alignment horizontal="right" vertical="center"/>
    </xf>
    <xf numFmtId="182" fontId="47" fillId="0" borderId="0" xfId="1" applyNumberFormat="1" applyFont="1" applyProtection="1"/>
    <xf numFmtId="0" fontId="60" fillId="0" borderId="4" xfId="0" applyFont="1" applyBorder="1" applyAlignment="1">
      <alignment horizontal="justify" vertical="center"/>
    </xf>
    <xf numFmtId="0" fontId="47" fillId="0" borderId="4" xfId="0" applyFont="1" applyBorder="1" applyAlignment="1" applyProtection="1">
      <alignment vertical="center"/>
    </xf>
    <xf numFmtId="181" fontId="60" fillId="0" borderId="4" xfId="0" applyNumberFormat="1" applyFont="1" applyBorder="1" applyAlignment="1">
      <alignment horizontal="right" vertical="center"/>
    </xf>
    <xf numFmtId="42" fontId="47" fillId="0" borderId="0" xfId="0" applyNumberFormat="1" applyFont="1" applyProtection="1"/>
    <xf numFmtId="179" fontId="47" fillId="0" borderId="0" xfId="0" applyNumberFormat="1" applyFont="1" applyProtection="1"/>
    <xf numFmtId="0" fontId="47" fillId="0" borderId="0" xfId="0" applyFont="1" applyAlignment="1" applyProtection="1">
      <alignment horizontal="center" vertical="center" wrapText="1"/>
    </xf>
    <xf numFmtId="0" fontId="47" fillId="0" borderId="0" xfId="0" applyFont="1" applyAlignment="1" applyProtection="1">
      <alignment horizontal="justify" vertical="center" wrapText="1"/>
    </xf>
    <xf numFmtId="4" fontId="47" fillId="0" borderId="0" xfId="0" applyNumberFormat="1" applyFont="1" applyAlignment="1" applyProtection="1">
      <alignment horizontal="center" vertical="center" wrapText="1"/>
    </xf>
    <xf numFmtId="177" fontId="47" fillId="0" borderId="0" xfId="0" applyNumberFormat="1" applyFont="1" applyAlignment="1" applyProtection="1">
      <alignment horizontal="center" vertical="center" wrapText="1"/>
    </xf>
    <xf numFmtId="178" fontId="47" fillId="10" borderId="70" xfId="0" applyNumberFormat="1" applyFont="1" applyFill="1" applyBorder="1" applyAlignment="1" applyProtection="1">
      <alignment horizontal="right" vertical="center" wrapText="1"/>
    </xf>
    <xf numFmtId="0" fontId="60" fillId="0" borderId="0" xfId="0" applyFont="1" applyFill="1" applyBorder="1" applyAlignment="1">
      <alignment horizontal="center"/>
    </xf>
    <xf numFmtId="177" fontId="47" fillId="0" borderId="0" xfId="0" applyNumberFormat="1" applyFont="1" applyFill="1" applyAlignment="1" applyProtection="1">
      <alignment horizontal="center" vertical="center" wrapText="1"/>
    </xf>
    <xf numFmtId="0" fontId="47" fillId="0" borderId="0" xfId="0" applyFont="1" applyFill="1" applyProtection="1"/>
    <xf numFmtId="0" fontId="61" fillId="0" borderId="0" xfId="0" applyFont="1" applyAlignment="1" applyProtection="1">
      <alignment vertical="center" wrapText="1"/>
    </xf>
    <xf numFmtId="0" fontId="61" fillId="0" borderId="0" xfId="0" applyFont="1" applyAlignment="1" applyProtection="1">
      <alignment vertical="center"/>
    </xf>
    <xf numFmtId="0" fontId="47" fillId="0" borderId="0" xfId="0" applyFont="1" applyAlignment="1" applyProtection="1">
      <alignment vertical="center"/>
    </xf>
    <xf numFmtId="0" fontId="46" fillId="0" borderId="0" xfId="0" applyFont="1" applyAlignment="1" applyProtection="1">
      <alignment horizontal="center" vertical="center" wrapText="1"/>
    </xf>
    <xf numFmtId="4" fontId="46" fillId="0" borderId="0" xfId="0" applyNumberFormat="1" applyFont="1" applyAlignment="1" applyProtection="1">
      <alignment horizontal="center" vertical="center" wrapText="1"/>
    </xf>
    <xf numFmtId="177" fontId="46" fillId="0" borderId="0" xfId="0" applyNumberFormat="1" applyFont="1" applyAlignment="1" applyProtection="1">
      <alignment horizontal="center" vertical="center" wrapText="1"/>
    </xf>
    <xf numFmtId="177" fontId="47" fillId="0" borderId="0" xfId="0" applyNumberFormat="1" applyFont="1" applyProtection="1"/>
    <xf numFmtId="172" fontId="49" fillId="0" borderId="0" xfId="7" applyNumberFormat="1" applyFont="1" applyAlignment="1" applyProtection="1">
      <alignment horizontal="center" vertical="center" wrapText="1"/>
    </xf>
    <xf numFmtId="172" fontId="61" fillId="0" borderId="0" xfId="7" applyNumberFormat="1" applyFont="1" applyAlignment="1" applyProtection="1">
      <alignment horizontal="center" vertical="center" wrapText="1"/>
    </xf>
    <xf numFmtId="172" fontId="61" fillId="0" borderId="0" xfId="7" applyNumberFormat="1" applyFont="1" applyAlignment="1" applyProtection="1">
      <alignment horizontal="center" vertical="center"/>
    </xf>
    <xf numFmtId="172" fontId="47" fillId="0" borderId="0" xfId="7" applyNumberFormat="1" applyFont="1" applyAlignment="1" applyProtection="1">
      <alignment horizontal="center" vertical="center" wrapText="1"/>
    </xf>
    <xf numFmtId="172" fontId="47" fillId="0" borderId="0" xfId="7" applyNumberFormat="1" applyFont="1" applyAlignment="1" applyProtection="1">
      <alignment horizontal="center"/>
    </xf>
    <xf numFmtId="0" fontId="47" fillId="0" borderId="0" xfId="0" applyFont="1" applyAlignment="1" applyProtection="1">
      <alignment horizontal="center"/>
    </xf>
    <xf numFmtId="185" fontId="47" fillId="0" borderId="0" xfId="0" applyNumberFormat="1" applyFont="1" applyProtection="1"/>
    <xf numFmtId="0" fontId="49" fillId="0" borderId="0" xfId="0" applyFont="1" applyAlignment="1" applyProtection="1">
      <alignment horizontal="center"/>
    </xf>
    <xf numFmtId="0" fontId="7" fillId="0" borderId="0" xfId="0" applyFont="1" applyAlignment="1" applyProtection="1">
      <alignment horizontal="center" vertical="center" wrapText="1"/>
    </xf>
    <xf numFmtId="0" fontId="7" fillId="0" borderId="0" xfId="0" applyFont="1" applyAlignment="1" applyProtection="1">
      <alignment horizontal="justify" vertical="center" wrapText="1"/>
    </xf>
    <xf numFmtId="4" fontId="7" fillId="0" borderId="0" xfId="0" applyNumberFormat="1" applyFont="1" applyAlignment="1" applyProtection="1">
      <alignment horizontal="center" vertical="center" wrapText="1"/>
    </xf>
    <xf numFmtId="177" fontId="7" fillId="0" borderId="0" xfId="0" applyNumberFormat="1" applyFont="1" applyAlignment="1" applyProtection="1">
      <alignment horizontal="center" vertical="center" wrapText="1"/>
    </xf>
    <xf numFmtId="0" fontId="7" fillId="0" borderId="0" xfId="0" applyFont="1" applyProtection="1"/>
    <xf numFmtId="183" fontId="64" fillId="0" borderId="34" xfId="0" applyNumberFormat="1" applyFont="1" applyBorder="1" applyAlignment="1" applyProtection="1">
      <alignment horizontal="center"/>
    </xf>
    <xf numFmtId="183" fontId="64" fillId="0" borderId="35" xfId="0" applyNumberFormat="1" applyFont="1" applyBorder="1" applyAlignment="1" applyProtection="1">
      <alignment horizontal="center"/>
    </xf>
    <xf numFmtId="172" fontId="58" fillId="0" borderId="7" xfId="7" applyNumberFormat="1" applyFont="1" applyBorder="1" applyAlignment="1" applyProtection="1">
      <alignment horizontal="center"/>
    </xf>
    <xf numFmtId="172" fontId="58" fillId="0" borderId="84" xfId="7" applyNumberFormat="1" applyFont="1" applyBorder="1" applyAlignment="1" applyProtection="1">
      <alignment horizontal="center"/>
    </xf>
    <xf numFmtId="0" fontId="58" fillId="0" borderId="0" xfId="0" applyFont="1" applyBorder="1" applyProtection="1"/>
    <xf numFmtId="0" fontId="58" fillId="0" borderId="10" xfId="0" applyFont="1" applyBorder="1" applyProtection="1"/>
    <xf numFmtId="185" fontId="58" fillId="0" borderId="13" xfId="0" applyNumberFormat="1" applyFont="1" applyBorder="1" applyProtection="1"/>
    <xf numFmtId="185" fontId="58" fillId="0" borderId="14" xfId="0" applyNumberFormat="1" applyFont="1" applyBorder="1" applyProtection="1"/>
    <xf numFmtId="0" fontId="58" fillId="0" borderId="2" xfId="0" applyFont="1" applyBorder="1" applyProtection="1"/>
    <xf numFmtId="0" fontId="58" fillId="0" borderId="3" xfId="0" applyFont="1" applyBorder="1" applyProtection="1"/>
    <xf numFmtId="177" fontId="7" fillId="0" borderId="6" xfId="0" applyNumberFormat="1" applyFont="1" applyBorder="1" applyProtection="1"/>
    <xf numFmtId="177" fontId="7" fillId="0" borderId="7" xfId="0" applyNumberFormat="1" applyFont="1" applyBorder="1" applyProtection="1"/>
    <xf numFmtId="0" fontId="7" fillId="0" borderId="84" xfId="0" applyFont="1" applyBorder="1" applyProtection="1"/>
    <xf numFmtId="0" fontId="7" fillId="0" borderId="9" xfId="0" applyFont="1" applyBorder="1" applyProtection="1"/>
    <xf numFmtId="0" fontId="7" fillId="0" borderId="0" xfId="0" applyFont="1" applyBorder="1" applyProtection="1"/>
    <xf numFmtId="0" fontId="7" fillId="0" borderId="10" xfId="0" applyFont="1" applyBorder="1" applyProtection="1"/>
    <xf numFmtId="0" fontId="7" fillId="0" borderId="9" xfId="0" applyFont="1" applyFill="1" applyBorder="1" applyAlignment="1" applyProtection="1">
      <alignment horizontal="center"/>
    </xf>
    <xf numFmtId="0" fontId="7" fillId="0" borderId="0" xfId="0" applyFont="1" applyFill="1" applyBorder="1" applyAlignment="1" applyProtection="1">
      <alignment horizontal="center"/>
    </xf>
    <xf numFmtId="0" fontId="7" fillId="0" borderId="0" xfId="0" applyFont="1" applyFill="1" applyBorder="1" applyProtection="1"/>
    <xf numFmtId="0" fontId="7" fillId="0" borderId="10" xfId="0" applyFont="1" applyFill="1" applyBorder="1" applyProtection="1"/>
    <xf numFmtId="1" fontId="7" fillId="0" borderId="12" xfId="0" applyNumberFormat="1" applyFont="1" applyFill="1" applyBorder="1" applyAlignment="1" applyProtection="1">
      <alignment horizontal="center"/>
    </xf>
    <xf numFmtId="1" fontId="7" fillId="0" borderId="13" xfId="0" applyNumberFormat="1" applyFont="1" applyFill="1" applyBorder="1" applyAlignment="1" applyProtection="1">
      <alignment horizontal="center"/>
    </xf>
    <xf numFmtId="1" fontId="7" fillId="0" borderId="14" xfId="0" applyNumberFormat="1" applyFont="1" applyFill="1" applyBorder="1" applyAlignment="1" applyProtection="1">
      <alignment horizontal="center"/>
    </xf>
    <xf numFmtId="184" fontId="7" fillId="0" borderId="13" xfId="0" applyNumberFormat="1" applyFont="1" applyFill="1" applyBorder="1" applyAlignment="1" applyProtection="1">
      <alignment horizontal="center"/>
    </xf>
    <xf numFmtId="172" fontId="7" fillId="0" borderId="6" xfId="7" applyNumberFormat="1" applyFont="1" applyBorder="1" applyAlignment="1" applyProtection="1">
      <alignment horizontal="center"/>
    </xf>
    <xf numFmtId="172" fontId="7" fillId="0" borderId="7" xfId="7" applyNumberFormat="1" applyFont="1" applyBorder="1" applyAlignment="1" applyProtection="1">
      <alignment horizontal="center"/>
    </xf>
    <xf numFmtId="184" fontId="7" fillId="0" borderId="9" xfId="0" applyNumberFormat="1" applyFont="1" applyBorder="1" applyAlignment="1" applyProtection="1">
      <alignment horizontal="center"/>
    </xf>
    <xf numFmtId="184" fontId="7" fillId="0" borderId="0" xfId="0" applyNumberFormat="1" applyFont="1" applyBorder="1" applyAlignment="1" applyProtection="1">
      <alignment horizontal="center"/>
    </xf>
    <xf numFmtId="0" fontId="7" fillId="0" borderId="9" xfId="0" applyFont="1" applyBorder="1" applyAlignment="1" applyProtection="1">
      <alignment horizontal="center"/>
    </xf>
    <xf numFmtId="0" fontId="7" fillId="0" borderId="0" xfId="0" applyFont="1" applyBorder="1" applyAlignment="1" applyProtection="1">
      <alignment horizontal="center"/>
    </xf>
    <xf numFmtId="185" fontId="7" fillId="0" borderId="12" xfId="0" applyNumberFormat="1" applyFont="1" applyFill="1" applyBorder="1" applyAlignment="1" applyProtection="1">
      <alignment horizontal="center"/>
    </xf>
    <xf numFmtId="185" fontId="7" fillId="0" borderId="13" xfId="0" applyNumberFormat="1" applyFont="1" applyFill="1" applyBorder="1" applyAlignment="1" applyProtection="1">
      <alignment horizontal="center"/>
    </xf>
    <xf numFmtId="185" fontId="7" fillId="0" borderId="13" xfId="0" applyNumberFormat="1" applyFont="1" applyBorder="1" applyProtection="1"/>
    <xf numFmtId="0" fontId="7" fillId="0" borderId="18" xfId="0" applyFont="1" applyBorder="1" applyAlignment="1" applyProtection="1">
      <alignment horizontal="center"/>
    </xf>
    <xf numFmtId="0" fontId="7" fillId="0" borderId="2" xfId="0" applyFont="1" applyBorder="1" applyAlignment="1" applyProtection="1">
      <alignment horizontal="center"/>
    </xf>
    <xf numFmtId="0" fontId="7" fillId="0" borderId="2" xfId="0" applyFont="1" applyBorder="1" applyProtection="1"/>
    <xf numFmtId="0" fontId="47" fillId="0" borderId="0" xfId="0" applyFont="1" applyAlignment="1" applyProtection="1">
      <alignment horizontal="center" wrapText="1"/>
    </xf>
    <xf numFmtId="0" fontId="50" fillId="0" borderId="0" xfId="0" applyFont="1" applyAlignment="1" applyProtection="1">
      <alignment horizontal="center"/>
    </xf>
    <xf numFmtId="183" fontId="64" fillId="5" borderId="33" xfId="0" applyNumberFormat="1" applyFont="1" applyFill="1" applyBorder="1" applyAlignment="1" applyProtection="1">
      <alignment horizontal="center"/>
    </xf>
    <xf numFmtId="0" fontId="28" fillId="0" borderId="0" xfId="0" applyFont="1" applyAlignment="1">
      <alignment horizontal="center"/>
    </xf>
    <xf numFmtId="0" fontId="0" fillId="0" borderId="11" xfId="0" applyBorder="1" applyAlignment="1">
      <alignment horizontal="center" vertical="center"/>
    </xf>
    <xf numFmtId="0" fontId="6" fillId="5" borderId="1" xfId="0" applyFont="1" applyFill="1" applyBorder="1" applyAlignment="1">
      <alignment horizontal="center" vertical="center"/>
    </xf>
    <xf numFmtId="0" fontId="29" fillId="5" borderId="46" xfId="0" applyFont="1" applyFill="1" applyBorder="1" applyAlignment="1">
      <alignment horizontal="center" vertical="center"/>
    </xf>
    <xf numFmtId="0" fontId="4" fillId="5" borderId="39" xfId="0" applyFont="1" applyFill="1" applyBorder="1" applyAlignment="1">
      <alignment horizontal="center" vertical="center"/>
    </xf>
    <xf numFmtId="1" fontId="4" fillId="5" borderId="39" xfId="0" applyNumberFormat="1" applyFont="1" applyFill="1" applyBorder="1" applyAlignment="1">
      <alignment horizontal="center" vertical="center"/>
    </xf>
    <xf numFmtId="0" fontId="29" fillId="0" borderId="13" xfId="0" applyFont="1" applyBorder="1" applyAlignment="1">
      <alignment horizontal="center" vertical="center"/>
    </xf>
    <xf numFmtId="0" fontId="29" fillId="0" borderId="2" xfId="0" applyFont="1" applyBorder="1" applyAlignment="1">
      <alignment horizontal="center" vertical="center"/>
    </xf>
    <xf numFmtId="0" fontId="29" fillId="5" borderId="2" xfId="0" applyFont="1" applyFill="1" applyBorder="1" applyAlignment="1">
      <alignment horizontal="center" vertical="center"/>
    </xf>
    <xf numFmtId="0" fontId="29" fillId="0" borderId="78" xfId="0" applyFont="1" applyBorder="1" applyAlignment="1">
      <alignment horizontal="center" vertical="center"/>
    </xf>
    <xf numFmtId="0" fontId="29" fillId="0" borderId="25" xfId="0" applyFont="1" applyFill="1" applyBorder="1" applyAlignment="1">
      <alignment horizontal="center" vertical="center"/>
    </xf>
    <xf numFmtId="0" fontId="29" fillId="0" borderId="4" xfId="0" applyFont="1" applyBorder="1" applyAlignment="1">
      <alignment horizontal="center" vertical="center"/>
    </xf>
    <xf numFmtId="0" fontId="29" fillId="4" borderId="4" xfId="0" applyFont="1" applyFill="1" applyBorder="1" applyAlignment="1">
      <alignment horizontal="center" vertical="center"/>
    </xf>
    <xf numFmtId="0" fontId="29" fillId="5" borderId="4" xfId="0" applyFont="1" applyFill="1" applyBorder="1" applyAlignment="1">
      <alignment horizontal="center" vertical="center"/>
    </xf>
    <xf numFmtId="0" fontId="39" fillId="5" borderId="4" xfId="0" applyFont="1" applyFill="1" applyBorder="1" applyAlignment="1">
      <alignment horizontal="center" vertical="center"/>
    </xf>
    <xf numFmtId="0" fontId="6" fillId="0" borderId="0" xfId="0" applyFont="1" applyAlignment="1">
      <alignment horizontal="center"/>
    </xf>
    <xf numFmtId="0" fontId="38" fillId="10" borderId="60" xfId="0" applyFont="1" applyFill="1" applyBorder="1" applyAlignment="1">
      <alignment horizontal="center" vertical="center" wrapText="1"/>
    </xf>
    <xf numFmtId="0" fontId="38" fillId="10" borderId="61" xfId="0" applyFont="1" applyFill="1" applyBorder="1" applyAlignment="1">
      <alignment horizontal="center" vertical="center" wrapText="1"/>
    </xf>
    <xf numFmtId="0" fontId="28" fillId="0" borderId="0" xfId="0" applyFont="1" applyAlignment="1">
      <alignment horizontal="center"/>
    </xf>
    <xf numFmtId="0" fontId="28" fillId="0" borderId="36" xfId="0" applyFont="1" applyBorder="1" applyAlignment="1">
      <alignment horizontal="center" vertical="center"/>
    </xf>
    <xf numFmtId="0" fontId="28" fillId="0" borderId="38" xfId="0" applyFont="1" applyBorder="1" applyAlignment="1">
      <alignment horizontal="center" vertical="center"/>
    </xf>
    <xf numFmtId="0" fontId="28" fillId="0" borderId="39" xfId="0" applyFont="1" applyBorder="1" applyAlignment="1">
      <alignment horizontal="center" vertical="center"/>
    </xf>
    <xf numFmtId="0" fontId="28" fillId="0" borderId="40" xfId="0" applyFont="1" applyBorder="1" applyAlignment="1">
      <alignment horizontal="center" vertical="center"/>
    </xf>
    <xf numFmtId="0" fontId="28" fillId="0" borderId="41" xfId="0" applyFont="1" applyBorder="1" applyAlignment="1">
      <alignment horizontal="center" vertical="center"/>
    </xf>
    <xf numFmtId="0" fontId="28" fillId="0" borderId="43" xfId="0" applyFont="1" applyBorder="1" applyAlignment="1">
      <alignment horizontal="center" vertical="center"/>
    </xf>
    <xf numFmtId="0" fontId="28" fillId="0" borderId="22"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25" xfId="0" applyFont="1" applyBorder="1" applyAlignment="1">
      <alignment horizontal="center" vertical="center" wrapText="1"/>
    </xf>
    <xf numFmtId="0" fontId="28" fillId="0" borderId="17" xfId="0" applyFont="1" applyBorder="1" applyAlignment="1">
      <alignment horizontal="center" vertical="center" wrapText="1"/>
    </xf>
    <xf numFmtId="0" fontId="28" fillId="0" borderId="24" xfId="0" applyFont="1" applyBorder="1" applyAlignment="1">
      <alignment horizontal="center" vertical="center" wrapText="1"/>
    </xf>
    <xf numFmtId="0" fontId="4" fillId="0" borderId="44"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45" xfId="0" applyFont="1" applyFill="1" applyBorder="1" applyAlignment="1">
      <alignment horizontal="center" vertical="center"/>
    </xf>
    <xf numFmtId="0" fontId="30" fillId="0" borderId="26" xfId="0" applyFont="1" applyBorder="1" applyAlignment="1">
      <alignment horizontal="center" vertical="center"/>
    </xf>
    <xf numFmtId="0" fontId="30" fillId="0" borderId="9" xfId="0" applyFont="1" applyBorder="1" applyAlignment="1">
      <alignment horizontal="center" vertical="center"/>
    </xf>
    <xf numFmtId="0" fontId="30" fillId="0" borderId="48" xfId="0" applyFont="1" applyBorder="1" applyAlignment="1">
      <alignment horizontal="center" vertical="center"/>
    </xf>
    <xf numFmtId="0" fontId="38" fillId="10" borderId="70" xfId="0" applyFont="1" applyFill="1" applyBorder="1" applyAlignment="1">
      <alignment horizontal="center" vertical="center" wrapText="1"/>
    </xf>
    <xf numFmtId="0" fontId="6" fillId="7" borderId="23" xfId="0" applyFont="1" applyFill="1" applyBorder="1" applyAlignment="1">
      <alignment horizontal="center" vertical="center" wrapText="1"/>
    </xf>
    <xf numFmtId="0" fontId="6" fillId="7" borderId="25" xfId="0" applyFont="1" applyFill="1" applyBorder="1" applyAlignment="1">
      <alignment horizontal="center" vertical="center" wrapText="1"/>
    </xf>
    <xf numFmtId="0" fontId="44" fillId="0" borderId="4" xfId="0" applyFont="1" applyBorder="1" applyAlignment="1">
      <alignment horizontal="left" vertical="center"/>
    </xf>
    <xf numFmtId="0" fontId="4" fillId="11" borderId="4" xfId="0" applyFont="1" applyFill="1" applyBorder="1" applyAlignment="1">
      <alignment horizontal="center" vertical="center"/>
    </xf>
    <xf numFmtId="0" fontId="44" fillId="7" borderId="4" xfId="0" applyFont="1" applyFill="1" applyBorder="1" applyAlignment="1">
      <alignment horizontal="left" vertical="center"/>
    </xf>
    <xf numFmtId="0" fontId="37" fillId="11" borderId="4" xfId="0" applyFont="1" applyFill="1" applyBorder="1" applyAlignment="1">
      <alignment horizontal="center" wrapText="1"/>
    </xf>
    <xf numFmtId="0" fontId="0" fillId="0" borderId="18" xfId="0" applyBorder="1" applyAlignment="1">
      <alignment horizontal="center" vertical="center" wrapText="1"/>
    </xf>
    <xf numFmtId="0" fontId="0" fillId="0" borderId="3" xfId="0" applyBorder="1" applyAlignment="1">
      <alignment horizontal="center" vertical="center" wrapText="1"/>
    </xf>
    <xf numFmtId="0" fontId="30" fillId="11" borderId="4" xfId="0" applyFont="1" applyFill="1" applyBorder="1" applyAlignment="1">
      <alignment horizontal="center" vertical="center"/>
    </xf>
    <xf numFmtId="0" fontId="60" fillId="16" borderId="15" xfId="0" applyFont="1" applyFill="1" applyBorder="1" applyAlignment="1">
      <alignment horizontal="center" vertical="center"/>
    </xf>
    <xf numFmtId="0" fontId="60" fillId="16" borderId="0" xfId="0" applyFont="1" applyFill="1" applyBorder="1" applyAlignment="1">
      <alignment horizontal="center" vertical="center"/>
    </xf>
    <xf numFmtId="0" fontId="7" fillId="0" borderId="0" xfId="10" applyFont="1" applyFill="1" applyAlignment="1">
      <alignment vertical="center" wrapText="1"/>
    </xf>
    <xf numFmtId="0" fontId="63" fillId="0" borderId="0" xfId="10" applyFont="1" applyFill="1" applyAlignment="1">
      <alignment vertical="center" wrapText="1"/>
    </xf>
    <xf numFmtId="0" fontId="7" fillId="0" borderId="0" xfId="10" applyFont="1" applyAlignment="1">
      <alignment vertical="center" wrapText="1"/>
    </xf>
    <xf numFmtId="0" fontId="49" fillId="0" borderId="0" xfId="0" applyFont="1" applyFill="1" applyBorder="1" applyAlignment="1" applyProtection="1">
      <alignment horizontal="center" vertical="center" wrapText="1"/>
    </xf>
    <xf numFmtId="164" fontId="49" fillId="0" borderId="4" xfId="1" applyFont="1" applyBorder="1" applyAlignment="1" applyProtection="1">
      <alignment horizontal="center" vertical="center" wrapText="1"/>
    </xf>
    <xf numFmtId="0" fontId="47" fillId="0" borderId="0" xfId="0" applyFont="1" applyBorder="1" applyAlignment="1" applyProtection="1">
      <alignment horizontal="center" vertical="center" wrapText="1"/>
    </xf>
    <xf numFmtId="0" fontId="59" fillId="0" borderId="4" xfId="0" applyFont="1" applyBorder="1" applyAlignment="1">
      <alignment horizontal="justify" vertical="center" wrapText="1"/>
    </xf>
    <xf numFmtId="0" fontId="59" fillId="0" borderId="4" xfId="0" applyFont="1" applyBorder="1" applyAlignment="1">
      <alignment horizontal="center" vertical="center"/>
    </xf>
    <xf numFmtId="0" fontId="60" fillId="0" borderId="4" xfId="0" applyFont="1" applyBorder="1" applyAlignment="1">
      <alignment horizontal="justify" vertical="center"/>
    </xf>
    <xf numFmtId="0" fontId="47" fillId="0" borderId="0" xfId="0" applyFont="1" applyAlignment="1" applyProtection="1">
      <alignment horizontal="center" vertical="center" wrapText="1"/>
    </xf>
    <xf numFmtId="0" fontId="47" fillId="0" borderId="0" xfId="0" applyFont="1" applyAlignment="1">
      <alignment horizontal="center" wrapText="1"/>
    </xf>
    <xf numFmtId="0" fontId="50" fillId="13" borderId="75" xfId="0" applyFont="1" applyFill="1" applyBorder="1" applyAlignment="1" applyProtection="1">
      <alignment horizontal="center" vertical="center" wrapText="1"/>
    </xf>
    <xf numFmtId="0" fontId="50" fillId="13" borderId="78" xfId="0" applyFont="1" applyFill="1" applyBorder="1" applyAlignment="1" applyProtection="1">
      <alignment horizontal="center" vertical="center" wrapText="1"/>
    </xf>
    <xf numFmtId="164" fontId="49" fillId="0" borderId="6" xfId="1" applyFont="1" applyBorder="1" applyAlignment="1" applyProtection="1">
      <alignment horizontal="center" vertical="center" wrapText="1"/>
    </xf>
    <xf numFmtId="164" fontId="49" fillId="0" borderId="12" xfId="1" applyFont="1" applyBorder="1" applyAlignment="1" applyProtection="1">
      <alignment horizontal="center" vertical="center" wrapText="1"/>
    </xf>
    <xf numFmtId="164" fontId="49" fillId="0" borderId="0" xfId="1" applyFont="1" applyFill="1" applyBorder="1" applyAlignment="1" applyProtection="1">
      <alignment horizontal="center" vertical="center" wrapText="1"/>
    </xf>
    <xf numFmtId="164" fontId="49" fillId="0" borderId="3" xfId="1" applyFont="1" applyBorder="1" applyAlignment="1" applyProtection="1">
      <alignment horizontal="center" vertical="center" wrapText="1"/>
    </xf>
    <xf numFmtId="0" fontId="6" fillId="7" borderId="24" xfId="0" applyFont="1" applyFill="1" applyBorder="1" applyAlignment="1">
      <alignment horizontal="center" vertical="center" wrapText="1"/>
    </xf>
    <xf numFmtId="0" fontId="30" fillId="0" borderId="60" xfId="0" applyFont="1" applyBorder="1" applyAlignment="1">
      <alignment horizontal="center" vertical="center" wrapText="1"/>
    </xf>
    <xf numFmtId="0" fontId="30" fillId="0" borderId="61" xfId="0" applyFont="1" applyBorder="1" applyAlignment="1">
      <alignment horizontal="center" vertical="center" wrapText="1"/>
    </xf>
    <xf numFmtId="0" fontId="30" fillId="0" borderId="62"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2"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6" xfId="0" applyFont="1" applyBorder="1" applyAlignment="1">
      <alignment horizontal="center" vertical="center" wrapText="1"/>
    </xf>
    <xf numFmtId="0" fontId="30" fillId="0" borderId="32" xfId="0" applyFont="1" applyBorder="1" applyAlignment="1">
      <alignment horizontal="center" vertical="center"/>
    </xf>
    <xf numFmtId="0" fontId="30" fillId="0" borderId="8" xfId="0" applyFont="1" applyBorder="1" applyAlignment="1">
      <alignment horizontal="center" vertical="center"/>
    </xf>
    <xf numFmtId="0" fontId="30" fillId="0" borderId="59" xfId="0" applyFont="1" applyBorder="1" applyAlignment="1">
      <alignment horizontal="center" vertical="center"/>
    </xf>
    <xf numFmtId="0" fontId="6" fillId="7" borderId="60" xfId="0" applyFont="1" applyFill="1" applyBorder="1" applyAlignment="1">
      <alignment horizontal="center" vertical="center" wrapText="1"/>
    </xf>
    <xf numFmtId="0" fontId="6" fillId="7" borderId="61" xfId="0" applyFont="1" applyFill="1" applyBorder="1" applyAlignment="1">
      <alignment horizontal="center" vertical="center" wrapText="1"/>
    </xf>
    <xf numFmtId="0" fontId="6" fillId="7" borderId="62"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63" xfId="0" applyFont="1" applyBorder="1" applyAlignment="1">
      <alignment horizontal="center" vertical="center" wrapText="1"/>
    </xf>
    <xf numFmtId="165" fontId="4" fillId="7" borderId="15" xfId="0" applyNumberFormat="1" applyFont="1" applyFill="1" applyBorder="1" applyAlignment="1">
      <alignment horizontal="center" vertical="center"/>
    </xf>
    <xf numFmtId="165" fontId="4" fillId="7" borderId="0" xfId="0" applyNumberFormat="1" applyFont="1" applyFill="1" applyBorder="1" applyAlignment="1">
      <alignment horizontal="center" vertical="center"/>
    </xf>
    <xf numFmtId="165" fontId="4" fillId="7" borderId="22" xfId="0" applyNumberFormat="1" applyFont="1" applyFill="1" applyBorder="1" applyAlignment="1">
      <alignment horizontal="center" vertical="center"/>
    </xf>
    <xf numFmtId="165" fontId="4" fillId="7" borderId="23" xfId="0" applyNumberFormat="1" applyFont="1" applyFill="1" applyBorder="1" applyAlignment="1">
      <alignment horizontal="center" vertical="center"/>
    </xf>
    <xf numFmtId="165" fontId="4" fillId="7" borderId="16" xfId="0" applyNumberFormat="1" applyFont="1" applyFill="1" applyBorder="1" applyAlignment="1">
      <alignment horizontal="center" vertical="center"/>
    </xf>
    <xf numFmtId="165" fontId="4" fillId="7" borderId="17" xfId="0" applyNumberFormat="1" applyFont="1" applyFill="1" applyBorder="1" applyAlignment="1">
      <alignment horizontal="center" vertical="center"/>
    </xf>
    <xf numFmtId="165" fontId="4" fillId="7" borderId="24" xfId="0" applyNumberFormat="1" applyFont="1" applyFill="1" applyBorder="1" applyAlignment="1">
      <alignment horizontal="center" vertical="center"/>
    </xf>
    <xf numFmtId="165" fontId="4" fillId="0" borderId="39" xfId="0" applyNumberFormat="1" applyFont="1" applyFill="1" applyBorder="1" applyAlignment="1">
      <alignment horizontal="center" vertical="center"/>
    </xf>
    <xf numFmtId="165" fontId="4" fillId="0" borderId="4" xfId="0" applyNumberFormat="1" applyFont="1" applyFill="1" applyBorder="1" applyAlignment="1">
      <alignment horizontal="center" vertical="center"/>
    </xf>
    <xf numFmtId="165" fontId="4" fillId="0" borderId="41" xfId="0" applyNumberFormat="1" applyFont="1" applyFill="1" applyBorder="1" applyAlignment="1">
      <alignment horizontal="center" vertical="center"/>
    </xf>
    <xf numFmtId="165" fontId="4" fillId="0" borderId="42" xfId="0" applyNumberFormat="1" applyFont="1" applyFill="1" applyBorder="1" applyAlignment="1">
      <alignment horizontal="center" vertical="center"/>
    </xf>
    <xf numFmtId="167" fontId="8" fillId="0" borderId="9" xfId="0" applyNumberFormat="1" applyFont="1" applyFill="1" applyBorder="1" applyAlignment="1">
      <alignment horizontal="center" vertical="center" wrapText="1"/>
    </xf>
    <xf numFmtId="167" fontId="8" fillId="0" borderId="0" xfId="0" applyNumberFormat="1" applyFont="1" applyFill="1" applyBorder="1" applyAlignment="1">
      <alignment horizontal="center" vertical="center" wrapText="1"/>
    </xf>
    <xf numFmtId="167" fontId="8" fillId="0" borderId="10" xfId="0" applyNumberFormat="1" applyFont="1" applyFill="1" applyBorder="1" applyAlignment="1">
      <alignment horizontal="center" vertical="center" wrapText="1"/>
    </xf>
    <xf numFmtId="167" fontId="8" fillId="0" borderId="12" xfId="0" applyNumberFormat="1" applyFont="1" applyFill="1" applyBorder="1" applyAlignment="1">
      <alignment horizontal="center" vertical="center" wrapText="1"/>
    </xf>
    <xf numFmtId="167" fontId="8" fillId="0" borderId="13" xfId="0" applyNumberFormat="1" applyFont="1" applyFill="1" applyBorder="1" applyAlignment="1">
      <alignment horizontal="center" vertical="center" wrapText="1"/>
    </xf>
    <xf numFmtId="167" fontId="8" fillId="0" borderId="14"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xf>
    <xf numFmtId="165" fontId="8" fillId="0" borderId="2" xfId="0" applyNumberFormat="1" applyFont="1" applyFill="1" applyBorder="1" applyAlignment="1">
      <alignment horizontal="center" vertical="center"/>
    </xf>
    <xf numFmtId="165" fontId="8" fillId="0" borderId="3" xfId="0" applyNumberFormat="1" applyFont="1" applyFill="1" applyBorder="1" applyAlignment="1">
      <alignment horizontal="center" vertical="center"/>
    </xf>
    <xf numFmtId="167" fontId="10" fillId="0" borderId="4" xfId="0" applyNumberFormat="1" applyFont="1" applyFill="1" applyBorder="1" applyAlignment="1">
      <alignment horizontal="center" vertical="center"/>
    </xf>
    <xf numFmtId="165" fontId="4" fillId="7" borderId="21" xfId="0" applyNumberFormat="1" applyFont="1" applyFill="1" applyBorder="1" applyAlignment="1">
      <alignment horizontal="center" vertical="center"/>
    </xf>
    <xf numFmtId="165" fontId="20" fillId="5" borderId="28" xfId="0" applyNumberFormat="1" applyFont="1" applyFill="1" applyBorder="1" applyAlignment="1">
      <alignment horizontal="center" vertical="center"/>
    </xf>
    <xf numFmtId="165" fontId="20" fillId="5" borderId="29" xfId="0" applyNumberFormat="1" applyFont="1" applyFill="1" applyBorder="1" applyAlignment="1">
      <alignment horizontal="center" vertical="center"/>
    </xf>
    <xf numFmtId="165" fontId="20" fillId="5" borderId="30" xfId="0" applyNumberFormat="1" applyFont="1" applyFill="1" applyBorder="1" applyAlignment="1">
      <alignment horizontal="center" vertical="center"/>
    </xf>
    <xf numFmtId="0" fontId="5" fillId="4" borderId="18" xfId="4" applyFont="1" applyFill="1" applyBorder="1" applyAlignment="1">
      <alignment horizontal="center" vertical="center" wrapText="1"/>
    </xf>
    <xf numFmtId="0" fontId="5" fillId="4" borderId="3" xfId="4" applyFont="1" applyFill="1" applyBorder="1" applyAlignment="1">
      <alignment horizontal="center" vertical="center" wrapText="1"/>
    </xf>
    <xf numFmtId="0" fontId="8" fillId="0" borderId="5" xfId="4" applyFont="1" applyBorder="1" applyAlignment="1">
      <alignment horizontal="center" vertical="center" wrapText="1"/>
    </xf>
    <xf numFmtId="0" fontId="8" fillId="0" borderId="8" xfId="4" applyFont="1" applyBorder="1" applyAlignment="1">
      <alignment horizontal="center" vertical="center" wrapText="1"/>
    </xf>
    <xf numFmtId="0" fontId="8" fillId="0" borderId="11" xfId="4" applyFont="1" applyBorder="1" applyAlignment="1">
      <alignment horizontal="center" vertical="center" wrapText="1"/>
    </xf>
    <xf numFmtId="165" fontId="21" fillId="7" borderId="21" xfId="0" applyNumberFormat="1" applyFont="1" applyFill="1" applyBorder="1" applyAlignment="1">
      <alignment horizontal="center" vertical="center"/>
    </xf>
    <xf numFmtId="165" fontId="21" fillId="7" borderId="22" xfId="0" applyNumberFormat="1" applyFont="1" applyFill="1" applyBorder="1" applyAlignment="1">
      <alignment horizontal="center" vertical="center"/>
    </xf>
    <xf numFmtId="165" fontId="21" fillId="7" borderId="23" xfId="0" applyNumberFormat="1" applyFont="1" applyFill="1" applyBorder="1" applyAlignment="1">
      <alignment horizontal="center" vertical="center"/>
    </xf>
    <xf numFmtId="165" fontId="21" fillId="7" borderId="16" xfId="0" applyNumberFormat="1" applyFont="1" applyFill="1" applyBorder="1" applyAlignment="1">
      <alignment horizontal="center" vertical="center"/>
    </xf>
    <xf numFmtId="165" fontId="21" fillId="7" borderId="17" xfId="0" applyNumberFormat="1" applyFont="1" applyFill="1" applyBorder="1" applyAlignment="1">
      <alignment horizontal="center" vertical="center"/>
    </xf>
    <xf numFmtId="165" fontId="21" fillId="7" borderId="24" xfId="0" applyNumberFormat="1" applyFont="1" applyFill="1" applyBorder="1" applyAlignment="1">
      <alignment horizontal="center" vertical="center"/>
    </xf>
    <xf numFmtId="0" fontId="18" fillId="5" borderId="15" xfId="0" applyFont="1" applyFill="1" applyBorder="1" applyAlignment="1">
      <alignment horizontal="left" vertical="top"/>
    </xf>
    <xf numFmtId="0" fontId="18" fillId="5" borderId="0" xfId="0" applyFont="1" applyFill="1" applyBorder="1" applyAlignment="1">
      <alignment horizontal="left" vertical="top"/>
    </xf>
    <xf numFmtId="0" fontId="18" fillId="5" borderId="25" xfId="0" applyFont="1" applyFill="1" applyBorder="1" applyAlignment="1">
      <alignment horizontal="left" vertical="top"/>
    </xf>
    <xf numFmtId="0" fontId="18" fillId="5" borderId="16" xfId="0" applyFont="1" applyFill="1" applyBorder="1" applyAlignment="1">
      <alignment horizontal="left" vertical="top"/>
    </xf>
    <xf numFmtId="0" fontId="18" fillId="5" borderId="17" xfId="0" applyFont="1" applyFill="1" applyBorder="1" applyAlignment="1">
      <alignment horizontal="left" vertical="top"/>
    </xf>
    <xf numFmtId="0" fontId="18" fillId="5" borderId="24" xfId="0" applyFont="1" applyFill="1" applyBorder="1" applyAlignment="1">
      <alignment horizontal="left" vertical="top"/>
    </xf>
    <xf numFmtId="165" fontId="5" fillId="0" borderId="39" xfId="0" applyNumberFormat="1" applyFont="1" applyFill="1" applyBorder="1" applyAlignment="1">
      <alignment horizontal="left" vertical="center"/>
    </xf>
    <xf numFmtId="165" fontId="5" fillId="0" borderId="4" xfId="0" applyNumberFormat="1" applyFont="1" applyFill="1" applyBorder="1" applyAlignment="1">
      <alignment horizontal="left" vertical="center"/>
    </xf>
    <xf numFmtId="0" fontId="8" fillId="6" borderId="5" xfId="4" applyFont="1" applyFill="1" applyBorder="1" applyAlignment="1">
      <alignment horizontal="center" vertical="center" wrapText="1"/>
    </xf>
    <xf numFmtId="0" fontId="8" fillId="6" borderId="11" xfId="4" applyFont="1" applyFill="1" applyBorder="1" applyAlignment="1">
      <alignment horizontal="center" vertical="center" wrapText="1"/>
    </xf>
    <xf numFmtId="0" fontId="8" fillId="6" borderId="53" xfId="0" applyFont="1" applyFill="1" applyBorder="1" applyAlignment="1">
      <alignment horizontal="center" vertical="center"/>
    </xf>
    <xf numFmtId="0" fontId="8" fillId="6" borderId="52" xfId="0" applyFont="1" applyFill="1" applyBorder="1" applyAlignment="1">
      <alignment horizontal="center" vertical="center"/>
    </xf>
    <xf numFmtId="0" fontId="8" fillId="0" borderId="5" xfId="4" applyFont="1" applyFill="1" applyBorder="1" applyAlignment="1">
      <alignment horizontal="center" vertical="center" wrapText="1"/>
    </xf>
    <xf numFmtId="0" fontId="8" fillId="0" borderId="8" xfId="4" applyFont="1" applyFill="1" applyBorder="1" applyAlignment="1">
      <alignment horizontal="center" vertical="center" wrapText="1"/>
    </xf>
    <xf numFmtId="0" fontId="8" fillId="0" borderId="11" xfId="4" applyFont="1" applyFill="1" applyBorder="1" applyAlignment="1">
      <alignment horizontal="center" vertical="center" wrapText="1"/>
    </xf>
    <xf numFmtId="165" fontId="4" fillId="0" borderId="36" xfId="0" applyNumberFormat="1" applyFont="1" applyFill="1" applyBorder="1" applyAlignment="1">
      <alignment horizontal="center" vertical="center"/>
    </xf>
    <xf numFmtId="165" fontId="4" fillId="0" borderId="37" xfId="0" applyNumberFormat="1" applyFont="1" applyFill="1" applyBorder="1" applyAlignment="1">
      <alignment horizontal="center" vertical="center"/>
    </xf>
    <xf numFmtId="165" fontId="4" fillId="0" borderId="38" xfId="0" applyNumberFormat="1" applyFont="1" applyFill="1" applyBorder="1" applyAlignment="1">
      <alignment horizontal="center" vertical="center"/>
    </xf>
    <xf numFmtId="165" fontId="4" fillId="0" borderId="43" xfId="0" applyNumberFormat="1" applyFont="1" applyFill="1" applyBorder="1" applyAlignment="1">
      <alignment horizontal="center" vertical="center"/>
    </xf>
    <xf numFmtId="0" fontId="17" fillId="0" borderId="21" xfId="0" applyFont="1" applyBorder="1" applyAlignment="1">
      <alignment horizontal="center"/>
    </xf>
    <xf numFmtId="0" fontId="17" fillId="0" borderId="22" xfId="0" applyFont="1" applyBorder="1" applyAlignment="1">
      <alignment horizontal="center"/>
    </xf>
    <xf numFmtId="0" fontId="17" fillId="0" borderId="23" xfId="0" applyFont="1" applyBorder="1" applyAlignment="1">
      <alignment horizontal="center"/>
    </xf>
    <xf numFmtId="0" fontId="17" fillId="0" borderId="20" xfId="0" applyFont="1" applyBorder="1" applyAlignment="1">
      <alignment horizontal="center"/>
    </xf>
    <xf numFmtId="0" fontId="17" fillId="0" borderId="13" xfId="0" applyFont="1" applyBorder="1" applyAlignment="1">
      <alignment horizontal="center"/>
    </xf>
    <xf numFmtId="0" fontId="17" fillId="0" borderId="49" xfId="0" applyFont="1" applyBorder="1" applyAlignment="1">
      <alignment horizontal="center"/>
    </xf>
    <xf numFmtId="165" fontId="4" fillId="0" borderId="6" xfId="0" applyNumberFormat="1" applyFont="1" applyFill="1" applyBorder="1" applyAlignment="1">
      <alignment horizontal="center" vertical="center"/>
    </xf>
    <xf numFmtId="165" fontId="4" fillId="0" borderId="7" xfId="0" applyNumberFormat="1" applyFont="1" applyFill="1" applyBorder="1" applyAlignment="1">
      <alignment horizontal="center" vertical="center"/>
    </xf>
    <xf numFmtId="165" fontId="4" fillId="0" borderId="50" xfId="0" applyNumberFormat="1" applyFont="1" applyFill="1" applyBorder="1" applyAlignment="1">
      <alignment horizontal="center" vertical="center"/>
    </xf>
    <xf numFmtId="165" fontId="4" fillId="0" borderId="48" xfId="0" applyNumberFormat="1" applyFont="1" applyFill="1" applyBorder="1" applyAlignment="1">
      <alignment horizontal="center" vertical="center"/>
    </xf>
    <xf numFmtId="165" fontId="4" fillId="0" borderId="17" xfId="0" applyNumberFormat="1" applyFont="1" applyFill="1" applyBorder="1" applyAlignment="1">
      <alignment horizontal="center" vertical="center"/>
    </xf>
    <xf numFmtId="165" fontId="4" fillId="0" borderId="24" xfId="0" applyNumberFormat="1" applyFont="1" applyFill="1" applyBorder="1" applyAlignment="1">
      <alignment horizontal="center" vertical="center"/>
    </xf>
    <xf numFmtId="0" fontId="24" fillId="0" borderId="39" xfId="0" applyFont="1" applyBorder="1" applyAlignment="1">
      <alignment horizontal="center"/>
    </xf>
    <xf numFmtId="0" fontId="24" fillId="0" borderId="4" xfId="0" applyFont="1" applyBorder="1" applyAlignment="1">
      <alignment horizontal="center"/>
    </xf>
    <xf numFmtId="165" fontId="4" fillId="0" borderId="11" xfId="0" applyNumberFormat="1" applyFont="1" applyFill="1" applyBorder="1" applyAlignment="1">
      <alignment horizontal="center" vertical="center"/>
    </xf>
    <xf numFmtId="165" fontId="4" fillId="0" borderId="18" xfId="0" applyNumberFormat="1" applyFont="1" applyFill="1" applyBorder="1" applyAlignment="1">
      <alignment horizontal="center" vertical="center"/>
    </xf>
    <xf numFmtId="165" fontId="4" fillId="0" borderId="2" xfId="0" applyNumberFormat="1" applyFont="1" applyFill="1" applyBorder="1" applyAlignment="1">
      <alignment horizontal="center" vertical="center"/>
    </xf>
    <xf numFmtId="165" fontId="4" fillId="0" borderId="3" xfId="0" applyNumberFormat="1" applyFont="1" applyFill="1" applyBorder="1" applyAlignment="1">
      <alignment horizontal="center" vertical="center"/>
    </xf>
    <xf numFmtId="165" fontId="8" fillId="0" borderId="19" xfId="0" applyNumberFormat="1" applyFont="1" applyFill="1" applyBorder="1" applyAlignment="1">
      <alignment horizontal="center" vertical="center"/>
    </xf>
    <xf numFmtId="165" fontId="8" fillId="0" borderId="7" xfId="0" applyNumberFormat="1" applyFont="1" applyFill="1" applyBorder="1" applyAlignment="1">
      <alignment horizontal="center" vertical="center"/>
    </xf>
    <xf numFmtId="165" fontId="8" fillId="0" borderId="20" xfId="0" applyNumberFormat="1" applyFont="1" applyFill="1" applyBorder="1" applyAlignment="1">
      <alignment horizontal="center" vertical="center"/>
    </xf>
    <xf numFmtId="165" fontId="8" fillId="0" borderId="13" xfId="0" applyNumberFormat="1" applyFont="1" applyFill="1" applyBorder="1" applyAlignment="1">
      <alignment horizontal="center" vertical="center"/>
    </xf>
    <xf numFmtId="165" fontId="8" fillId="0" borderId="14" xfId="0" applyNumberFormat="1" applyFont="1" applyFill="1" applyBorder="1" applyAlignment="1">
      <alignment horizontal="center" vertical="center"/>
    </xf>
    <xf numFmtId="166" fontId="10" fillId="0" borderId="11" xfId="0" applyNumberFormat="1" applyFont="1" applyFill="1" applyBorder="1" applyAlignment="1">
      <alignment horizontal="center" vertical="center"/>
    </xf>
    <xf numFmtId="166" fontId="14" fillId="3" borderId="32" xfId="3" applyNumberFormat="1" applyFont="1" applyBorder="1" applyAlignment="1">
      <alignment horizontal="center" vertical="center"/>
    </xf>
    <xf numFmtId="166" fontId="14" fillId="3" borderId="8" xfId="3" applyNumberFormat="1" applyFont="1" applyBorder="1" applyAlignment="1">
      <alignment horizontal="center" vertical="center"/>
    </xf>
    <xf numFmtId="166" fontId="14" fillId="3" borderId="11" xfId="3" applyNumberFormat="1" applyFont="1" applyBorder="1" applyAlignment="1">
      <alignment horizontal="center" vertical="center"/>
    </xf>
    <xf numFmtId="166" fontId="14" fillId="3" borderId="32" xfId="3" applyNumberFormat="1" applyFont="1" applyBorder="1" applyAlignment="1">
      <alignment horizontal="center" vertical="center" wrapText="1"/>
    </xf>
    <xf numFmtId="166" fontId="14" fillId="3" borderId="8" xfId="3" applyNumberFormat="1" applyFont="1" applyBorder="1" applyAlignment="1">
      <alignment horizontal="center" vertical="center" wrapText="1"/>
    </xf>
    <xf numFmtId="166" fontId="14" fillId="3" borderId="11" xfId="3" applyNumberFormat="1" applyFont="1" applyBorder="1" applyAlignment="1">
      <alignment horizontal="center" vertical="center" wrapText="1"/>
    </xf>
    <xf numFmtId="0" fontId="18" fillId="5" borderId="21" xfId="0" applyFont="1" applyFill="1" applyBorder="1" applyAlignment="1">
      <alignment horizontal="left" vertical="top" wrapText="1"/>
    </xf>
    <xf numFmtId="0" fontId="18" fillId="5" borderId="22" xfId="0" applyFont="1" applyFill="1" applyBorder="1" applyAlignment="1">
      <alignment horizontal="left" vertical="top" wrapText="1"/>
    </xf>
    <xf numFmtId="0" fontId="18" fillId="5" borderId="23" xfId="0" applyFont="1" applyFill="1" applyBorder="1" applyAlignment="1">
      <alignment horizontal="left" vertical="top" wrapText="1"/>
    </xf>
    <xf numFmtId="0" fontId="18" fillId="5" borderId="15" xfId="0" applyFont="1" applyFill="1" applyBorder="1" applyAlignment="1">
      <alignment horizontal="left" vertical="top" wrapText="1"/>
    </xf>
    <xf numFmtId="0" fontId="18" fillId="5" borderId="0" xfId="0" applyFont="1" applyFill="1" applyBorder="1" applyAlignment="1">
      <alignment horizontal="left" vertical="top" wrapText="1"/>
    </xf>
    <xf numFmtId="0" fontId="18" fillId="5" borderId="25" xfId="0" applyFont="1" applyFill="1" applyBorder="1" applyAlignment="1">
      <alignment horizontal="left" vertical="top" wrapText="1"/>
    </xf>
    <xf numFmtId="0" fontId="18" fillId="5" borderId="16" xfId="0" applyFont="1" applyFill="1" applyBorder="1" applyAlignment="1">
      <alignment horizontal="left" vertical="top" wrapText="1"/>
    </xf>
    <xf numFmtId="0" fontId="18" fillId="5" borderId="17" xfId="0" applyFont="1" applyFill="1" applyBorder="1" applyAlignment="1">
      <alignment horizontal="left" vertical="top" wrapText="1"/>
    </xf>
    <xf numFmtId="0" fontId="18" fillId="5" borderId="24" xfId="0" applyFont="1" applyFill="1" applyBorder="1" applyAlignment="1">
      <alignment horizontal="left" vertical="top" wrapText="1"/>
    </xf>
    <xf numFmtId="0" fontId="10" fillId="0" borderId="4" xfId="0" applyFont="1" applyBorder="1" applyAlignment="1">
      <alignment horizontal="center" vertical="center" wrapText="1"/>
    </xf>
    <xf numFmtId="0" fontId="17" fillId="0" borderId="51" xfId="0" applyFont="1" applyBorder="1" applyAlignment="1">
      <alignment horizontal="center"/>
    </xf>
    <xf numFmtId="0" fontId="17" fillId="0" borderId="11" xfId="0" applyFont="1" applyBorder="1" applyAlignment="1">
      <alignment horizontal="center"/>
    </xf>
    <xf numFmtId="0" fontId="17" fillId="0" borderId="52" xfId="0" applyFont="1" applyBorder="1" applyAlignment="1">
      <alignment horizontal="center"/>
    </xf>
    <xf numFmtId="0" fontId="17" fillId="0" borderId="39" xfId="0" applyFont="1" applyBorder="1" applyAlignment="1">
      <alignment horizontal="center"/>
    </xf>
    <xf numFmtId="0" fontId="17" fillId="0" borderId="4" xfId="0" applyFont="1" applyBorder="1" applyAlignment="1">
      <alignment horizontal="center"/>
    </xf>
    <xf numFmtId="0" fontId="17" fillId="0" borderId="40" xfId="0" applyFont="1" applyBorder="1" applyAlignment="1">
      <alignment horizontal="center"/>
    </xf>
    <xf numFmtId="165" fontId="20" fillId="5" borderId="17" xfId="0" applyNumberFormat="1" applyFont="1" applyFill="1" applyBorder="1" applyAlignment="1">
      <alignment horizontal="center" vertical="center"/>
    </xf>
    <xf numFmtId="0" fontId="23" fillId="0" borderId="5"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1" xfId="0" applyFont="1" applyBorder="1" applyAlignment="1">
      <alignment horizontal="center" vertical="center" wrapText="1"/>
    </xf>
    <xf numFmtId="167" fontId="10" fillId="0" borderId="18" xfId="0" applyNumberFormat="1" applyFont="1" applyFill="1" applyBorder="1" applyAlignment="1">
      <alignment horizontal="center" vertical="center"/>
    </xf>
    <xf numFmtId="167" fontId="10" fillId="0" borderId="2" xfId="0" applyNumberFormat="1" applyFont="1" applyFill="1" applyBorder="1" applyAlignment="1">
      <alignment horizontal="center" vertical="center"/>
    </xf>
    <xf numFmtId="167" fontId="10" fillId="0" borderId="3" xfId="0" applyNumberFormat="1" applyFont="1" applyFill="1" applyBorder="1" applyAlignment="1">
      <alignment horizontal="center" vertical="center"/>
    </xf>
    <xf numFmtId="0" fontId="10" fillId="0" borderId="26" xfId="0" applyNumberFormat="1" applyFont="1" applyFill="1" applyBorder="1" applyAlignment="1">
      <alignment horizontal="center" vertical="center" wrapText="1"/>
    </xf>
    <xf numFmtId="0" fontId="10" fillId="0" borderId="22" xfId="0" applyNumberFormat="1" applyFont="1" applyFill="1" applyBorder="1" applyAlignment="1">
      <alignment horizontal="center" vertical="center" wrapText="1"/>
    </xf>
    <xf numFmtId="0" fontId="10" fillId="0" borderId="23" xfId="0" applyNumberFormat="1" applyFont="1" applyFill="1" applyBorder="1" applyAlignment="1">
      <alignment horizontal="center" vertical="center" wrapText="1"/>
    </xf>
    <xf numFmtId="0" fontId="10" fillId="0" borderId="9"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0" fontId="10" fillId="0" borderId="25" xfId="0" applyNumberFormat="1" applyFont="1" applyFill="1" applyBorder="1" applyAlignment="1">
      <alignment horizontal="center" vertical="center" wrapText="1"/>
    </xf>
    <xf numFmtId="0" fontId="10" fillId="0" borderId="5" xfId="0" applyFont="1" applyBorder="1" applyAlignment="1">
      <alignment horizontal="center" vertical="center" wrapText="1"/>
    </xf>
    <xf numFmtId="165" fontId="8" fillId="0" borderId="57" xfId="0" applyNumberFormat="1" applyFont="1" applyFill="1" applyBorder="1" applyAlignment="1">
      <alignment horizontal="center" vertical="center"/>
    </xf>
    <xf numFmtId="165" fontId="8" fillId="0" borderId="55" xfId="0" applyNumberFormat="1" applyFont="1" applyFill="1" applyBorder="1" applyAlignment="1">
      <alignment horizontal="center" vertical="center"/>
    </xf>
    <xf numFmtId="165" fontId="8" fillId="0" borderId="56" xfId="0" applyNumberFormat="1" applyFont="1" applyFill="1" applyBorder="1" applyAlignment="1">
      <alignment horizontal="center" vertical="center"/>
    </xf>
    <xf numFmtId="166" fontId="10" fillId="0" borderId="54" xfId="0" applyNumberFormat="1" applyFont="1" applyFill="1" applyBorder="1" applyAlignment="1">
      <alignment horizontal="center" vertical="center"/>
    </xf>
    <xf numFmtId="166" fontId="10" fillId="0" borderId="55" xfId="0" applyNumberFormat="1" applyFont="1" applyFill="1" applyBorder="1" applyAlignment="1">
      <alignment horizontal="center" vertical="center"/>
    </xf>
    <xf numFmtId="166" fontId="10" fillId="0" borderId="56" xfId="0" applyNumberFormat="1" applyFont="1" applyFill="1" applyBorder="1" applyAlignment="1">
      <alignment horizontal="center" vertical="center"/>
    </xf>
    <xf numFmtId="165" fontId="20" fillId="0" borderId="6" xfId="0" applyNumberFormat="1" applyFont="1" applyFill="1" applyBorder="1" applyAlignment="1">
      <alignment horizontal="center" vertical="center" wrapText="1"/>
    </xf>
    <xf numFmtId="165" fontId="20" fillId="0" borderId="7" xfId="0" applyNumberFormat="1" applyFont="1" applyFill="1" applyBorder="1" applyAlignment="1">
      <alignment horizontal="center" vertical="center" wrapText="1"/>
    </xf>
    <xf numFmtId="165" fontId="20" fillId="0" borderId="50" xfId="0" applyNumberFormat="1" applyFont="1" applyFill="1" applyBorder="1" applyAlignment="1">
      <alignment horizontal="center" vertical="center" wrapText="1"/>
    </xf>
    <xf numFmtId="165" fontId="20" fillId="0" borderId="48" xfId="0" applyNumberFormat="1" applyFont="1" applyFill="1" applyBorder="1" applyAlignment="1">
      <alignment horizontal="center" vertical="center" wrapText="1"/>
    </xf>
    <xf numFmtId="165" fontId="20" fillId="0" borderId="17" xfId="0" applyNumberFormat="1" applyFont="1" applyFill="1" applyBorder="1" applyAlignment="1">
      <alignment horizontal="center" vertical="center" wrapText="1"/>
    </xf>
    <xf numFmtId="165" fontId="20" fillId="0" borderId="24" xfId="0" applyNumberFormat="1" applyFont="1" applyFill="1" applyBorder="1" applyAlignment="1">
      <alignment horizontal="center" vertical="center" wrapText="1"/>
    </xf>
    <xf numFmtId="1" fontId="10" fillId="0" borderId="26" xfId="0" applyNumberFormat="1" applyFont="1" applyFill="1" applyBorder="1" applyAlignment="1">
      <alignment horizontal="center" vertical="center" wrapText="1"/>
    </xf>
    <xf numFmtId="1" fontId="10" fillId="0" borderId="22" xfId="0" applyNumberFormat="1" applyFont="1" applyFill="1" applyBorder="1" applyAlignment="1">
      <alignment horizontal="center" vertical="center" wrapText="1"/>
    </xf>
    <xf numFmtId="1" fontId="10" fillId="0" borderId="23" xfId="0" applyNumberFormat="1" applyFont="1" applyFill="1" applyBorder="1" applyAlignment="1">
      <alignment horizontal="center" vertical="center" wrapText="1"/>
    </xf>
    <xf numFmtId="1" fontId="10" fillId="0" borderId="9" xfId="0" applyNumberFormat="1" applyFont="1" applyFill="1" applyBorder="1" applyAlignment="1">
      <alignment horizontal="center" vertical="center" wrapText="1"/>
    </xf>
    <xf numFmtId="1" fontId="10" fillId="0" borderId="0" xfId="0" applyNumberFormat="1" applyFont="1" applyFill="1" applyBorder="1" applyAlignment="1">
      <alignment horizontal="center" vertical="center" wrapText="1"/>
    </xf>
    <xf numFmtId="1" fontId="10" fillId="0" borderId="25" xfId="0" applyNumberFormat="1" applyFont="1" applyFill="1" applyBorder="1" applyAlignment="1">
      <alignment horizontal="center" vertical="center" wrapText="1"/>
    </xf>
    <xf numFmtId="1" fontId="10" fillId="0" borderId="9" xfId="0" applyNumberFormat="1" applyFont="1" applyFill="1" applyBorder="1" applyAlignment="1">
      <alignment horizontal="left" vertical="center" wrapText="1"/>
    </xf>
    <xf numFmtId="1" fontId="8" fillId="0" borderId="0" xfId="0" applyNumberFormat="1" applyFont="1" applyFill="1" applyBorder="1" applyAlignment="1">
      <alignment horizontal="left" vertical="center" wrapText="1"/>
    </xf>
    <xf numFmtId="1" fontId="8" fillId="0" borderId="10" xfId="0" applyNumberFormat="1" applyFont="1" applyFill="1" applyBorder="1" applyAlignment="1">
      <alignment horizontal="left" vertical="center" wrapText="1"/>
    </xf>
    <xf numFmtId="1" fontId="8" fillId="0" borderId="9" xfId="0" applyNumberFormat="1" applyFont="1" applyFill="1" applyBorder="1" applyAlignment="1">
      <alignment horizontal="left" vertical="center" wrapText="1"/>
    </xf>
    <xf numFmtId="165" fontId="19" fillId="0" borderId="6" xfId="0" applyNumberFormat="1" applyFont="1" applyFill="1" applyBorder="1" applyAlignment="1">
      <alignment horizontal="center" vertical="center"/>
    </xf>
    <xf numFmtId="165" fontId="19" fillId="0" borderId="7" xfId="0" applyNumberFormat="1" applyFont="1" applyFill="1" applyBorder="1" applyAlignment="1">
      <alignment horizontal="center" vertical="center"/>
    </xf>
    <xf numFmtId="165" fontId="19" fillId="0" borderId="50" xfId="0" applyNumberFormat="1" applyFont="1" applyFill="1" applyBorder="1" applyAlignment="1">
      <alignment horizontal="center" vertical="center"/>
    </xf>
    <xf numFmtId="165" fontId="19" fillId="0" borderId="48" xfId="0" applyNumberFormat="1" applyFont="1" applyFill="1" applyBorder="1" applyAlignment="1">
      <alignment horizontal="center" vertical="center"/>
    </xf>
    <xf numFmtId="165" fontId="19" fillId="0" borderId="17" xfId="0" applyNumberFormat="1" applyFont="1" applyFill="1" applyBorder="1" applyAlignment="1">
      <alignment horizontal="center" vertical="center"/>
    </xf>
    <xf numFmtId="165" fontId="19" fillId="0" borderId="24" xfId="0" applyNumberFormat="1" applyFont="1" applyFill="1" applyBorder="1" applyAlignment="1">
      <alignment horizontal="center" vertical="center"/>
    </xf>
    <xf numFmtId="0" fontId="5" fillId="4" borderId="4" xfId="4" applyFont="1" applyFill="1" applyBorder="1" applyAlignment="1">
      <alignment horizontal="center" vertical="center" wrapText="1"/>
    </xf>
    <xf numFmtId="165" fontId="20" fillId="5" borderId="33" xfId="0" applyNumberFormat="1" applyFont="1" applyFill="1" applyBorder="1" applyAlignment="1">
      <alignment horizontal="center" vertical="center"/>
    </xf>
    <xf numFmtId="165" fontId="20" fillId="5" borderId="34" xfId="0" applyNumberFormat="1" applyFont="1" applyFill="1" applyBorder="1" applyAlignment="1">
      <alignment horizontal="center" vertical="center"/>
    </xf>
    <xf numFmtId="165" fontId="20" fillId="5" borderId="35" xfId="0" applyNumberFormat="1" applyFont="1" applyFill="1" applyBorder="1" applyAlignment="1">
      <alignment horizontal="center" vertical="center"/>
    </xf>
    <xf numFmtId="165" fontId="4" fillId="7" borderId="25" xfId="0" applyNumberFormat="1" applyFont="1" applyFill="1" applyBorder="1" applyAlignment="1">
      <alignment horizontal="center" vertical="center"/>
    </xf>
    <xf numFmtId="0" fontId="10" fillId="0" borderId="48"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24" xfId="0" applyFont="1" applyBorder="1" applyAlignment="1">
      <alignment horizontal="center" vertical="center" wrapText="1"/>
    </xf>
    <xf numFmtId="1" fontId="10" fillId="0" borderId="26" xfId="0" applyNumberFormat="1" applyFont="1" applyFill="1" applyBorder="1" applyAlignment="1">
      <alignment horizontal="left" vertical="center" wrapText="1"/>
    </xf>
    <xf numFmtId="1" fontId="10" fillId="0" borderId="22" xfId="0" applyNumberFormat="1" applyFont="1" applyFill="1" applyBorder="1" applyAlignment="1">
      <alignment horizontal="left" vertical="center" wrapText="1"/>
    </xf>
    <xf numFmtId="1" fontId="10" fillId="0" borderId="23" xfId="0" applyNumberFormat="1" applyFont="1" applyFill="1" applyBorder="1" applyAlignment="1">
      <alignment horizontal="left" vertical="center" wrapText="1"/>
    </xf>
    <xf numFmtId="1" fontId="10" fillId="0" borderId="0" xfId="0" applyNumberFormat="1" applyFont="1" applyFill="1" applyBorder="1" applyAlignment="1">
      <alignment horizontal="left" vertical="center" wrapText="1"/>
    </xf>
    <xf numFmtId="1" fontId="10" fillId="0" borderId="25" xfId="0" applyNumberFormat="1" applyFont="1" applyFill="1" applyBorder="1" applyAlignment="1">
      <alignment horizontal="left" vertical="center" wrapText="1"/>
    </xf>
    <xf numFmtId="164" fontId="5" fillId="0" borderId="5" xfId="1" applyFont="1" applyFill="1" applyBorder="1" applyAlignment="1">
      <alignment horizontal="center" vertical="center" wrapText="1"/>
    </xf>
    <xf numFmtId="164" fontId="5" fillId="0" borderId="11" xfId="1" applyFont="1" applyFill="1" applyBorder="1" applyAlignment="1">
      <alignment horizontal="center" vertical="center" wrapText="1"/>
    </xf>
    <xf numFmtId="165" fontId="20" fillId="5" borderId="59" xfId="0" applyNumberFormat="1" applyFont="1" applyFill="1" applyBorder="1" applyAlignment="1">
      <alignment horizontal="center" vertical="center"/>
    </xf>
    <xf numFmtId="165" fontId="20" fillId="5" borderId="63" xfId="0" applyNumberFormat="1" applyFont="1" applyFill="1" applyBorder="1" applyAlignment="1">
      <alignment horizontal="center" vertical="center"/>
    </xf>
    <xf numFmtId="0" fontId="0" fillId="0" borderId="21" xfId="0" applyBorder="1" applyAlignment="1">
      <alignment horizontal="center"/>
    </xf>
    <xf numFmtId="0" fontId="0" fillId="0" borderId="23" xfId="0" applyBorder="1" applyAlignment="1">
      <alignment horizontal="center"/>
    </xf>
    <xf numFmtId="0" fontId="0" fillId="0" borderId="15" xfId="0" applyBorder="1" applyAlignment="1">
      <alignment horizontal="center"/>
    </xf>
    <xf numFmtId="0" fontId="0" fillId="0" borderId="25" xfId="0" applyBorder="1" applyAlignment="1">
      <alignment horizontal="center"/>
    </xf>
    <xf numFmtId="0" fontId="0" fillId="0" borderId="16" xfId="0" applyBorder="1" applyAlignment="1">
      <alignment horizontal="center"/>
    </xf>
    <xf numFmtId="0" fontId="0" fillId="0" borderId="24" xfId="0" applyBorder="1" applyAlignment="1">
      <alignment horizontal="center"/>
    </xf>
    <xf numFmtId="1" fontId="8" fillId="0" borderId="0" xfId="0" applyNumberFormat="1" applyFont="1" applyFill="1" applyBorder="1" applyAlignment="1">
      <alignment horizontal="center" vertical="center" wrapText="1"/>
    </xf>
    <xf numFmtId="1" fontId="8" fillId="0" borderId="10" xfId="0" applyNumberFormat="1" applyFont="1" applyFill="1" applyBorder="1" applyAlignment="1">
      <alignment horizontal="center" vertical="center" wrapText="1"/>
    </xf>
    <xf numFmtId="1" fontId="8" fillId="0" borderId="9" xfId="0" applyNumberFormat="1" applyFont="1" applyFill="1" applyBorder="1" applyAlignment="1">
      <alignment horizontal="center" vertical="center" wrapText="1"/>
    </xf>
    <xf numFmtId="165" fontId="20" fillId="0" borderId="6" xfId="0" applyNumberFormat="1" applyFont="1" applyFill="1" applyBorder="1" applyAlignment="1">
      <alignment horizontal="center" vertical="center"/>
    </xf>
    <xf numFmtId="165" fontId="20" fillId="0" borderId="7" xfId="0" applyNumberFormat="1" applyFont="1" applyFill="1" applyBorder="1" applyAlignment="1">
      <alignment horizontal="center" vertical="center"/>
    </xf>
    <xf numFmtId="165" fontId="20" fillId="0" borderId="50" xfId="0" applyNumberFormat="1" applyFont="1" applyFill="1" applyBorder="1" applyAlignment="1">
      <alignment horizontal="center" vertical="center"/>
    </xf>
    <xf numFmtId="165" fontId="20" fillId="0" borderId="48" xfId="0" applyNumberFormat="1" applyFont="1" applyFill="1" applyBorder="1" applyAlignment="1">
      <alignment horizontal="center" vertical="center"/>
    </xf>
    <xf numFmtId="165" fontId="20" fillId="0" borderId="17" xfId="0" applyNumberFormat="1" applyFont="1" applyFill="1" applyBorder="1" applyAlignment="1">
      <alignment horizontal="center" vertical="center"/>
    </xf>
    <xf numFmtId="165" fontId="20" fillId="0" borderId="24" xfId="0" applyNumberFormat="1" applyFont="1" applyFill="1" applyBorder="1" applyAlignment="1">
      <alignment horizontal="center" vertical="center"/>
    </xf>
    <xf numFmtId="0" fontId="8" fillId="6" borderId="5" xfId="0" applyFont="1" applyFill="1" applyBorder="1" applyAlignment="1">
      <alignment horizontal="center" vertical="center"/>
    </xf>
    <xf numFmtId="0" fontId="8" fillId="6" borderId="11" xfId="0" applyFont="1" applyFill="1" applyBorder="1" applyAlignment="1">
      <alignment horizontal="center" vertical="center"/>
    </xf>
    <xf numFmtId="1" fontId="10" fillId="0" borderId="4" xfId="0" applyNumberFormat="1" applyFont="1" applyFill="1" applyBorder="1" applyAlignment="1">
      <alignment horizontal="center" vertical="center" wrapText="1"/>
    </xf>
    <xf numFmtId="1" fontId="10" fillId="0" borderId="27" xfId="0" applyNumberFormat="1" applyFont="1" applyFill="1" applyBorder="1" applyAlignment="1">
      <alignment horizontal="left" vertical="center" wrapText="1"/>
    </xf>
    <xf numFmtId="1" fontId="10" fillId="0" borderId="10" xfId="0" applyNumberFormat="1" applyFont="1" applyFill="1" applyBorder="1" applyAlignment="1">
      <alignment horizontal="left" vertical="center" wrapText="1"/>
    </xf>
    <xf numFmtId="1" fontId="10" fillId="0" borderId="12" xfId="0" applyNumberFormat="1" applyFont="1" applyFill="1" applyBorder="1" applyAlignment="1">
      <alignment horizontal="left" vertical="center" wrapText="1"/>
    </xf>
    <xf numFmtId="1" fontId="10" fillId="0" borderId="13" xfId="0" applyNumberFormat="1" applyFont="1" applyFill="1" applyBorder="1" applyAlignment="1">
      <alignment horizontal="left" vertical="center" wrapText="1"/>
    </xf>
    <xf numFmtId="1" fontId="10" fillId="0" borderId="14" xfId="0" applyNumberFormat="1" applyFont="1" applyFill="1" applyBorder="1" applyAlignment="1">
      <alignment horizontal="left" vertical="center" wrapText="1"/>
    </xf>
  </cellXfs>
  <cellStyles count="11">
    <cellStyle name="Buena" xfId="2" builtinId="26"/>
    <cellStyle name="Incorrecto" xfId="3" builtinId="27"/>
    <cellStyle name="Millares [0]" xfId="6" builtinId="6"/>
    <cellStyle name="Moneda" xfId="8" builtinId="4"/>
    <cellStyle name="Moneda [0]" xfId="1" builtinId="7"/>
    <cellStyle name="Moneda 3" xfId="5"/>
    <cellStyle name="Normal" xfId="0" builtinId="0"/>
    <cellStyle name="Normal 7" xfId="10"/>
    <cellStyle name="Normal_ANEXO4" xfId="4"/>
    <cellStyle name="Normal_precios 2001-2 y 2002-1" xfId="9"/>
    <cellStyle name="Porcentual" xfId="7" builtinId="5"/>
  </cellStyles>
  <dxfs count="95">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color theme="0"/>
      </font>
      <fill>
        <patternFill>
          <bgColor rgb="FFFF0000"/>
        </patternFill>
      </fill>
    </dxf>
    <dxf>
      <font>
        <b/>
        <i/>
        <color theme="0"/>
      </font>
      <fill>
        <patternFill>
          <bgColor rgb="FF00B05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2" Type="http://schemas.openxmlformats.org/officeDocument/2006/relationships/image" Target="NULL"/><Relationship Id="rId1" Type="http://schemas.openxmlformats.org/officeDocument/2006/relationships/image" Target="NULL"/></Relationships>
</file>

<file path=xl/drawings/_rels/drawing3.xml.rels><?xml version="1.0" encoding="UTF-8" standalone="yes"?>
<Relationships xmlns="http://schemas.openxmlformats.org/package/2006/relationships"><Relationship Id="rId1" Type="http://schemas.openxmlformats.org/officeDocument/2006/relationships/image" Target="NULL"/></Relationships>
</file>

<file path=xl/drawings/_rels/drawing4.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_rels/drawing5.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_rels/drawing6.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_rels/drawing7.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_rels/drawing8.xml.rels><?xml version="1.0" encoding="UTF-8" standalone="yes"?>
<Relationships xmlns="http://schemas.openxmlformats.org/package/2006/relationships"><Relationship Id="rId2" Type="http://schemas.openxmlformats.org/officeDocument/2006/relationships/image" Target="NULL"/><Relationship Id="rId1" Type="http://schemas.openxmlformats.org/officeDocument/2006/relationships/image" Target="NULL"/></Relationships>
</file>

<file path=xl/drawings/_rels/drawing9.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_rels/drawing10.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_rels/drawing11.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_rels/drawing12.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_rels/drawing13.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_rels/drawing14.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_rels/drawing15.xml.rels><?xml version="1.0" encoding="UTF-8" standalone="yes"?>
<Relationships xmlns="http://schemas.openxmlformats.org/package/2006/relationships"><Relationship Id="rId2" Type="http://schemas.openxmlformats.org/officeDocument/2006/relationships/image" Target="NULL"/><Relationship Id="rId1" Type="http://schemas.openxmlformats.org/officeDocument/2006/relationships/image" Target="NULL"/></Relationships>
</file>

<file path=xl/drawings/_rels/drawing16.xml.rels><?xml version="1.0" encoding="UTF-8" standalone="yes"?>
<Relationships xmlns="http://schemas.openxmlformats.org/package/2006/relationships"><Relationship Id="rId2" Type="http://schemas.openxmlformats.org/officeDocument/2006/relationships/image" Target="NULL"/><Relationship Id="rId1" Type="http://schemas.openxmlformats.org/officeDocument/2006/relationships/image" Target="NULL"/></Relationships>
</file>

<file path=xl/drawings/_rels/drawing17.xml.rels><?xml version="1.0" encoding="UTF-8" standalone="yes"?>
<Relationships xmlns="http://schemas.openxmlformats.org/package/2006/relationships"><Relationship Id="rId2" Type="http://schemas.openxmlformats.org/officeDocument/2006/relationships/image" Target="NULL"/><Relationship Id="rId1" Type="http://schemas.openxmlformats.org/officeDocument/2006/relationships/image" Target="NULL"/></Relationships>
</file>

<file path=xl/drawings/_rels/drawing18.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image" Target="NULL"/><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editAs="oneCell">
    <xdr:from>
      <xdr:col>2</xdr:col>
      <xdr:colOff>6546</xdr:colOff>
      <xdr:row>4</xdr:row>
      <xdr:rowOff>143101</xdr:rowOff>
    </xdr:from>
    <xdr:to>
      <xdr:col>5</xdr:col>
      <xdr:colOff>190500</xdr:colOff>
      <xdr:row>11</xdr:row>
      <xdr:rowOff>162567</xdr:rowOff>
    </xdr:to>
    <xdr:pic>
      <xdr:nvPicPr>
        <xdr:cNvPr id="2" name="1 Imagen">
          <a:extLst>
            <a:ext uri="{FF2B5EF4-FFF2-40B4-BE49-F238E27FC236}">
              <a16:creationId xmlns:a16="http://schemas.microsoft.com/office/drawing/2014/main" xmlns="" id="{00000000-0008-0000-0200-000002000000}"/>
            </a:ext>
          </a:extLst>
        </xdr:cNvPr>
        <xdr:cNvPicPr>
          <a:picLocks noChangeAspect="1"/>
        </xdr:cNvPicPr>
      </xdr:nvPicPr>
      <xdr:blipFill rotWithShape="1">
        <a:blip xmlns:r="http://schemas.openxmlformats.org/officeDocument/2006/relationships" r:embed="rId1" cstate="print"/>
        <a:srcRect l="20379" t="11737" r="19608" b="11542"/>
        <a:stretch/>
      </xdr:blipFill>
      <xdr:spPr>
        <a:xfrm>
          <a:off x="2110705" y="905101"/>
          <a:ext cx="1889795" cy="1352966"/>
        </a:xfrm>
        <a:prstGeom prst="rect">
          <a:avLst/>
        </a:prstGeom>
      </xdr:spPr>
    </xdr:pic>
    <xdr:clientData/>
  </xdr:twoCellAnchor>
  <xdr:twoCellAnchor editAs="oneCell">
    <xdr:from>
      <xdr:col>2</xdr:col>
      <xdr:colOff>56914</xdr:colOff>
      <xdr:row>0</xdr:row>
      <xdr:rowOff>0</xdr:rowOff>
    </xdr:from>
    <xdr:to>
      <xdr:col>5</xdr:col>
      <xdr:colOff>619125</xdr:colOff>
      <xdr:row>4</xdr:row>
      <xdr:rowOff>114541</xdr:rowOff>
    </xdr:to>
    <xdr:pic>
      <xdr:nvPicPr>
        <xdr:cNvPr id="3" name="2 Imagen">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2" cstate="print"/>
        <a:srcRect l="6710" t="15821" r="10115" b="27002"/>
        <a:stretch/>
      </xdr:blipFill>
      <xdr:spPr>
        <a:xfrm>
          <a:off x="2161073" y="0"/>
          <a:ext cx="2268052" cy="876541"/>
        </a:xfrm>
        <a:prstGeom prst="rect">
          <a:avLst/>
        </a:prstGeom>
      </xdr:spPr>
    </xdr:pic>
    <xdr:clientData/>
  </xdr:twoCellAnchor>
  <xdr:twoCellAnchor editAs="oneCell">
    <xdr:from>
      <xdr:col>2</xdr:col>
      <xdr:colOff>24965</xdr:colOff>
      <xdr:row>18</xdr:row>
      <xdr:rowOff>90169</xdr:rowOff>
    </xdr:from>
    <xdr:to>
      <xdr:col>5</xdr:col>
      <xdr:colOff>411307</xdr:colOff>
      <xdr:row>23</xdr:row>
      <xdr:rowOff>146855</xdr:rowOff>
    </xdr:to>
    <xdr:pic>
      <xdr:nvPicPr>
        <xdr:cNvPr id="4" name="3 Imagen">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3" cstate="print"/>
        <a:srcRect l="22166" t="50568" r="22227" b="6585"/>
        <a:stretch/>
      </xdr:blipFill>
      <xdr:spPr>
        <a:xfrm>
          <a:off x="2129124" y="3519169"/>
          <a:ext cx="2092183" cy="1009186"/>
        </a:xfrm>
        <a:prstGeom prst="rect">
          <a:avLst/>
        </a:prstGeom>
      </xdr:spPr>
    </xdr:pic>
    <xdr:clientData/>
  </xdr:twoCellAnchor>
  <xdr:twoCellAnchor editAs="oneCell">
    <xdr:from>
      <xdr:col>2</xdr:col>
      <xdr:colOff>168852</xdr:colOff>
      <xdr:row>13</xdr:row>
      <xdr:rowOff>40361</xdr:rowOff>
    </xdr:from>
    <xdr:to>
      <xdr:col>5</xdr:col>
      <xdr:colOff>606136</xdr:colOff>
      <xdr:row>18</xdr:row>
      <xdr:rowOff>47012</xdr:rowOff>
    </xdr:to>
    <xdr:pic>
      <xdr:nvPicPr>
        <xdr:cNvPr id="5" name="4 Imagen">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4" cstate="print"/>
        <a:srcRect l="10403" t="19791" r="11184" b="39649"/>
        <a:stretch/>
      </xdr:blipFill>
      <xdr:spPr>
        <a:xfrm>
          <a:off x="2273011" y="2516861"/>
          <a:ext cx="2143125" cy="959151"/>
        </a:xfrm>
        <a:prstGeom prst="rect">
          <a:avLst/>
        </a:prstGeom>
      </xdr:spPr>
    </xdr:pic>
    <xdr:clientData/>
  </xdr:twoCellAnchor>
  <xdr:twoCellAnchor editAs="oneCell">
    <xdr:from>
      <xdr:col>2</xdr:col>
      <xdr:colOff>43595</xdr:colOff>
      <xdr:row>26</xdr:row>
      <xdr:rowOff>45982</xdr:rowOff>
    </xdr:from>
    <xdr:to>
      <xdr:col>7</xdr:col>
      <xdr:colOff>525860</xdr:colOff>
      <xdr:row>32</xdr:row>
      <xdr:rowOff>155863</xdr:rowOff>
    </xdr:to>
    <xdr:pic>
      <xdr:nvPicPr>
        <xdr:cNvPr id="6" name="5 Imagen">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5"/>
        <a:srcRect l="14644" t="32231" r="20377" b="40097"/>
        <a:stretch/>
      </xdr:blipFill>
      <xdr:spPr>
        <a:xfrm>
          <a:off x="2147754" y="4998982"/>
          <a:ext cx="3824165" cy="1252881"/>
        </a:xfrm>
        <a:prstGeom prst="rect">
          <a:avLst/>
        </a:prstGeom>
      </xdr:spPr>
    </xdr:pic>
    <xdr:clientData/>
  </xdr:twoCellAnchor>
  <xdr:twoCellAnchor editAs="oneCell">
    <xdr:from>
      <xdr:col>3</xdr:col>
      <xdr:colOff>111297</xdr:colOff>
      <xdr:row>30</xdr:row>
      <xdr:rowOff>83634</xdr:rowOff>
    </xdr:from>
    <xdr:to>
      <xdr:col>7</xdr:col>
      <xdr:colOff>340097</xdr:colOff>
      <xdr:row>39</xdr:row>
      <xdr:rowOff>21826</xdr:rowOff>
    </xdr:to>
    <xdr:pic>
      <xdr:nvPicPr>
        <xdr:cNvPr id="7" name="6 Imagen">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6" cstate="print"/>
        <a:srcRect l="14889" t="25000" r="17463" b="16118"/>
        <a:stretch/>
      </xdr:blipFill>
      <xdr:spPr>
        <a:xfrm>
          <a:off x="2397297" y="5798634"/>
          <a:ext cx="3392959" cy="1652692"/>
        </a:xfrm>
        <a:prstGeom prst="rect">
          <a:avLst/>
        </a:prstGeom>
      </xdr:spPr>
    </xdr:pic>
    <xdr:clientData/>
  </xdr:twoCellAnchor>
  <xdr:twoCellAnchor editAs="oneCell">
    <xdr:from>
      <xdr:col>2</xdr:col>
      <xdr:colOff>72258</xdr:colOff>
      <xdr:row>39</xdr:row>
      <xdr:rowOff>19395</xdr:rowOff>
    </xdr:from>
    <xdr:to>
      <xdr:col>7</xdr:col>
      <xdr:colOff>792670</xdr:colOff>
      <xdr:row>44</xdr:row>
      <xdr:rowOff>181207</xdr:rowOff>
    </xdr:to>
    <xdr:pic>
      <xdr:nvPicPr>
        <xdr:cNvPr id="8" name="7 Imagen">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7"/>
        <a:srcRect l="12513" t="27228" r="23456" b="41518"/>
        <a:stretch/>
      </xdr:blipFill>
      <xdr:spPr>
        <a:xfrm>
          <a:off x="2177051" y="7448895"/>
          <a:ext cx="4061678" cy="1114312"/>
        </a:xfrm>
        <a:prstGeom prst="rect">
          <a:avLst/>
        </a:prstGeom>
      </xdr:spPr>
    </xdr:pic>
    <xdr:clientData/>
  </xdr:twoCellAnchor>
  <xdr:twoCellAnchor editAs="oneCell">
    <xdr:from>
      <xdr:col>1</xdr:col>
      <xdr:colOff>1135392</xdr:colOff>
      <xdr:row>44</xdr:row>
      <xdr:rowOff>138745</xdr:rowOff>
    </xdr:from>
    <xdr:to>
      <xdr:col>5</xdr:col>
      <xdr:colOff>715537</xdr:colOff>
      <xdr:row>47</xdr:row>
      <xdr:rowOff>145383</xdr:rowOff>
    </xdr:to>
    <xdr:pic>
      <xdr:nvPicPr>
        <xdr:cNvPr id="9" name="8 Imagen">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8" cstate="print"/>
        <a:srcRect l="12355" t="38594" r="22911" b="34177"/>
        <a:stretch/>
      </xdr:blipFill>
      <xdr:spPr>
        <a:xfrm>
          <a:off x="2078599" y="8520745"/>
          <a:ext cx="2446938" cy="578138"/>
        </a:xfrm>
        <a:prstGeom prst="rect">
          <a:avLst/>
        </a:prstGeom>
      </xdr:spPr>
    </xdr:pic>
    <xdr:clientData/>
  </xdr:twoCellAnchor>
  <xdr:twoCellAnchor editAs="oneCell">
    <xdr:from>
      <xdr:col>2</xdr:col>
      <xdr:colOff>64942</xdr:colOff>
      <xdr:row>52</xdr:row>
      <xdr:rowOff>48390</xdr:rowOff>
    </xdr:from>
    <xdr:to>
      <xdr:col>6</xdr:col>
      <xdr:colOff>593692</xdr:colOff>
      <xdr:row>58</xdr:row>
      <xdr:rowOff>130098</xdr:rowOff>
    </xdr:to>
    <xdr:pic>
      <xdr:nvPicPr>
        <xdr:cNvPr id="10" name="9 Imagen">
          <a:extLst>
            <a:ext uri="{FF2B5EF4-FFF2-40B4-BE49-F238E27FC236}">
              <a16:creationId xmlns:a16="http://schemas.microsoft.com/office/drawing/2014/main" xmlns="" id="{00000000-0008-0000-0200-00000A000000}"/>
            </a:ext>
          </a:extLst>
        </xdr:cNvPr>
        <xdr:cNvPicPr>
          <a:picLocks noChangeAspect="1"/>
        </xdr:cNvPicPr>
      </xdr:nvPicPr>
      <xdr:blipFill rotWithShape="1">
        <a:blip xmlns:r="http://schemas.openxmlformats.org/officeDocument/2006/relationships" r:embed="rId9"/>
        <a:srcRect l="13765" t="17710" r="26784" b="39055"/>
        <a:stretch/>
      </xdr:blipFill>
      <xdr:spPr>
        <a:xfrm>
          <a:off x="2169735" y="9954390"/>
          <a:ext cx="2995957" cy="1224708"/>
        </a:xfrm>
        <a:prstGeom prst="rect">
          <a:avLst/>
        </a:prstGeom>
      </xdr:spPr>
    </xdr:pic>
    <xdr:clientData/>
  </xdr:twoCellAnchor>
  <xdr:twoCellAnchor editAs="oneCell">
    <xdr:from>
      <xdr:col>2</xdr:col>
      <xdr:colOff>4</xdr:colOff>
      <xdr:row>58</xdr:row>
      <xdr:rowOff>26907</xdr:rowOff>
    </xdr:from>
    <xdr:to>
      <xdr:col>6</xdr:col>
      <xdr:colOff>106866</xdr:colOff>
      <xdr:row>64</xdr:row>
      <xdr:rowOff>73438</xdr:rowOff>
    </xdr:to>
    <xdr:pic>
      <xdr:nvPicPr>
        <xdr:cNvPr id="11" name="10 Imagen">
          <a:extLst>
            <a:ext uri="{FF2B5EF4-FFF2-40B4-BE49-F238E27FC236}">
              <a16:creationId xmlns:a16="http://schemas.microsoft.com/office/drawing/2014/main" xmlns="" id="{00000000-0008-0000-0200-00000B000000}"/>
            </a:ext>
          </a:extLst>
        </xdr:cNvPr>
        <xdr:cNvPicPr>
          <a:picLocks noChangeAspect="1"/>
        </xdr:cNvPicPr>
      </xdr:nvPicPr>
      <xdr:blipFill rotWithShape="1">
        <a:blip xmlns:r="http://schemas.openxmlformats.org/officeDocument/2006/relationships" r:embed="rId10" cstate="print"/>
        <a:srcRect l="25293" t="30070" r="27716" b="9316"/>
        <a:stretch/>
      </xdr:blipFill>
      <xdr:spPr>
        <a:xfrm>
          <a:off x="2104797" y="11075907"/>
          <a:ext cx="2574069" cy="1189531"/>
        </a:xfrm>
        <a:prstGeom prst="rect">
          <a:avLst/>
        </a:prstGeom>
      </xdr:spPr>
    </xdr:pic>
    <xdr:clientData/>
  </xdr:twoCellAnchor>
  <xdr:twoCellAnchor editAs="oneCell">
    <xdr:from>
      <xdr:col>2</xdr:col>
      <xdr:colOff>164187</xdr:colOff>
      <xdr:row>65</xdr:row>
      <xdr:rowOff>74469</xdr:rowOff>
    </xdr:from>
    <xdr:to>
      <xdr:col>6</xdr:col>
      <xdr:colOff>799687</xdr:colOff>
      <xdr:row>70</xdr:row>
      <xdr:rowOff>153329</xdr:rowOff>
    </xdr:to>
    <xdr:pic>
      <xdr:nvPicPr>
        <xdr:cNvPr id="12" name="11 Imagen">
          <a:extLst>
            <a:ext uri="{FF2B5EF4-FFF2-40B4-BE49-F238E27FC236}">
              <a16:creationId xmlns:a16="http://schemas.microsoft.com/office/drawing/2014/main" xmlns="" id="{00000000-0008-0000-0200-00000C000000}"/>
            </a:ext>
          </a:extLst>
        </xdr:cNvPr>
        <xdr:cNvPicPr>
          <a:picLocks noChangeAspect="1"/>
        </xdr:cNvPicPr>
      </xdr:nvPicPr>
      <xdr:blipFill rotWithShape="1">
        <a:blip xmlns:r="http://schemas.openxmlformats.org/officeDocument/2006/relationships" r:embed="rId11" cstate="print"/>
        <a:srcRect l="21965" t="22789" r="22940" b="44654"/>
        <a:stretch/>
      </xdr:blipFill>
      <xdr:spPr>
        <a:xfrm>
          <a:off x="2268980" y="12456969"/>
          <a:ext cx="3102707" cy="1031360"/>
        </a:xfrm>
        <a:prstGeom prst="rect">
          <a:avLst/>
        </a:prstGeom>
      </xdr:spPr>
    </xdr:pic>
    <xdr:clientData/>
  </xdr:twoCellAnchor>
  <xdr:twoCellAnchor editAs="oneCell">
    <xdr:from>
      <xdr:col>3</xdr:col>
      <xdr:colOff>212147</xdr:colOff>
      <xdr:row>70</xdr:row>
      <xdr:rowOff>108807</xdr:rowOff>
    </xdr:from>
    <xdr:to>
      <xdr:col>6</xdr:col>
      <xdr:colOff>274134</xdr:colOff>
      <xdr:row>77</xdr:row>
      <xdr:rowOff>24739</xdr:rowOff>
    </xdr:to>
    <xdr:pic>
      <xdr:nvPicPr>
        <xdr:cNvPr id="13" name="12 Imagen">
          <a:extLst>
            <a:ext uri="{FF2B5EF4-FFF2-40B4-BE49-F238E27FC236}">
              <a16:creationId xmlns:a16="http://schemas.microsoft.com/office/drawing/2014/main" xmlns="" id="{00000000-0008-0000-0200-00000D000000}"/>
            </a:ext>
          </a:extLst>
        </xdr:cNvPr>
        <xdr:cNvPicPr>
          <a:picLocks noChangeAspect="1"/>
        </xdr:cNvPicPr>
      </xdr:nvPicPr>
      <xdr:blipFill rotWithShape="1">
        <a:blip xmlns:r="http://schemas.openxmlformats.org/officeDocument/2006/relationships" r:embed="rId12" cstate="print"/>
        <a:srcRect l="21416" t="30277" r="21293" b="15355"/>
        <a:stretch/>
      </xdr:blipFill>
      <xdr:spPr>
        <a:xfrm>
          <a:off x="2498147" y="13443807"/>
          <a:ext cx="2347987" cy="1249432"/>
        </a:xfrm>
        <a:prstGeom prst="rect">
          <a:avLst/>
        </a:prstGeom>
      </xdr:spPr>
    </xdr:pic>
    <xdr:clientData/>
  </xdr:twoCellAnchor>
  <xdr:twoCellAnchor editAs="oneCell">
    <xdr:from>
      <xdr:col>2</xdr:col>
      <xdr:colOff>110386</xdr:colOff>
      <xdr:row>81</xdr:row>
      <xdr:rowOff>95251</xdr:rowOff>
    </xdr:from>
    <xdr:to>
      <xdr:col>7</xdr:col>
      <xdr:colOff>627316</xdr:colOff>
      <xdr:row>87</xdr:row>
      <xdr:rowOff>141133</xdr:rowOff>
    </xdr:to>
    <xdr:pic>
      <xdr:nvPicPr>
        <xdr:cNvPr id="15" name="14 Imagen">
          <a:extLst>
            <a:ext uri="{FF2B5EF4-FFF2-40B4-BE49-F238E27FC236}">
              <a16:creationId xmlns:a16="http://schemas.microsoft.com/office/drawing/2014/main" xmlns="" id="{00000000-0008-0000-0200-00000F000000}"/>
            </a:ext>
          </a:extLst>
        </xdr:cNvPr>
        <xdr:cNvPicPr>
          <a:picLocks noChangeAspect="1"/>
        </xdr:cNvPicPr>
      </xdr:nvPicPr>
      <xdr:blipFill rotWithShape="1">
        <a:blip xmlns:r="http://schemas.openxmlformats.org/officeDocument/2006/relationships" r:embed="rId13" cstate="print"/>
        <a:srcRect l="10433" t="10418" r="17084" b="49863"/>
        <a:stretch/>
      </xdr:blipFill>
      <xdr:spPr>
        <a:xfrm>
          <a:off x="2215912" y="15525751"/>
          <a:ext cx="3857463" cy="1188882"/>
        </a:xfrm>
        <a:prstGeom prst="rect">
          <a:avLst/>
        </a:prstGeom>
      </xdr:spPr>
    </xdr:pic>
    <xdr:clientData/>
  </xdr:twoCellAnchor>
  <xdr:twoCellAnchor editAs="oneCell">
    <xdr:from>
      <xdr:col>2</xdr:col>
      <xdr:colOff>136724</xdr:colOff>
      <xdr:row>77</xdr:row>
      <xdr:rowOff>188243</xdr:rowOff>
    </xdr:from>
    <xdr:to>
      <xdr:col>5</xdr:col>
      <xdr:colOff>636672</xdr:colOff>
      <xdr:row>84</xdr:row>
      <xdr:rowOff>46942</xdr:rowOff>
    </xdr:to>
    <xdr:pic>
      <xdr:nvPicPr>
        <xdr:cNvPr id="14" name="13 Imagen">
          <a:extLst>
            <a:ext uri="{FF2B5EF4-FFF2-40B4-BE49-F238E27FC236}">
              <a16:creationId xmlns:a16="http://schemas.microsoft.com/office/drawing/2014/main" xmlns="" id="{00000000-0008-0000-0200-00000E000000}"/>
            </a:ext>
          </a:extLst>
        </xdr:cNvPr>
        <xdr:cNvPicPr>
          <a:picLocks noChangeAspect="1"/>
        </xdr:cNvPicPr>
      </xdr:nvPicPr>
      <xdr:blipFill rotWithShape="1">
        <a:blip xmlns:r="http://schemas.openxmlformats.org/officeDocument/2006/relationships" r:embed="rId14" cstate="print"/>
        <a:srcRect l="21027" t="41239" r="25673" b="7361"/>
        <a:stretch/>
      </xdr:blipFill>
      <xdr:spPr>
        <a:xfrm>
          <a:off x="2242250" y="14856743"/>
          <a:ext cx="2204422" cy="1192199"/>
        </a:xfrm>
        <a:prstGeom prst="rect">
          <a:avLst/>
        </a:prstGeom>
      </xdr:spPr>
    </xdr:pic>
    <xdr:clientData/>
  </xdr:twoCellAnchor>
  <xdr:twoCellAnchor editAs="oneCell">
    <xdr:from>
      <xdr:col>3</xdr:col>
      <xdr:colOff>471237</xdr:colOff>
      <xdr:row>95</xdr:row>
      <xdr:rowOff>85604</xdr:rowOff>
    </xdr:from>
    <xdr:to>
      <xdr:col>6</xdr:col>
      <xdr:colOff>666750</xdr:colOff>
      <xdr:row>101</xdr:row>
      <xdr:rowOff>184319</xdr:rowOff>
    </xdr:to>
    <xdr:pic>
      <xdr:nvPicPr>
        <xdr:cNvPr id="17" name="16 Imagen">
          <a:extLst>
            <a:ext uri="{FF2B5EF4-FFF2-40B4-BE49-F238E27FC236}">
              <a16:creationId xmlns:a16="http://schemas.microsoft.com/office/drawing/2014/main" xmlns="" id="{00000000-0008-0000-0200-000011000000}"/>
            </a:ext>
          </a:extLst>
        </xdr:cNvPr>
        <xdr:cNvPicPr>
          <a:picLocks noChangeAspect="1"/>
        </xdr:cNvPicPr>
      </xdr:nvPicPr>
      <xdr:blipFill rotWithShape="1">
        <a:blip xmlns:r="http://schemas.openxmlformats.org/officeDocument/2006/relationships" r:embed="rId15" cstate="print"/>
        <a:srcRect l="10649" t="22730" r="11476" b="7896"/>
        <a:stretch/>
      </xdr:blipFill>
      <xdr:spPr>
        <a:xfrm>
          <a:off x="2757237" y="18183104"/>
          <a:ext cx="2481513" cy="1241715"/>
        </a:xfrm>
        <a:prstGeom prst="rect">
          <a:avLst/>
        </a:prstGeom>
      </xdr:spPr>
    </xdr:pic>
    <xdr:clientData/>
  </xdr:twoCellAnchor>
  <xdr:twoCellAnchor editAs="oneCell">
    <xdr:from>
      <xdr:col>2</xdr:col>
      <xdr:colOff>128153</xdr:colOff>
      <xdr:row>103</xdr:row>
      <xdr:rowOff>174172</xdr:rowOff>
    </xdr:from>
    <xdr:to>
      <xdr:col>6</xdr:col>
      <xdr:colOff>822158</xdr:colOff>
      <xdr:row>109</xdr:row>
      <xdr:rowOff>130534</xdr:rowOff>
    </xdr:to>
    <xdr:pic>
      <xdr:nvPicPr>
        <xdr:cNvPr id="18" name="17 Imagen">
          <a:extLst>
            <a:ext uri="{FF2B5EF4-FFF2-40B4-BE49-F238E27FC236}">
              <a16:creationId xmlns:a16="http://schemas.microsoft.com/office/drawing/2014/main" xmlns="" id="{00000000-0008-0000-0200-000012000000}"/>
            </a:ext>
          </a:extLst>
        </xdr:cNvPr>
        <xdr:cNvPicPr>
          <a:picLocks noChangeAspect="1"/>
        </xdr:cNvPicPr>
      </xdr:nvPicPr>
      <xdr:blipFill rotWithShape="1">
        <a:blip xmlns:r="http://schemas.openxmlformats.org/officeDocument/2006/relationships" r:embed="rId16" cstate="print"/>
        <a:srcRect l="12247" t="27703" r="13605" b="26363"/>
        <a:stretch/>
      </xdr:blipFill>
      <xdr:spPr>
        <a:xfrm>
          <a:off x="2233679" y="19795672"/>
          <a:ext cx="3160479" cy="1099362"/>
        </a:xfrm>
        <a:prstGeom prst="rect">
          <a:avLst/>
        </a:prstGeom>
      </xdr:spPr>
    </xdr:pic>
    <xdr:clientData/>
  </xdr:twoCellAnchor>
  <xdr:twoCellAnchor editAs="oneCell">
    <xdr:from>
      <xdr:col>3</xdr:col>
      <xdr:colOff>579419</xdr:colOff>
      <xdr:row>109</xdr:row>
      <xdr:rowOff>108377</xdr:rowOff>
    </xdr:from>
    <xdr:to>
      <xdr:col>6</xdr:col>
      <xdr:colOff>822158</xdr:colOff>
      <xdr:row>116</xdr:row>
      <xdr:rowOff>61513</xdr:rowOff>
    </xdr:to>
    <xdr:pic>
      <xdr:nvPicPr>
        <xdr:cNvPr id="19" name="18 Imagen">
          <a:extLst>
            <a:ext uri="{FF2B5EF4-FFF2-40B4-BE49-F238E27FC236}">
              <a16:creationId xmlns:a16="http://schemas.microsoft.com/office/drawing/2014/main" xmlns="" id="{00000000-0008-0000-0200-000013000000}"/>
            </a:ext>
          </a:extLst>
        </xdr:cNvPr>
        <xdr:cNvPicPr>
          <a:picLocks noChangeAspect="1"/>
        </xdr:cNvPicPr>
      </xdr:nvPicPr>
      <xdr:blipFill rotWithShape="1">
        <a:blip xmlns:r="http://schemas.openxmlformats.org/officeDocument/2006/relationships" r:embed="rId17" cstate="print"/>
        <a:srcRect l="11981" t="15154" r="13472" b="17130"/>
        <a:stretch/>
      </xdr:blipFill>
      <xdr:spPr>
        <a:xfrm>
          <a:off x="2865419" y="20872877"/>
          <a:ext cx="2528739" cy="1286636"/>
        </a:xfrm>
        <a:prstGeom prst="rect">
          <a:avLst/>
        </a:prstGeom>
      </xdr:spPr>
    </xdr:pic>
    <xdr:clientData/>
  </xdr:twoCellAnchor>
  <xdr:twoCellAnchor editAs="oneCell">
    <xdr:from>
      <xdr:col>2</xdr:col>
      <xdr:colOff>160420</xdr:colOff>
      <xdr:row>130</xdr:row>
      <xdr:rowOff>124489</xdr:rowOff>
    </xdr:from>
    <xdr:to>
      <xdr:col>6</xdr:col>
      <xdr:colOff>783521</xdr:colOff>
      <xdr:row>134</xdr:row>
      <xdr:rowOff>130342</xdr:rowOff>
    </xdr:to>
    <xdr:pic>
      <xdr:nvPicPr>
        <xdr:cNvPr id="20" name="19 Imagen">
          <a:extLst>
            <a:ext uri="{FF2B5EF4-FFF2-40B4-BE49-F238E27FC236}">
              <a16:creationId xmlns:a16="http://schemas.microsoft.com/office/drawing/2014/main" xmlns="" id="{00000000-0008-0000-0200-000014000000}"/>
            </a:ext>
          </a:extLst>
        </xdr:cNvPr>
        <xdr:cNvPicPr>
          <a:picLocks noChangeAspect="1"/>
        </xdr:cNvPicPr>
      </xdr:nvPicPr>
      <xdr:blipFill rotWithShape="1">
        <a:blip xmlns:r="http://schemas.openxmlformats.org/officeDocument/2006/relationships" r:embed="rId18" cstate="print"/>
        <a:srcRect l="9053" t="48775" r="9079" b="18077"/>
        <a:stretch/>
      </xdr:blipFill>
      <xdr:spPr>
        <a:xfrm>
          <a:off x="2265946" y="24889489"/>
          <a:ext cx="3089575" cy="767853"/>
        </a:xfrm>
        <a:prstGeom prst="rect">
          <a:avLst/>
        </a:prstGeom>
      </xdr:spPr>
    </xdr:pic>
    <xdr:clientData/>
  </xdr:twoCellAnchor>
  <xdr:twoCellAnchor editAs="oneCell">
    <xdr:from>
      <xdr:col>2</xdr:col>
      <xdr:colOff>37629</xdr:colOff>
      <xdr:row>134</xdr:row>
      <xdr:rowOff>171105</xdr:rowOff>
    </xdr:from>
    <xdr:to>
      <xdr:col>6</xdr:col>
      <xdr:colOff>215567</xdr:colOff>
      <xdr:row>141</xdr:row>
      <xdr:rowOff>146467</xdr:rowOff>
    </xdr:to>
    <xdr:pic>
      <xdr:nvPicPr>
        <xdr:cNvPr id="21" name="20 Imagen">
          <a:extLst>
            <a:ext uri="{FF2B5EF4-FFF2-40B4-BE49-F238E27FC236}">
              <a16:creationId xmlns:a16="http://schemas.microsoft.com/office/drawing/2014/main" xmlns="" id="{00000000-0008-0000-0200-000015000000}"/>
            </a:ext>
          </a:extLst>
        </xdr:cNvPr>
        <xdr:cNvPicPr>
          <a:picLocks noChangeAspect="1"/>
        </xdr:cNvPicPr>
      </xdr:nvPicPr>
      <xdr:blipFill rotWithShape="1">
        <a:blip xmlns:r="http://schemas.openxmlformats.org/officeDocument/2006/relationships" r:embed="rId19" cstate="print"/>
        <a:srcRect l="15175" t="22256" r="20661" b="8606"/>
        <a:stretch/>
      </xdr:blipFill>
      <xdr:spPr>
        <a:xfrm>
          <a:off x="2143155" y="25698105"/>
          <a:ext cx="2644412" cy="1308862"/>
        </a:xfrm>
        <a:prstGeom prst="rect">
          <a:avLst/>
        </a:prstGeom>
      </xdr:spPr>
    </xdr:pic>
    <xdr:clientData/>
  </xdr:twoCellAnchor>
  <xdr:twoCellAnchor editAs="oneCell">
    <xdr:from>
      <xdr:col>2</xdr:col>
      <xdr:colOff>45119</xdr:colOff>
      <xdr:row>122</xdr:row>
      <xdr:rowOff>32590</xdr:rowOff>
    </xdr:from>
    <xdr:to>
      <xdr:col>6</xdr:col>
      <xdr:colOff>621633</xdr:colOff>
      <xdr:row>127</xdr:row>
      <xdr:rowOff>129885</xdr:rowOff>
    </xdr:to>
    <xdr:pic>
      <xdr:nvPicPr>
        <xdr:cNvPr id="22" name="21 Imagen">
          <a:extLst>
            <a:ext uri="{FF2B5EF4-FFF2-40B4-BE49-F238E27FC236}">
              <a16:creationId xmlns:a16="http://schemas.microsoft.com/office/drawing/2014/main" xmlns="" id="{00000000-0008-0000-0200-000016000000}"/>
            </a:ext>
          </a:extLst>
        </xdr:cNvPr>
        <xdr:cNvPicPr>
          <a:picLocks noChangeAspect="1"/>
        </xdr:cNvPicPr>
      </xdr:nvPicPr>
      <xdr:blipFill rotWithShape="1">
        <a:blip xmlns:r="http://schemas.openxmlformats.org/officeDocument/2006/relationships" r:embed="rId20" cstate="print"/>
        <a:srcRect l="6777" t="40954" r="14722" b="10831"/>
        <a:stretch/>
      </xdr:blipFill>
      <xdr:spPr>
        <a:xfrm>
          <a:off x="2150645" y="23273590"/>
          <a:ext cx="3042988" cy="1049795"/>
        </a:xfrm>
        <a:prstGeom prst="rect">
          <a:avLst/>
        </a:prstGeom>
      </xdr:spPr>
    </xdr:pic>
    <xdr:clientData/>
  </xdr:twoCellAnchor>
  <xdr:twoCellAnchor editAs="oneCell">
    <xdr:from>
      <xdr:col>2</xdr:col>
      <xdr:colOff>89780</xdr:colOff>
      <xdr:row>116</xdr:row>
      <xdr:rowOff>190499</xdr:rowOff>
    </xdr:from>
    <xdr:to>
      <xdr:col>6</xdr:col>
      <xdr:colOff>657821</xdr:colOff>
      <xdr:row>122</xdr:row>
      <xdr:rowOff>50132</xdr:rowOff>
    </xdr:to>
    <xdr:pic>
      <xdr:nvPicPr>
        <xdr:cNvPr id="23" name="22 Imagen">
          <a:extLst>
            <a:ext uri="{FF2B5EF4-FFF2-40B4-BE49-F238E27FC236}">
              <a16:creationId xmlns:a16="http://schemas.microsoft.com/office/drawing/2014/main" xmlns="" id="{00000000-0008-0000-0200-000017000000}"/>
            </a:ext>
          </a:extLst>
        </xdr:cNvPr>
        <xdr:cNvPicPr>
          <a:picLocks noChangeAspect="1"/>
        </xdr:cNvPicPr>
      </xdr:nvPicPr>
      <xdr:blipFill rotWithShape="1">
        <a:blip xmlns:r="http://schemas.openxmlformats.org/officeDocument/2006/relationships" r:embed="rId21" cstate="print"/>
        <a:srcRect l="6314" t="26087" r="24018" b="32971"/>
        <a:stretch/>
      </xdr:blipFill>
      <xdr:spPr>
        <a:xfrm>
          <a:off x="2195306" y="22288499"/>
          <a:ext cx="3034515" cy="1002633"/>
        </a:xfrm>
        <a:prstGeom prst="rect">
          <a:avLst/>
        </a:prstGeom>
      </xdr:spPr>
    </xdr:pic>
    <xdr:clientData/>
  </xdr:twoCellAnchor>
  <xdr:twoCellAnchor editAs="oneCell">
    <xdr:from>
      <xdr:col>2</xdr:col>
      <xdr:colOff>58438</xdr:colOff>
      <xdr:row>142</xdr:row>
      <xdr:rowOff>121438</xdr:rowOff>
    </xdr:from>
    <xdr:to>
      <xdr:col>8</xdr:col>
      <xdr:colOff>369811</xdr:colOff>
      <xdr:row>149</xdr:row>
      <xdr:rowOff>170448</xdr:rowOff>
    </xdr:to>
    <xdr:pic>
      <xdr:nvPicPr>
        <xdr:cNvPr id="25" name="24 Imagen">
          <a:extLst>
            <a:ext uri="{FF2B5EF4-FFF2-40B4-BE49-F238E27FC236}">
              <a16:creationId xmlns:a16="http://schemas.microsoft.com/office/drawing/2014/main" xmlns="" id="{00000000-0008-0000-0200-000019000000}"/>
            </a:ext>
          </a:extLst>
        </xdr:cNvPr>
        <xdr:cNvPicPr>
          <a:picLocks noChangeAspect="1"/>
        </xdr:cNvPicPr>
      </xdr:nvPicPr>
      <xdr:blipFill rotWithShape="1">
        <a:blip xmlns:r="http://schemas.openxmlformats.org/officeDocument/2006/relationships" r:embed="rId22"/>
        <a:srcRect l="10250" t="23115" r="11043" b="34562"/>
        <a:stretch/>
      </xdr:blipFill>
      <xdr:spPr>
        <a:xfrm>
          <a:off x="2163964" y="27172438"/>
          <a:ext cx="4579930" cy="1382510"/>
        </a:xfrm>
        <a:prstGeom prst="rect">
          <a:avLst/>
        </a:prstGeom>
      </xdr:spPr>
    </xdr:pic>
    <xdr:clientData/>
  </xdr:twoCellAnchor>
  <xdr:twoCellAnchor editAs="oneCell">
    <xdr:from>
      <xdr:col>3</xdr:col>
      <xdr:colOff>21771</xdr:colOff>
      <xdr:row>149</xdr:row>
      <xdr:rowOff>12198</xdr:rowOff>
    </xdr:from>
    <xdr:to>
      <xdr:col>6</xdr:col>
      <xdr:colOff>180475</xdr:colOff>
      <xdr:row>155</xdr:row>
      <xdr:rowOff>30045</xdr:rowOff>
    </xdr:to>
    <xdr:pic>
      <xdr:nvPicPr>
        <xdr:cNvPr id="24" name="23 Imagen">
          <a:extLst>
            <a:ext uri="{FF2B5EF4-FFF2-40B4-BE49-F238E27FC236}">
              <a16:creationId xmlns:a16="http://schemas.microsoft.com/office/drawing/2014/main" xmlns="" id="{00000000-0008-0000-0200-000018000000}"/>
            </a:ext>
          </a:extLst>
        </xdr:cNvPr>
        <xdr:cNvPicPr>
          <a:picLocks noChangeAspect="1"/>
        </xdr:cNvPicPr>
      </xdr:nvPicPr>
      <xdr:blipFill rotWithShape="1">
        <a:blip xmlns:r="http://schemas.openxmlformats.org/officeDocument/2006/relationships" r:embed="rId23" cstate="print"/>
        <a:srcRect l="10354" t="16743" r="10887" b="16656"/>
        <a:stretch/>
      </xdr:blipFill>
      <xdr:spPr>
        <a:xfrm>
          <a:off x="2307771" y="28396698"/>
          <a:ext cx="2444704" cy="1160847"/>
        </a:xfrm>
        <a:prstGeom prst="rect">
          <a:avLst/>
        </a:prstGeom>
      </xdr:spPr>
    </xdr:pic>
    <xdr:clientData/>
  </xdr:twoCellAnchor>
  <xdr:twoCellAnchor editAs="oneCell">
    <xdr:from>
      <xdr:col>3</xdr:col>
      <xdr:colOff>10025</xdr:colOff>
      <xdr:row>89</xdr:row>
      <xdr:rowOff>183949</xdr:rowOff>
    </xdr:from>
    <xdr:to>
      <xdr:col>7</xdr:col>
      <xdr:colOff>877432</xdr:colOff>
      <xdr:row>97</xdr:row>
      <xdr:rowOff>160421</xdr:rowOff>
    </xdr:to>
    <xdr:pic>
      <xdr:nvPicPr>
        <xdr:cNvPr id="16" name="15 Imagen">
          <a:extLst>
            <a:ext uri="{FF2B5EF4-FFF2-40B4-BE49-F238E27FC236}">
              <a16:creationId xmlns:a16="http://schemas.microsoft.com/office/drawing/2014/main" xmlns="" id="{00000000-0008-0000-0200-000010000000}"/>
            </a:ext>
          </a:extLst>
        </xdr:cNvPr>
        <xdr:cNvPicPr>
          <a:picLocks noChangeAspect="1"/>
        </xdr:cNvPicPr>
      </xdr:nvPicPr>
      <xdr:blipFill rotWithShape="1">
        <a:blip xmlns:r="http://schemas.openxmlformats.org/officeDocument/2006/relationships" r:embed="rId24"/>
        <a:srcRect l="10543" t="29691" r="11263" b="24469"/>
        <a:stretch/>
      </xdr:blipFill>
      <xdr:spPr>
        <a:xfrm>
          <a:off x="2296025" y="17138449"/>
          <a:ext cx="4029825" cy="15004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23</xdr:col>
      <xdr:colOff>228599</xdr:colOff>
      <xdr:row>25</xdr:row>
      <xdr:rowOff>190500</xdr:rowOff>
    </xdr:from>
    <xdr:to>
      <xdr:col>44</xdr:col>
      <xdr:colOff>419100</xdr:colOff>
      <xdr:row>27</xdr:row>
      <xdr:rowOff>3532448</xdr:rowOff>
    </xdr:to>
    <xdr:pic>
      <xdr:nvPicPr>
        <xdr:cNvPr id="2" name="Imagen 1">
          <a:extLst>
            <a:ext uri="{FF2B5EF4-FFF2-40B4-BE49-F238E27FC236}">
              <a16:creationId xmlns:a16="http://schemas.microsoft.com/office/drawing/2014/main" xmlns="" id="{00000000-0008-0000-0500-000002000000}"/>
            </a:ext>
          </a:extLst>
        </xdr:cNvPr>
        <xdr:cNvPicPr>
          <a:picLocks noChangeAspect="1"/>
        </xdr:cNvPicPr>
      </xdr:nvPicPr>
      <xdr:blipFill rotWithShape="1">
        <a:blip xmlns:r="http://schemas.openxmlformats.org/officeDocument/2006/relationships" r:embed="rId1"/>
        <a:srcRect l="55645" t="30298" r="6437" b="34748"/>
        <a:stretch/>
      </xdr:blipFill>
      <xdr:spPr>
        <a:xfrm>
          <a:off x="34861499" y="4724400"/>
          <a:ext cx="16192501" cy="8242128"/>
        </a:xfrm>
        <a:prstGeom prst="rect">
          <a:avLst/>
        </a:prstGeom>
      </xdr:spPr>
    </xdr:pic>
    <xdr:clientData/>
  </xdr:twoCellAnchor>
  <xdr:twoCellAnchor editAs="oneCell">
    <xdr:from>
      <xdr:col>18</xdr:col>
      <xdr:colOff>208125</xdr:colOff>
      <xdr:row>1</xdr:row>
      <xdr:rowOff>105145</xdr:rowOff>
    </xdr:from>
    <xdr:to>
      <xdr:col>19</xdr:col>
      <xdr:colOff>1378339</xdr:colOff>
      <xdr:row>6</xdr:row>
      <xdr:rowOff>220496</xdr:rowOff>
    </xdr:to>
    <xdr:pic>
      <xdr:nvPicPr>
        <xdr:cNvPr id="3" name="Imagen 2">
          <a:extLst>
            <a:ext uri="{FF2B5EF4-FFF2-40B4-BE49-F238E27FC236}">
              <a16:creationId xmlns:a16="http://schemas.microsoft.com/office/drawing/2014/main" xmlns="" id="{00000000-0008-0000-0500-000003000000}"/>
            </a:ext>
          </a:extLst>
        </xdr:cNvPr>
        <xdr:cNvPicPr>
          <a:picLocks noChangeAspect="1"/>
        </xdr:cNvPicPr>
      </xdr:nvPicPr>
      <xdr:blipFill rotWithShape="1">
        <a:blip xmlns:r="http://schemas.openxmlformats.org/officeDocument/2006/relationships" r:embed="rId2"/>
        <a:srcRect l="2380" t="12371" r="72544" b="71350"/>
        <a:stretch/>
      </xdr:blipFill>
      <xdr:spPr>
        <a:xfrm>
          <a:off x="28973625" y="312963"/>
          <a:ext cx="3248396" cy="11890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374812</xdr:colOff>
      <xdr:row>0</xdr:row>
      <xdr:rowOff>57519</xdr:rowOff>
    </xdr:from>
    <xdr:to>
      <xdr:col>19</xdr:col>
      <xdr:colOff>1971825</xdr:colOff>
      <xdr:row>5</xdr:row>
      <xdr:rowOff>23811</xdr:rowOff>
    </xdr:to>
    <xdr:pic>
      <xdr:nvPicPr>
        <xdr:cNvPr id="3" name="Imagen 2">
          <a:extLst>
            <a:ext uri="{FF2B5EF4-FFF2-40B4-BE49-F238E27FC236}">
              <a16:creationId xmlns:a16="http://schemas.microsoft.com/office/drawing/2014/main" xmlns="" id="{00000000-0008-0000-0600-000003000000}"/>
            </a:ext>
          </a:extLst>
        </xdr:cNvPr>
        <xdr:cNvPicPr>
          <a:picLocks noChangeAspect="1"/>
        </xdr:cNvPicPr>
      </xdr:nvPicPr>
      <xdr:blipFill rotWithShape="1">
        <a:blip xmlns:r="http://schemas.openxmlformats.org/officeDocument/2006/relationships" r:embed="rId1"/>
        <a:srcRect l="2380" t="12371" r="72544" b="71350"/>
        <a:stretch/>
      </xdr:blipFill>
      <xdr:spPr>
        <a:xfrm>
          <a:off x="32569312" y="57519"/>
          <a:ext cx="3692513" cy="13474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2371725</xdr:colOff>
      <xdr:row>42</xdr:row>
      <xdr:rowOff>171451</xdr:rowOff>
    </xdr:from>
    <xdr:to>
      <xdr:col>19</xdr:col>
      <xdr:colOff>238125</xdr:colOff>
      <xdr:row>52</xdr:row>
      <xdr:rowOff>22384</xdr:rowOff>
    </xdr:to>
    <xdr:pic>
      <xdr:nvPicPr>
        <xdr:cNvPr id="2" name="Imagen 1">
          <a:extLst>
            <a:ext uri="{FF2B5EF4-FFF2-40B4-BE49-F238E27FC236}">
              <a16:creationId xmlns:a16="http://schemas.microsoft.com/office/drawing/2014/main" xmlns="" id="{00000000-0008-0000-0700-000002000000}"/>
            </a:ext>
          </a:extLst>
        </xdr:cNvPr>
        <xdr:cNvPicPr>
          <a:picLocks noChangeAspect="1"/>
        </xdr:cNvPicPr>
      </xdr:nvPicPr>
      <xdr:blipFill rotWithShape="1">
        <a:blip xmlns:r="http://schemas.openxmlformats.org/officeDocument/2006/relationships" r:embed="rId1"/>
        <a:srcRect l="48941" t="44379" r="15875" b="42161"/>
        <a:stretch/>
      </xdr:blipFill>
      <xdr:spPr>
        <a:xfrm>
          <a:off x="12230100" y="24793576"/>
          <a:ext cx="22798088" cy="2708433"/>
        </a:xfrm>
        <a:prstGeom prst="rect">
          <a:avLst/>
        </a:prstGeom>
      </xdr:spPr>
    </xdr:pic>
    <xdr:clientData/>
  </xdr:twoCellAnchor>
  <xdr:twoCellAnchor editAs="oneCell">
    <xdr:from>
      <xdr:col>25</xdr:col>
      <xdr:colOff>476251</xdr:colOff>
      <xdr:row>17</xdr:row>
      <xdr:rowOff>533400</xdr:rowOff>
    </xdr:from>
    <xdr:to>
      <xdr:col>39</xdr:col>
      <xdr:colOff>361950</xdr:colOff>
      <xdr:row>23</xdr:row>
      <xdr:rowOff>977</xdr:rowOff>
    </xdr:to>
    <xdr:pic>
      <xdr:nvPicPr>
        <xdr:cNvPr id="4" name="Imagen 3">
          <a:extLst>
            <a:ext uri="{FF2B5EF4-FFF2-40B4-BE49-F238E27FC236}">
              <a16:creationId xmlns:a16="http://schemas.microsoft.com/office/drawing/2014/main" xmlns="" id="{00000000-0008-0000-07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42195751" y="8915400"/>
          <a:ext cx="10553699" cy="5373077"/>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755811</xdr:colOff>
      <xdr:row>0</xdr:row>
      <xdr:rowOff>152769</xdr:rowOff>
    </xdr:from>
    <xdr:to>
      <xdr:col>19</xdr:col>
      <xdr:colOff>1926025</xdr:colOff>
      <xdr:row>4</xdr:row>
      <xdr:rowOff>582445</xdr:rowOff>
    </xdr:to>
    <xdr:pic>
      <xdr:nvPicPr>
        <xdr:cNvPr id="5" name="Imagen 4">
          <a:extLst>
            <a:ext uri="{FF2B5EF4-FFF2-40B4-BE49-F238E27FC236}">
              <a16:creationId xmlns:a16="http://schemas.microsoft.com/office/drawing/2014/main" xmlns="" id="{00000000-0008-0000-0700-000005000000}"/>
            </a:ext>
          </a:extLst>
        </xdr:cNvPr>
        <xdr:cNvPicPr>
          <a:picLocks noChangeAspect="1"/>
        </xdr:cNvPicPr>
      </xdr:nvPicPr>
      <xdr:blipFill rotWithShape="1">
        <a:blip xmlns:r="http://schemas.openxmlformats.org/officeDocument/2006/relationships" r:embed="rId3"/>
        <a:srcRect l="2380" t="12371" r="72544" b="71350"/>
        <a:stretch/>
      </xdr:blipFill>
      <xdr:spPr>
        <a:xfrm>
          <a:off x="33545624" y="152769"/>
          <a:ext cx="3265714" cy="11916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95249</xdr:colOff>
      <xdr:row>34</xdr:row>
      <xdr:rowOff>452438</xdr:rowOff>
    </xdr:from>
    <xdr:to>
      <xdr:col>17</xdr:col>
      <xdr:colOff>3702826</xdr:colOff>
      <xdr:row>45</xdr:row>
      <xdr:rowOff>253711</xdr:rowOff>
    </xdr:to>
    <xdr:pic>
      <xdr:nvPicPr>
        <xdr:cNvPr id="4" name="Imagen 3">
          <a:extLst>
            <a:ext uri="{FF2B5EF4-FFF2-40B4-BE49-F238E27FC236}">
              <a16:creationId xmlns:a16="http://schemas.microsoft.com/office/drawing/2014/main" xmlns="" id="{00000000-0008-0000-0800-000004000000}"/>
            </a:ext>
          </a:extLst>
        </xdr:cNvPr>
        <xdr:cNvPicPr>
          <a:picLocks noChangeAspect="1"/>
        </xdr:cNvPicPr>
      </xdr:nvPicPr>
      <xdr:blipFill rotWithShape="1">
        <a:blip xmlns:r="http://schemas.openxmlformats.org/officeDocument/2006/relationships" r:embed="rId1"/>
        <a:srcRect l="4942" t="43951" r="56437" b="42375"/>
        <a:stretch/>
      </xdr:blipFill>
      <xdr:spPr>
        <a:xfrm>
          <a:off x="14739937" y="17335501"/>
          <a:ext cx="17585514" cy="3500438"/>
        </a:xfrm>
        <a:prstGeom prst="rect">
          <a:avLst/>
        </a:prstGeom>
      </xdr:spPr>
    </xdr:pic>
    <xdr:clientData/>
  </xdr:twoCellAnchor>
  <xdr:twoCellAnchor editAs="oneCell">
    <xdr:from>
      <xdr:col>23</xdr:col>
      <xdr:colOff>325727</xdr:colOff>
      <xdr:row>18</xdr:row>
      <xdr:rowOff>209551</xdr:rowOff>
    </xdr:from>
    <xdr:to>
      <xdr:col>37</xdr:col>
      <xdr:colOff>495300</xdr:colOff>
      <xdr:row>27</xdr:row>
      <xdr:rowOff>900114</xdr:rowOff>
    </xdr:to>
    <xdr:pic>
      <xdr:nvPicPr>
        <xdr:cNvPr id="5" name="Imagen 4">
          <a:extLst>
            <a:ext uri="{FF2B5EF4-FFF2-40B4-BE49-F238E27FC236}">
              <a16:creationId xmlns:a16="http://schemas.microsoft.com/office/drawing/2014/main" xmlns="" id="{00000000-0008-0000-0800-000005000000}"/>
            </a:ext>
          </a:extLst>
        </xdr:cNvPr>
        <xdr:cNvPicPr>
          <a:picLocks noChangeAspect="1"/>
        </xdr:cNvPicPr>
      </xdr:nvPicPr>
      <xdr:blipFill rotWithShape="1">
        <a:blip xmlns:r="http://schemas.openxmlformats.org/officeDocument/2006/relationships" r:embed="rId2"/>
        <a:srcRect l="4394" t="30213" r="56948" b="32804"/>
        <a:stretch/>
      </xdr:blipFill>
      <xdr:spPr>
        <a:xfrm>
          <a:off x="39973540" y="6662739"/>
          <a:ext cx="10837573" cy="5810250"/>
        </a:xfrm>
        <a:prstGeom prst="rect">
          <a:avLst/>
        </a:prstGeom>
      </xdr:spPr>
    </xdr:pic>
    <xdr:clientData/>
  </xdr:twoCellAnchor>
  <xdr:twoCellAnchor editAs="oneCell">
    <xdr:from>
      <xdr:col>18</xdr:col>
      <xdr:colOff>527211</xdr:colOff>
      <xdr:row>1</xdr:row>
      <xdr:rowOff>114669</xdr:rowOff>
    </xdr:from>
    <xdr:to>
      <xdr:col>19</xdr:col>
      <xdr:colOff>1697425</xdr:colOff>
      <xdr:row>4</xdr:row>
      <xdr:rowOff>32593</xdr:rowOff>
    </xdr:to>
    <xdr:pic>
      <xdr:nvPicPr>
        <xdr:cNvPr id="7" name="Imagen 6">
          <a:extLst>
            <a:ext uri="{FF2B5EF4-FFF2-40B4-BE49-F238E27FC236}">
              <a16:creationId xmlns:a16="http://schemas.microsoft.com/office/drawing/2014/main" xmlns="" id="{00000000-0008-0000-0800-000007000000}"/>
            </a:ext>
          </a:extLst>
        </xdr:cNvPr>
        <xdr:cNvPicPr>
          <a:picLocks noChangeAspect="1"/>
        </xdr:cNvPicPr>
      </xdr:nvPicPr>
      <xdr:blipFill rotWithShape="1">
        <a:blip xmlns:r="http://schemas.openxmlformats.org/officeDocument/2006/relationships" r:embed="rId3"/>
        <a:srcRect l="2380" t="12371" r="72544" b="71350"/>
        <a:stretch/>
      </xdr:blipFill>
      <xdr:spPr>
        <a:xfrm>
          <a:off x="33293211" y="305169"/>
          <a:ext cx="3265714" cy="11752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47623</xdr:colOff>
      <xdr:row>35</xdr:row>
      <xdr:rowOff>0</xdr:rowOff>
    </xdr:from>
    <xdr:to>
      <xdr:col>18</xdr:col>
      <xdr:colOff>1115345</xdr:colOff>
      <xdr:row>46</xdr:row>
      <xdr:rowOff>-1</xdr:rowOff>
    </xdr:to>
    <xdr:pic>
      <xdr:nvPicPr>
        <xdr:cNvPr id="4" name="Imagen 3">
          <a:extLst>
            <a:ext uri="{FF2B5EF4-FFF2-40B4-BE49-F238E27FC236}">
              <a16:creationId xmlns:a16="http://schemas.microsoft.com/office/drawing/2014/main" xmlns="" id="{00000000-0008-0000-0900-000004000000}"/>
            </a:ext>
          </a:extLst>
        </xdr:cNvPr>
        <xdr:cNvPicPr>
          <a:picLocks noChangeAspect="1"/>
        </xdr:cNvPicPr>
      </xdr:nvPicPr>
      <xdr:blipFill rotWithShape="1">
        <a:blip xmlns:r="http://schemas.openxmlformats.org/officeDocument/2006/relationships" r:embed="rId1"/>
        <a:srcRect l="8054" t="44927" r="30079" b="34887"/>
        <a:stretch/>
      </xdr:blipFill>
      <xdr:spPr>
        <a:xfrm>
          <a:off x="14692311" y="16263938"/>
          <a:ext cx="19212847" cy="3524250"/>
        </a:xfrm>
        <a:prstGeom prst="rect">
          <a:avLst/>
        </a:prstGeom>
      </xdr:spPr>
    </xdr:pic>
    <xdr:clientData/>
  </xdr:twoCellAnchor>
  <xdr:twoCellAnchor editAs="oneCell">
    <xdr:from>
      <xdr:col>24</xdr:col>
      <xdr:colOff>114300</xdr:colOff>
      <xdr:row>18</xdr:row>
      <xdr:rowOff>47624</xdr:rowOff>
    </xdr:from>
    <xdr:to>
      <xdr:col>42</xdr:col>
      <xdr:colOff>43504</xdr:colOff>
      <xdr:row>23</xdr:row>
      <xdr:rowOff>3629</xdr:rowOff>
    </xdr:to>
    <xdr:pic>
      <xdr:nvPicPr>
        <xdr:cNvPr id="5" name="Imagen 4">
          <a:extLst>
            <a:ext uri="{FF2B5EF4-FFF2-40B4-BE49-F238E27FC236}">
              <a16:creationId xmlns:a16="http://schemas.microsoft.com/office/drawing/2014/main" xmlns="" id="{00000000-0008-0000-0900-000005000000}"/>
            </a:ext>
          </a:extLst>
        </xdr:cNvPr>
        <xdr:cNvPicPr>
          <a:picLocks noChangeAspect="1"/>
        </xdr:cNvPicPr>
      </xdr:nvPicPr>
      <xdr:blipFill rotWithShape="1">
        <a:blip xmlns:r="http://schemas.openxmlformats.org/officeDocument/2006/relationships" r:embed="rId2"/>
        <a:srcRect l="9152" t="23115" r="36450" b="44921"/>
        <a:stretch/>
      </xdr:blipFill>
      <xdr:spPr>
        <a:xfrm>
          <a:off x="40500300" y="7248524"/>
          <a:ext cx="13645204" cy="4528005"/>
        </a:xfrm>
        <a:prstGeom prst="rect">
          <a:avLst/>
        </a:prstGeom>
      </xdr:spPr>
    </xdr:pic>
    <xdr:clientData/>
  </xdr:twoCellAnchor>
  <xdr:twoCellAnchor editAs="oneCell">
    <xdr:from>
      <xdr:col>18</xdr:col>
      <xdr:colOff>146211</xdr:colOff>
      <xdr:row>1</xdr:row>
      <xdr:rowOff>76569</xdr:rowOff>
    </xdr:from>
    <xdr:to>
      <xdr:col>19</xdr:col>
      <xdr:colOff>2425911</xdr:colOff>
      <xdr:row>4</xdr:row>
      <xdr:rowOff>609600</xdr:rowOff>
    </xdr:to>
    <xdr:pic>
      <xdr:nvPicPr>
        <xdr:cNvPr id="6" name="Imagen 5">
          <a:extLst>
            <a:ext uri="{FF2B5EF4-FFF2-40B4-BE49-F238E27FC236}">
              <a16:creationId xmlns:a16="http://schemas.microsoft.com/office/drawing/2014/main" xmlns="" id="{00000000-0008-0000-0900-000006000000}"/>
            </a:ext>
          </a:extLst>
        </xdr:cNvPr>
        <xdr:cNvPicPr>
          <a:picLocks noChangeAspect="1"/>
        </xdr:cNvPicPr>
      </xdr:nvPicPr>
      <xdr:blipFill rotWithShape="1">
        <a:blip xmlns:r="http://schemas.openxmlformats.org/officeDocument/2006/relationships" r:embed="rId3"/>
        <a:srcRect l="2380" t="12371" r="72544" b="71350"/>
        <a:stretch/>
      </xdr:blipFill>
      <xdr:spPr>
        <a:xfrm>
          <a:off x="32912211" y="267069"/>
          <a:ext cx="4375200" cy="156173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1166812</xdr:colOff>
      <xdr:row>44</xdr:row>
      <xdr:rowOff>166686</xdr:rowOff>
    </xdr:from>
    <xdr:to>
      <xdr:col>15</xdr:col>
      <xdr:colOff>1654941</xdr:colOff>
      <xdr:row>55</xdr:row>
      <xdr:rowOff>227790</xdr:rowOff>
    </xdr:to>
    <xdr:pic>
      <xdr:nvPicPr>
        <xdr:cNvPr id="4" name="Imagen 3">
          <a:extLst>
            <a:ext uri="{FF2B5EF4-FFF2-40B4-BE49-F238E27FC236}">
              <a16:creationId xmlns:a16="http://schemas.microsoft.com/office/drawing/2014/main" xmlns="" id="{00000000-0008-0000-0A00-000004000000}"/>
            </a:ext>
          </a:extLst>
        </xdr:cNvPr>
        <xdr:cNvPicPr>
          <a:picLocks noChangeAspect="1"/>
        </xdr:cNvPicPr>
      </xdr:nvPicPr>
      <xdr:blipFill rotWithShape="1">
        <a:blip xmlns:r="http://schemas.openxmlformats.org/officeDocument/2006/relationships" r:embed="rId1"/>
        <a:srcRect l="4393" t="54694" r="56803" b="34888"/>
        <a:stretch/>
      </xdr:blipFill>
      <xdr:spPr>
        <a:xfrm>
          <a:off x="5762625" y="20192999"/>
          <a:ext cx="21228816" cy="3204354"/>
        </a:xfrm>
        <a:prstGeom prst="rect">
          <a:avLst/>
        </a:prstGeom>
      </xdr:spPr>
    </xdr:pic>
    <xdr:clientData/>
  </xdr:twoCellAnchor>
  <xdr:twoCellAnchor editAs="oneCell">
    <xdr:from>
      <xdr:col>24</xdr:col>
      <xdr:colOff>457200</xdr:colOff>
      <xdr:row>18</xdr:row>
      <xdr:rowOff>0</xdr:rowOff>
    </xdr:from>
    <xdr:to>
      <xdr:col>39</xdr:col>
      <xdr:colOff>419100</xdr:colOff>
      <xdr:row>27</xdr:row>
      <xdr:rowOff>1088020</xdr:rowOff>
    </xdr:to>
    <xdr:pic>
      <xdr:nvPicPr>
        <xdr:cNvPr id="5" name="Imagen 4">
          <a:extLst>
            <a:ext uri="{FF2B5EF4-FFF2-40B4-BE49-F238E27FC236}">
              <a16:creationId xmlns:a16="http://schemas.microsoft.com/office/drawing/2014/main" xmlns="" id="{00000000-0008-0000-0A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41071800" y="10896600"/>
          <a:ext cx="11391900" cy="5860911"/>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146211</xdr:colOff>
      <xdr:row>1</xdr:row>
      <xdr:rowOff>76569</xdr:rowOff>
    </xdr:from>
    <xdr:to>
      <xdr:col>19</xdr:col>
      <xdr:colOff>2425911</xdr:colOff>
      <xdr:row>4</xdr:row>
      <xdr:rowOff>609600</xdr:rowOff>
    </xdr:to>
    <xdr:pic>
      <xdr:nvPicPr>
        <xdr:cNvPr id="6" name="Imagen 5">
          <a:extLst>
            <a:ext uri="{FF2B5EF4-FFF2-40B4-BE49-F238E27FC236}">
              <a16:creationId xmlns:a16="http://schemas.microsoft.com/office/drawing/2014/main" xmlns="" id="{00000000-0008-0000-0A00-000006000000}"/>
            </a:ext>
          </a:extLst>
        </xdr:cNvPr>
        <xdr:cNvPicPr>
          <a:picLocks noChangeAspect="1"/>
        </xdr:cNvPicPr>
      </xdr:nvPicPr>
      <xdr:blipFill rotWithShape="1">
        <a:blip xmlns:r="http://schemas.openxmlformats.org/officeDocument/2006/relationships" r:embed="rId3"/>
        <a:srcRect l="2380" t="12371" r="72544" b="71350"/>
        <a:stretch/>
      </xdr:blipFill>
      <xdr:spPr>
        <a:xfrm>
          <a:off x="32902686" y="267069"/>
          <a:ext cx="4365675" cy="157125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595311</xdr:colOff>
      <xdr:row>34</xdr:row>
      <xdr:rowOff>381000</xdr:rowOff>
    </xdr:from>
    <xdr:to>
      <xdr:col>18</xdr:col>
      <xdr:colOff>1719675</xdr:colOff>
      <xdr:row>46</xdr:row>
      <xdr:rowOff>485774</xdr:rowOff>
    </xdr:to>
    <xdr:pic>
      <xdr:nvPicPr>
        <xdr:cNvPr id="4" name="Imagen 3">
          <a:extLst>
            <a:ext uri="{FF2B5EF4-FFF2-40B4-BE49-F238E27FC236}">
              <a16:creationId xmlns:a16="http://schemas.microsoft.com/office/drawing/2014/main" xmlns="" id="{00000000-0008-0000-0B00-000004000000}"/>
            </a:ext>
          </a:extLst>
        </xdr:cNvPr>
        <xdr:cNvPicPr>
          <a:picLocks noChangeAspect="1"/>
        </xdr:cNvPicPr>
      </xdr:nvPicPr>
      <xdr:blipFill rotWithShape="1">
        <a:blip xmlns:r="http://schemas.openxmlformats.org/officeDocument/2006/relationships" r:embed="rId1"/>
        <a:srcRect l="3112" t="65031" r="57718" b="21865"/>
        <a:stretch/>
      </xdr:blipFill>
      <xdr:spPr>
        <a:xfrm>
          <a:off x="14477999" y="21050250"/>
          <a:ext cx="21269739" cy="4000500"/>
        </a:xfrm>
        <a:prstGeom prst="rect">
          <a:avLst/>
        </a:prstGeom>
      </xdr:spPr>
    </xdr:pic>
    <xdr:clientData/>
  </xdr:twoCellAnchor>
  <xdr:twoCellAnchor editAs="oneCell">
    <xdr:from>
      <xdr:col>18</xdr:col>
      <xdr:colOff>489111</xdr:colOff>
      <xdr:row>1</xdr:row>
      <xdr:rowOff>38470</xdr:rowOff>
    </xdr:from>
    <xdr:to>
      <xdr:col>19</xdr:col>
      <xdr:colOff>1790700</xdr:colOff>
      <xdr:row>5</xdr:row>
      <xdr:rowOff>31864</xdr:rowOff>
    </xdr:to>
    <xdr:pic>
      <xdr:nvPicPr>
        <xdr:cNvPr id="5" name="Imagen 4">
          <a:extLst>
            <a:ext uri="{FF2B5EF4-FFF2-40B4-BE49-F238E27FC236}">
              <a16:creationId xmlns:a16="http://schemas.microsoft.com/office/drawing/2014/main" xmlns="" id="{00000000-0008-0000-0B00-000005000000}"/>
            </a:ext>
          </a:extLst>
        </xdr:cNvPr>
        <xdr:cNvPicPr>
          <a:picLocks noChangeAspect="1"/>
        </xdr:cNvPicPr>
      </xdr:nvPicPr>
      <xdr:blipFill rotWithShape="1">
        <a:blip xmlns:r="http://schemas.openxmlformats.org/officeDocument/2006/relationships" r:embed="rId2"/>
        <a:srcRect l="2380" t="12371" r="72544" b="71350"/>
        <a:stretch/>
      </xdr:blipFill>
      <xdr:spPr>
        <a:xfrm>
          <a:off x="34512411" y="228970"/>
          <a:ext cx="3397089" cy="121259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1238249</xdr:colOff>
      <xdr:row>42</xdr:row>
      <xdr:rowOff>95248</xdr:rowOff>
    </xdr:from>
    <xdr:to>
      <xdr:col>15</xdr:col>
      <xdr:colOff>770133</xdr:colOff>
      <xdr:row>53</xdr:row>
      <xdr:rowOff>95249</xdr:rowOff>
    </xdr:to>
    <xdr:pic>
      <xdr:nvPicPr>
        <xdr:cNvPr id="3" name="Imagen 2">
          <a:extLst>
            <a:ext uri="{FF2B5EF4-FFF2-40B4-BE49-F238E27FC236}">
              <a16:creationId xmlns:a16="http://schemas.microsoft.com/office/drawing/2014/main" xmlns="" id="{00000000-0008-0000-0C00-000003000000}"/>
            </a:ext>
          </a:extLst>
        </xdr:cNvPr>
        <xdr:cNvPicPr>
          <a:picLocks noChangeAspect="1"/>
        </xdr:cNvPicPr>
      </xdr:nvPicPr>
      <xdr:blipFill rotWithShape="1">
        <a:blip xmlns:r="http://schemas.openxmlformats.org/officeDocument/2006/relationships" r:embed="rId1"/>
        <a:srcRect l="3295" t="54369" r="55338" b="34236"/>
        <a:stretch/>
      </xdr:blipFill>
      <xdr:spPr>
        <a:xfrm>
          <a:off x="5834062" y="20931186"/>
          <a:ext cx="20296384" cy="3143251"/>
        </a:xfrm>
        <a:prstGeom prst="rect">
          <a:avLst/>
        </a:prstGeom>
      </xdr:spPr>
    </xdr:pic>
    <xdr:clientData/>
  </xdr:twoCellAnchor>
  <xdr:twoCellAnchor editAs="oneCell">
    <xdr:from>
      <xdr:col>23</xdr:col>
      <xdr:colOff>380999</xdr:colOff>
      <xdr:row>23</xdr:row>
      <xdr:rowOff>266700</xdr:rowOff>
    </xdr:from>
    <xdr:to>
      <xdr:col>45</xdr:col>
      <xdr:colOff>743118</xdr:colOff>
      <xdr:row>29</xdr:row>
      <xdr:rowOff>1104901</xdr:rowOff>
    </xdr:to>
    <xdr:pic>
      <xdr:nvPicPr>
        <xdr:cNvPr id="4" name="Imagen 3">
          <a:extLst>
            <a:ext uri="{FF2B5EF4-FFF2-40B4-BE49-F238E27FC236}">
              <a16:creationId xmlns:a16="http://schemas.microsoft.com/office/drawing/2014/main" xmlns="" id="{00000000-0008-0000-0C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40919399" y="8877300"/>
          <a:ext cx="17126119" cy="8877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625389</xdr:colOff>
      <xdr:row>0</xdr:row>
      <xdr:rowOff>158750</xdr:rowOff>
    </xdr:from>
    <xdr:to>
      <xdr:col>19</xdr:col>
      <xdr:colOff>1643062</xdr:colOff>
      <xdr:row>5</xdr:row>
      <xdr:rowOff>63500</xdr:rowOff>
    </xdr:to>
    <xdr:pic>
      <xdr:nvPicPr>
        <xdr:cNvPr id="5" name="Imagen 4">
          <a:extLst>
            <a:ext uri="{FF2B5EF4-FFF2-40B4-BE49-F238E27FC236}">
              <a16:creationId xmlns:a16="http://schemas.microsoft.com/office/drawing/2014/main" xmlns="" id="{00000000-0008-0000-0C00-000005000000}"/>
            </a:ext>
          </a:extLst>
        </xdr:cNvPr>
        <xdr:cNvPicPr>
          <a:picLocks noChangeAspect="1"/>
        </xdr:cNvPicPr>
      </xdr:nvPicPr>
      <xdr:blipFill rotWithShape="1">
        <a:blip xmlns:r="http://schemas.openxmlformats.org/officeDocument/2006/relationships" r:embed="rId3"/>
        <a:srcRect l="2380" t="12371" r="72544" b="71350"/>
        <a:stretch/>
      </xdr:blipFill>
      <xdr:spPr>
        <a:xfrm>
          <a:off x="34312139" y="158750"/>
          <a:ext cx="3113173" cy="11112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428623</xdr:colOff>
      <xdr:row>35</xdr:row>
      <xdr:rowOff>61912</xdr:rowOff>
    </xdr:from>
    <xdr:to>
      <xdr:col>17</xdr:col>
      <xdr:colOff>3428998</xdr:colOff>
      <xdr:row>46</xdr:row>
      <xdr:rowOff>17502</xdr:rowOff>
    </xdr:to>
    <xdr:pic>
      <xdr:nvPicPr>
        <xdr:cNvPr id="4" name="Imagen 3">
          <a:extLst>
            <a:ext uri="{FF2B5EF4-FFF2-40B4-BE49-F238E27FC236}">
              <a16:creationId xmlns:a16="http://schemas.microsoft.com/office/drawing/2014/main" xmlns="" id="{00000000-0008-0000-0D00-000004000000}"/>
            </a:ext>
          </a:extLst>
        </xdr:cNvPr>
        <xdr:cNvPicPr>
          <a:picLocks noChangeAspect="1"/>
        </xdr:cNvPicPr>
      </xdr:nvPicPr>
      <xdr:blipFill rotWithShape="1">
        <a:blip xmlns:r="http://schemas.openxmlformats.org/officeDocument/2006/relationships" r:embed="rId1"/>
        <a:srcRect l="7178" t="52364" r="57669" b="34562"/>
        <a:stretch/>
      </xdr:blipFill>
      <xdr:spPr>
        <a:xfrm>
          <a:off x="15935323" y="18654712"/>
          <a:ext cx="16525876" cy="3689391"/>
        </a:xfrm>
        <a:prstGeom prst="rect">
          <a:avLst/>
        </a:prstGeom>
      </xdr:spPr>
    </xdr:pic>
    <xdr:clientData/>
  </xdr:twoCellAnchor>
  <xdr:twoCellAnchor editAs="oneCell">
    <xdr:from>
      <xdr:col>23</xdr:col>
      <xdr:colOff>647698</xdr:colOff>
      <xdr:row>17</xdr:row>
      <xdr:rowOff>495299</xdr:rowOff>
    </xdr:from>
    <xdr:to>
      <xdr:col>44</xdr:col>
      <xdr:colOff>457199</xdr:colOff>
      <xdr:row>24</xdr:row>
      <xdr:rowOff>120503</xdr:rowOff>
    </xdr:to>
    <xdr:pic>
      <xdr:nvPicPr>
        <xdr:cNvPr id="6" name="Imagen 5">
          <a:extLst>
            <a:ext uri="{FF2B5EF4-FFF2-40B4-BE49-F238E27FC236}">
              <a16:creationId xmlns:a16="http://schemas.microsoft.com/office/drawing/2014/main" xmlns="" id="{00000000-0008-0000-0D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41186098" y="8267699"/>
          <a:ext cx="15811501" cy="8159604"/>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690563</xdr:colOff>
      <xdr:row>1</xdr:row>
      <xdr:rowOff>-1</xdr:rowOff>
    </xdr:from>
    <xdr:to>
      <xdr:col>19</xdr:col>
      <xdr:colOff>1676399</xdr:colOff>
      <xdr:row>4</xdr:row>
      <xdr:rowOff>538656</xdr:rowOff>
    </xdr:to>
    <xdr:pic>
      <xdr:nvPicPr>
        <xdr:cNvPr id="7" name="Imagen 6">
          <a:extLst>
            <a:ext uri="{FF2B5EF4-FFF2-40B4-BE49-F238E27FC236}">
              <a16:creationId xmlns:a16="http://schemas.microsoft.com/office/drawing/2014/main" xmlns="" id="{00000000-0008-0000-0D00-000007000000}"/>
            </a:ext>
          </a:extLst>
        </xdr:cNvPr>
        <xdr:cNvPicPr>
          <a:picLocks noChangeAspect="1"/>
        </xdr:cNvPicPr>
      </xdr:nvPicPr>
      <xdr:blipFill rotWithShape="1">
        <a:blip xmlns:r="http://schemas.openxmlformats.org/officeDocument/2006/relationships" r:embed="rId3"/>
        <a:srcRect l="2380" t="12371" r="72544" b="71350"/>
        <a:stretch/>
      </xdr:blipFill>
      <xdr:spPr>
        <a:xfrm>
          <a:off x="34370963" y="190499"/>
          <a:ext cx="3081337" cy="111015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381000</xdr:colOff>
      <xdr:row>35</xdr:row>
      <xdr:rowOff>304800</xdr:rowOff>
    </xdr:from>
    <xdr:to>
      <xdr:col>18</xdr:col>
      <xdr:colOff>1204912</xdr:colOff>
      <xdr:row>46</xdr:row>
      <xdr:rowOff>76200</xdr:rowOff>
    </xdr:to>
    <xdr:pic>
      <xdr:nvPicPr>
        <xdr:cNvPr id="4" name="Imagen 3">
          <a:extLst>
            <a:ext uri="{FF2B5EF4-FFF2-40B4-BE49-F238E27FC236}">
              <a16:creationId xmlns:a16="http://schemas.microsoft.com/office/drawing/2014/main" xmlns="" id="{00000000-0008-0000-0E00-000004000000}"/>
            </a:ext>
          </a:extLst>
        </xdr:cNvPr>
        <xdr:cNvPicPr>
          <a:picLocks noChangeAspect="1"/>
        </xdr:cNvPicPr>
      </xdr:nvPicPr>
      <xdr:blipFill rotWithShape="1">
        <a:blip xmlns:r="http://schemas.openxmlformats.org/officeDocument/2006/relationships" r:embed="rId1"/>
        <a:srcRect l="5344" t="52611" r="57462" b="35408"/>
        <a:stretch/>
      </xdr:blipFill>
      <xdr:spPr>
        <a:xfrm>
          <a:off x="15887700" y="19088100"/>
          <a:ext cx="19354800" cy="3505200"/>
        </a:xfrm>
        <a:prstGeom prst="rect">
          <a:avLst/>
        </a:prstGeom>
      </xdr:spPr>
    </xdr:pic>
    <xdr:clientData/>
  </xdr:twoCellAnchor>
  <xdr:twoCellAnchor editAs="oneCell">
    <xdr:from>
      <xdr:col>23</xdr:col>
      <xdr:colOff>380999</xdr:colOff>
      <xdr:row>18</xdr:row>
      <xdr:rowOff>152400</xdr:rowOff>
    </xdr:from>
    <xdr:to>
      <xdr:col>32</xdr:col>
      <xdr:colOff>540930</xdr:colOff>
      <xdr:row>24</xdr:row>
      <xdr:rowOff>380999</xdr:rowOff>
    </xdr:to>
    <xdr:pic>
      <xdr:nvPicPr>
        <xdr:cNvPr id="5" name="Imagen 4">
          <a:extLst>
            <a:ext uri="{FF2B5EF4-FFF2-40B4-BE49-F238E27FC236}">
              <a16:creationId xmlns:a16="http://schemas.microsoft.com/office/drawing/2014/main" xmlns="" id="{00000000-0008-0000-0E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41300399" y="7429500"/>
          <a:ext cx="7017931" cy="358139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690563</xdr:colOff>
      <xdr:row>1</xdr:row>
      <xdr:rowOff>-1</xdr:rowOff>
    </xdr:from>
    <xdr:to>
      <xdr:col>19</xdr:col>
      <xdr:colOff>1676399</xdr:colOff>
      <xdr:row>4</xdr:row>
      <xdr:rowOff>529131</xdr:rowOff>
    </xdr:to>
    <xdr:pic>
      <xdr:nvPicPr>
        <xdr:cNvPr id="6" name="Imagen 5">
          <a:extLst>
            <a:ext uri="{FF2B5EF4-FFF2-40B4-BE49-F238E27FC236}">
              <a16:creationId xmlns:a16="http://schemas.microsoft.com/office/drawing/2014/main" xmlns="" id="{00000000-0008-0000-0E00-000006000000}"/>
            </a:ext>
          </a:extLst>
        </xdr:cNvPr>
        <xdr:cNvPicPr>
          <a:picLocks noChangeAspect="1"/>
        </xdr:cNvPicPr>
      </xdr:nvPicPr>
      <xdr:blipFill rotWithShape="1">
        <a:blip xmlns:r="http://schemas.openxmlformats.org/officeDocument/2006/relationships" r:embed="rId3"/>
        <a:srcRect l="2380" t="12371" r="72544" b="71350"/>
        <a:stretch/>
      </xdr:blipFill>
      <xdr:spPr>
        <a:xfrm>
          <a:off x="34513838" y="190499"/>
          <a:ext cx="3071811" cy="111015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8</xdr:col>
      <xdr:colOff>414338</xdr:colOff>
      <xdr:row>35</xdr:row>
      <xdr:rowOff>314325</xdr:rowOff>
    </xdr:from>
    <xdr:to>
      <xdr:col>20</xdr:col>
      <xdr:colOff>452438</xdr:colOff>
      <xdr:row>50</xdr:row>
      <xdr:rowOff>268251</xdr:rowOff>
    </xdr:to>
    <xdr:pic>
      <xdr:nvPicPr>
        <xdr:cNvPr id="4" name="Imagen 3">
          <a:extLst>
            <a:ext uri="{FF2B5EF4-FFF2-40B4-BE49-F238E27FC236}">
              <a16:creationId xmlns:a16="http://schemas.microsoft.com/office/drawing/2014/main" xmlns="" id="{00000000-0008-0000-0F00-000004000000}"/>
            </a:ext>
          </a:extLst>
        </xdr:cNvPr>
        <xdr:cNvPicPr>
          <a:picLocks noChangeAspect="1"/>
        </xdr:cNvPicPr>
      </xdr:nvPicPr>
      <xdr:blipFill rotWithShape="1">
        <a:blip xmlns:r="http://schemas.openxmlformats.org/officeDocument/2006/relationships" r:embed="rId1"/>
        <a:srcRect l="4979" t="61987" r="57242" b="24470"/>
        <a:stretch/>
      </xdr:blipFill>
      <xdr:spPr>
        <a:xfrm>
          <a:off x="15440026" y="20864513"/>
          <a:ext cx="24374475" cy="4621176"/>
        </a:xfrm>
        <a:prstGeom prst="rect">
          <a:avLst/>
        </a:prstGeom>
      </xdr:spPr>
    </xdr:pic>
    <xdr:clientData/>
  </xdr:twoCellAnchor>
  <xdr:twoCellAnchor editAs="oneCell">
    <xdr:from>
      <xdr:col>24</xdr:col>
      <xdr:colOff>152400</xdr:colOff>
      <xdr:row>18</xdr:row>
      <xdr:rowOff>38100</xdr:rowOff>
    </xdr:from>
    <xdr:to>
      <xdr:col>38</xdr:col>
      <xdr:colOff>419100</xdr:colOff>
      <xdr:row>26</xdr:row>
      <xdr:rowOff>1041528</xdr:rowOff>
    </xdr:to>
    <xdr:pic>
      <xdr:nvPicPr>
        <xdr:cNvPr id="5" name="Imagen 4">
          <a:extLst>
            <a:ext uri="{FF2B5EF4-FFF2-40B4-BE49-F238E27FC236}">
              <a16:creationId xmlns:a16="http://schemas.microsoft.com/office/drawing/2014/main" xmlns="" id="{00000000-0008-0000-0F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41833800" y="7315200"/>
          <a:ext cx="10934700" cy="548970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690563</xdr:colOff>
      <xdr:row>1</xdr:row>
      <xdr:rowOff>-1</xdr:rowOff>
    </xdr:from>
    <xdr:to>
      <xdr:col>19</xdr:col>
      <xdr:colOff>1676399</xdr:colOff>
      <xdr:row>4</xdr:row>
      <xdr:rowOff>538656</xdr:rowOff>
    </xdr:to>
    <xdr:pic>
      <xdr:nvPicPr>
        <xdr:cNvPr id="6" name="Imagen 5">
          <a:extLst>
            <a:ext uri="{FF2B5EF4-FFF2-40B4-BE49-F238E27FC236}">
              <a16:creationId xmlns:a16="http://schemas.microsoft.com/office/drawing/2014/main" xmlns="" id="{00000000-0008-0000-0F00-000006000000}"/>
            </a:ext>
          </a:extLst>
        </xdr:cNvPr>
        <xdr:cNvPicPr>
          <a:picLocks noChangeAspect="1"/>
        </xdr:cNvPicPr>
      </xdr:nvPicPr>
      <xdr:blipFill rotWithShape="1">
        <a:blip xmlns:r="http://schemas.openxmlformats.org/officeDocument/2006/relationships" r:embed="rId3"/>
        <a:srcRect l="2380" t="12371" r="72544" b="71350"/>
        <a:stretch/>
      </xdr:blipFill>
      <xdr:spPr>
        <a:xfrm>
          <a:off x="34723388" y="190499"/>
          <a:ext cx="3071811" cy="110063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8</xdr:col>
      <xdr:colOff>761999</xdr:colOff>
      <xdr:row>36</xdr:row>
      <xdr:rowOff>1</xdr:rowOff>
    </xdr:from>
    <xdr:to>
      <xdr:col>19</xdr:col>
      <xdr:colOff>38100</xdr:colOff>
      <xdr:row>50</xdr:row>
      <xdr:rowOff>147536</xdr:rowOff>
    </xdr:to>
    <xdr:pic>
      <xdr:nvPicPr>
        <xdr:cNvPr id="4" name="Imagen 3">
          <a:extLst>
            <a:ext uri="{FF2B5EF4-FFF2-40B4-BE49-F238E27FC236}">
              <a16:creationId xmlns:a16="http://schemas.microsoft.com/office/drawing/2014/main" xmlns="" id="{00000000-0008-0000-1000-000004000000}"/>
            </a:ext>
          </a:extLst>
        </xdr:cNvPr>
        <xdr:cNvPicPr>
          <a:picLocks noChangeAspect="1"/>
        </xdr:cNvPicPr>
      </xdr:nvPicPr>
      <xdr:blipFill rotWithShape="1">
        <a:blip xmlns:r="http://schemas.openxmlformats.org/officeDocument/2006/relationships" r:embed="rId1"/>
        <a:srcRect l="2636" t="68327" r="56071" b="16026"/>
        <a:stretch/>
      </xdr:blipFill>
      <xdr:spPr>
        <a:xfrm>
          <a:off x="15087599" y="19050001"/>
          <a:ext cx="21107401" cy="4490936"/>
        </a:xfrm>
        <a:prstGeom prst="rect">
          <a:avLst/>
        </a:prstGeom>
      </xdr:spPr>
    </xdr:pic>
    <xdr:clientData/>
  </xdr:twoCellAnchor>
  <xdr:twoCellAnchor editAs="oneCell">
    <xdr:from>
      <xdr:col>24</xdr:col>
      <xdr:colOff>8026</xdr:colOff>
      <xdr:row>18</xdr:row>
      <xdr:rowOff>133350</xdr:rowOff>
    </xdr:from>
    <xdr:to>
      <xdr:col>36</xdr:col>
      <xdr:colOff>304800</xdr:colOff>
      <xdr:row>24</xdr:row>
      <xdr:rowOff>-1</xdr:rowOff>
    </xdr:to>
    <xdr:pic>
      <xdr:nvPicPr>
        <xdr:cNvPr id="5" name="Imagen 4">
          <a:extLst>
            <a:ext uri="{FF2B5EF4-FFF2-40B4-BE49-F238E27FC236}">
              <a16:creationId xmlns:a16="http://schemas.microsoft.com/office/drawing/2014/main" xmlns="" id="{00000000-0008-0000-10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41703714" y="10229850"/>
          <a:ext cx="9440774" cy="4700587"/>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690563</xdr:colOff>
      <xdr:row>1</xdr:row>
      <xdr:rowOff>-1</xdr:rowOff>
    </xdr:from>
    <xdr:to>
      <xdr:col>19</xdr:col>
      <xdr:colOff>1676399</xdr:colOff>
      <xdr:row>4</xdr:row>
      <xdr:rowOff>71931</xdr:rowOff>
    </xdr:to>
    <xdr:pic>
      <xdr:nvPicPr>
        <xdr:cNvPr id="6" name="Imagen 5">
          <a:extLst>
            <a:ext uri="{FF2B5EF4-FFF2-40B4-BE49-F238E27FC236}">
              <a16:creationId xmlns:a16="http://schemas.microsoft.com/office/drawing/2014/main" xmlns="" id="{00000000-0008-0000-1000-000006000000}"/>
            </a:ext>
          </a:extLst>
        </xdr:cNvPr>
        <xdr:cNvPicPr>
          <a:picLocks noChangeAspect="1"/>
        </xdr:cNvPicPr>
      </xdr:nvPicPr>
      <xdr:blipFill rotWithShape="1">
        <a:blip xmlns:r="http://schemas.openxmlformats.org/officeDocument/2006/relationships" r:embed="rId3"/>
        <a:srcRect l="2380" t="12371" r="72544" b="71350"/>
        <a:stretch/>
      </xdr:blipFill>
      <xdr:spPr>
        <a:xfrm>
          <a:off x="34723388" y="190499"/>
          <a:ext cx="3071811" cy="111015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400049</xdr:colOff>
      <xdr:row>37</xdr:row>
      <xdr:rowOff>9524</xdr:rowOff>
    </xdr:from>
    <xdr:to>
      <xdr:col>18</xdr:col>
      <xdr:colOff>381000</xdr:colOff>
      <xdr:row>46</xdr:row>
      <xdr:rowOff>214823</xdr:rowOff>
    </xdr:to>
    <xdr:pic>
      <xdr:nvPicPr>
        <xdr:cNvPr id="4" name="Imagen 3">
          <a:extLst>
            <a:ext uri="{FF2B5EF4-FFF2-40B4-BE49-F238E27FC236}">
              <a16:creationId xmlns:a16="http://schemas.microsoft.com/office/drawing/2014/main" xmlns="" id="{00000000-0008-0000-1100-000004000000}"/>
            </a:ext>
          </a:extLst>
        </xdr:cNvPr>
        <xdr:cNvPicPr>
          <a:picLocks noChangeAspect="1"/>
        </xdr:cNvPicPr>
      </xdr:nvPicPr>
      <xdr:blipFill rotWithShape="1">
        <a:blip xmlns:r="http://schemas.openxmlformats.org/officeDocument/2006/relationships" r:embed="rId1"/>
        <a:srcRect l="8173" t="62490" r="56250" b="27238"/>
        <a:stretch/>
      </xdr:blipFill>
      <xdr:spPr>
        <a:xfrm>
          <a:off x="15830549" y="20583524"/>
          <a:ext cx="18745201" cy="2872299"/>
        </a:xfrm>
        <a:prstGeom prst="rect">
          <a:avLst/>
        </a:prstGeom>
      </xdr:spPr>
    </xdr:pic>
    <xdr:clientData/>
  </xdr:twoCellAnchor>
  <xdr:twoCellAnchor editAs="oneCell">
    <xdr:from>
      <xdr:col>24</xdr:col>
      <xdr:colOff>428625</xdr:colOff>
      <xdr:row>18</xdr:row>
      <xdr:rowOff>209550</xdr:rowOff>
    </xdr:from>
    <xdr:to>
      <xdr:col>43</xdr:col>
      <xdr:colOff>238125</xdr:colOff>
      <xdr:row>24</xdr:row>
      <xdr:rowOff>332312</xdr:rowOff>
    </xdr:to>
    <xdr:pic>
      <xdr:nvPicPr>
        <xdr:cNvPr id="5" name="Imagen 4">
          <a:extLst>
            <a:ext uri="{FF2B5EF4-FFF2-40B4-BE49-F238E27FC236}">
              <a16:creationId xmlns:a16="http://schemas.microsoft.com/office/drawing/2014/main" xmlns="" id="{00000000-0008-0000-11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42376725" y="10382250"/>
          <a:ext cx="14287500" cy="6904562"/>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285749</xdr:colOff>
      <xdr:row>1</xdr:row>
      <xdr:rowOff>23810</xdr:rowOff>
    </xdr:from>
    <xdr:to>
      <xdr:col>19</xdr:col>
      <xdr:colOff>2449790</xdr:colOff>
      <xdr:row>4</xdr:row>
      <xdr:rowOff>523873</xdr:rowOff>
    </xdr:to>
    <xdr:pic>
      <xdr:nvPicPr>
        <xdr:cNvPr id="6" name="Imagen 5">
          <a:extLst>
            <a:ext uri="{FF2B5EF4-FFF2-40B4-BE49-F238E27FC236}">
              <a16:creationId xmlns:a16="http://schemas.microsoft.com/office/drawing/2014/main" xmlns="" id="{00000000-0008-0000-1100-000006000000}"/>
            </a:ext>
          </a:extLst>
        </xdr:cNvPr>
        <xdr:cNvPicPr>
          <a:picLocks noChangeAspect="1"/>
        </xdr:cNvPicPr>
      </xdr:nvPicPr>
      <xdr:blipFill rotWithShape="1">
        <a:blip xmlns:r="http://schemas.openxmlformats.org/officeDocument/2006/relationships" r:embed="rId3"/>
        <a:srcRect l="2380" t="12371" r="72544" b="71350"/>
        <a:stretch/>
      </xdr:blipFill>
      <xdr:spPr>
        <a:xfrm>
          <a:off x="34599562" y="214310"/>
          <a:ext cx="4259541" cy="1547813"/>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25</xdr:col>
      <xdr:colOff>228600</xdr:colOff>
      <xdr:row>18</xdr:row>
      <xdr:rowOff>152400</xdr:rowOff>
    </xdr:from>
    <xdr:to>
      <xdr:col>37</xdr:col>
      <xdr:colOff>228600</xdr:colOff>
      <xdr:row>24</xdr:row>
      <xdr:rowOff>315314</xdr:rowOff>
    </xdr:to>
    <xdr:pic>
      <xdr:nvPicPr>
        <xdr:cNvPr id="4" name="Imagen 3">
          <a:extLst>
            <a:ext uri="{FF2B5EF4-FFF2-40B4-BE49-F238E27FC236}">
              <a16:creationId xmlns:a16="http://schemas.microsoft.com/office/drawing/2014/main" xmlns="" id="{00000000-0008-0000-1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43091100" y="6858000"/>
          <a:ext cx="9144000" cy="4620614"/>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666749</xdr:colOff>
      <xdr:row>0</xdr:row>
      <xdr:rowOff>127719</xdr:rowOff>
    </xdr:from>
    <xdr:to>
      <xdr:col>19</xdr:col>
      <xdr:colOff>1212272</xdr:colOff>
      <xdr:row>5</xdr:row>
      <xdr:rowOff>127146</xdr:rowOff>
    </xdr:to>
    <xdr:pic>
      <xdr:nvPicPr>
        <xdr:cNvPr id="5" name="Imagen 4">
          <a:extLst>
            <a:ext uri="{FF2B5EF4-FFF2-40B4-BE49-F238E27FC236}">
              <a16:creationId xmlns:a16="http://schemas.microsoft.com/office/drawing/2014/main" xmlns="" id="{00000000-0008-0000-1200-000005000000}"/>
            </a:ext>
          </a:extLst>
        </xdr:cNvPr>
        <xdr:cNvPicPr>
          <a:picLocks noChangeAspect="1"/>
        </xdr:cNvPicPr>
      </xdr:nvPicPr>
      <xdr:blipFill rotWithShape="1">
        <a:blip xmlns:r="http://schemas.openxmlformats.org/officeDocument/2006/relationships" r:embed="rId2"/>
        <a:srcRect l="2380" t="12371" r="72544" b="71350"/>
        <a:stretch/>
      </xdr:blipFill>
      <xdr:spPr>
        <a:xfrm>
          <a:off x="35129931" y="127719"/>
          <a:ext cx="2623705" cy="95192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24</xdr:col>
      <xdr:colOff>457199</xdr:colOff>
      <xdr:row>17</xdr:row>
      <xdr:rowOff>428624</xdr:rowOff>
    </xdr:from>
    <xdr:to>
      <xdr:col>37</xdr:col>
      <xdr:colOff>498122</xdr:colOff>
      <xdr:row>25</xdr:row>
      <xdr:rowOff>36362</xdr:rowOff>
    </xdr:to>
    <xdr:pic>
      <xdr:nvPicPr>
        <xdr:cNvPr id="2" name="Imagen 1">
          <a:extLst>
            <a:ext uri="{FF2B5EF4-FFF2-40B4-BE49-F238E27FC236}">
              <a16:creationId xmlns:a16="http://schemas.microsoft.com/office/drawing/2014/main" xmlns="" id="{00000000-0008-0000-1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42557699" y="5915024"/>
          <a:ext cx="9946923" cy="5017938"/>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666749</xdr:colOff>
      <xdr:row>0</xdr:row>
      <xdr:rowOff>127719</xdr:rowOff>
    </xdr:from>
    <xdr:to>
      <xdr:col>19</xdr:col>
      <xdr:colOff>1212272</xdr:colOff>
      <xdr:row>5</xdr:row>
      <xdr:rowOff>127146</xdr:rowOff>
    </xdr:to>
    <xdr:pic>
      <xdr:nvPicPr>
        <xdr:cNvPr id="3" name="Imagen 2">
          <a:extLst>
            <a:ext uri="{FF2B5EF4-FFF2-40B4-BE49-F238E27FC236}">
              <a16:creationId xmlns:a16="http://schemas.microsoft.com/office/drawing/2014/main" xmlns="" id="{00000000-0008-0000-1300-000003000000}"/>
            </a:ext>
          </a:extLst>
        </xdr:cNvPr>
        <xdr:cNvPicPr>
          <a:picLocks noChangeAspect="1"/>
        </xdr:cNvPicPr>
      </xdr:nvPicPr>
      <xdr:blipFill rotWithShape="1">
        <a:blip xmlns:r="http://schemas.openxmlformats.org/officeDocument/2006/relationships" r:embed="rId2"/>
        <a:srcRect l="2380" t="12371" r="72544" b="71350"/>
        <a:stretch/>
      </xdr:blipFill>
      <xdr:spPr>
        <a:xfrm>
          <a:off x="35099624" y="127719"/>
          <a:ext cx="2631498" cy="951927"/>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24</xdr:col>
      <xdr:colOff>419100</xdr:colOff>
      <xdr:row>18</xdr:row>
      <xdr:rowOff>9526</xdr:rowOff>
    </xdr:from>
    <xdr:to>
      <xdr:col>36</xdr:col>
      <xdr:colOff>414336</xdr:colOff>
      <xdr:row>24</xdr:row>
      <xdr:rowOff>244507</xdr:rowOff>
    </xdr:to>
    <xdr:pic>
      <xdr:nvPicPr>
        <xdr:cNvPr id="4" name="Imagen 3">
          <a:extLst>
            <a:ext uri="{FF2B5EF4-FFF2-40B4-BE49-F238E27FC236}">
              <a16:creationId xmlns:a16="http://schemas.microsoft.com/office/drawing/2014/main" xmlns="" id="{00000000-0008-0000-14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43129200" y="6029326"/>
          <a:ext cx="9139236" cy="4502181"/>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666749</xdr:colOff>
      <xdr:row>0</xdr:row>
      <xdr:rowOff>127719</xdr:rowOff>
    </xdr:from>
    <xdr:to>
      <xdr:col>19</xdr:col>
      <xdr:colOff>1212272</xdr:colOff>
      <xdr:row>5</xdr:row>
      <xdr:rowOff>127146</xdr:rowOff>
    </xdr:to>
    <xdr:pic>
      <xdr:nvPicPr>
        <xdr:cNvPr id="7" name="Imagen 6">
          <a:extLst>
            <a:ext uri="{FF2B5EF4-FFF2-40B4-BE49-F238E27FC236}">
              <a16:creationId xmlns:a16="http://schemas.microsoft.com/office/drawing/2014/main" xmlns="" id="{00000000-0008-0000-1400-000007000000}"/>
            </a:ext>
          </a:extLst>
        </xdr:cNvPr>
        <xdr:cNvPicPr>
          <a:picLocks noChangeAspect="1"/>
        </xdr:cNvPicPr>
      </xdr:nvPicPr>
      <xdr:blipFill rotWithShape="1">
        <a:blip xmlns:r="http://schemas.openxmlformats.org/officeDocument/2006/relationships" r:embed="rId2"/>
        <a:srcRect l="2380" t="12371" r="72544" b="71350"/>
        <a:stretch/>
      </xdr:blipFill>
      <xdr:spPr>
        <a:xfrm>
          <a:off x="35099624" y="127719"/>
          <a:ext cx="2631498" cy="95192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914400</xdr:colOff>
      <xdr:row>35</xdr:row>
      <xdr:rowOff>0</xdr:rowOff>
    </xdr:from>
    <xdr:to>
      <xdr:col>17</xdr:col>
      <xdr:colOff>2275608</xdr:colOff>
      <xdr:row>55</xdr:row>
      <xdr:rowOff>190500</xdr:rowOff>
    </xdr:to>
    <xdr:pic>
      <xdr:nvPicPr>
        <xdr:cNvPr id="3" name="Imagen 2">
          <a:extLst>
            <a:ext uri="{FF2B5EF4-FFF2-40B4-BE49-F238E27FC236}">
              <a16:creationId xmlns:a16="http://schemas.microsoft.com/office/drawing/2014/main" xmlns="" id="{00000000-0008-0000-1500-000003000000}"/>
            </a:ext>
          </a:extLst>
        </xdr:cNvPr>
        <xdr:cNvPicPr>
          <a:picLocks noChangeAspect="1"/>
        </xdr:cNvPicPr>
      </xdr:nvPicPr>
      <xdr:blipFill rotWithShape="1">
        <a:blip xmlns:r="http://schemas.openxmlformats.org/officeDocument/2006/relationships" r:embed="rId1"/>
        <a:srcRect l="5329" t="44022" r="57317" b="29024"/>
        <a:stretch/>
      </xdr:blipFill>
      <xdr:spPr>
        <a:xfrm>
          <a:off x="16421100" y="14020800"/>
          <a:ext cx="16296408" cy="6667500"/>
        </a:xfrm>
        <a:prstGeom prst="rect">
          <a:avLst/>
        </a:prstGeom>
      </xdr:spPr>
    </xdr:pic>
    <xdr:clientData/>
  </xdr:twoCellAnchor>
  <xdr:twoCellAnchor editAs="oneCell">
    <xdr:from>
      <xdr:col>26</xdr:col>
      <xdr:colOff>462642</xdr:colOff>
      <xdr:row>18</xdr:row>
      <xdr:rowOff>204107</xdr:rowOff>
    </xdr:from>
    <xdr:to>
      <xdr:col>38</xdr:col>
      <xdr:colOff>653141</xdr:colOff>
      <xdr:row>25</xdr:row>
      <xdr:rowOff>206774</xdr:rowOff>
    </xdr:to>
    <xdr:pic>
      <xdr:nvPicPr>
        <xdr:cNvPr id="4" name="Imagen 3">
          <a:extLst>
            <a:ext uri="{FF2B5EF4-FFF2-40B4-BE49-F238E27FC236}">
              <a16:creationId xmlns:a16="http://schemas.microsoft.com/office/drawing/2014/main" xmlns="" id="{00000000-0008-0000-15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44658642" y="7932964"/>
          <a:ext cx="9334499" cy="4646414"/>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18</xdr:col>
      <xdr:colOff>666749</xdr:colOff>
      <xdr:row>0</xdr:row>
      <xdr:rowOff>127719</xdr:rowOff>
    </xdr:from>
    <xdr:to>
      <xdr:col>19</xdr:col>
      <xdr:colOff>1212272</xdr:colOff>
      <xdr:row>5</xdr:row>
      <xdr:rowOff>127146</xdr:rowOff>
    </xdr:to>
    <xdr:pic>
      <xdr:nvPicPr>
        <xdr:cNvPr id="5" name="Imagen 4">
          <a:extLst>
            <a:ext uri="{FF2B5EF4-FFF2-40B4-BE49-F238E27FC236}">
              <a16:creationId xmlns:a16="http://schemas.microsoft.com/office/drawing/2014/main" xmlns="" id="{00000000-0008-0000-1500-000005000000}"/>
            </a:ext>
          </a:extLst>
        </xdr:cNvPr>
        <xdr:cNvPicPr>
          <a:picLocks noChangeAspect="1"/>
        </xdr:cNvPicPr>
      </xdr:nvPicPr>
      <xdr:blipFill rotWithShape="1">
        <a:blip xmlns:r="http://schemas.openxmlformats.org/officeDocument/2006/relationships" r:embed="rId3"/>
        <a:srcRect l="2380" t="12371" r="72544" b="71350"/>
        <a:stretch/>
      </xdr:blipFill>
      <xdr:spPr>
        <a:xfrm>
          <a:off x="35699699" y="127719"/>
          <a:ext cx="2631498" cy="95192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NSTRUCCI&#211;N%20DE%20MALLA%20VIAL/EVALUACI&#211;N%20JUR&#205;DICA/EVALUACI&#211;N%20TECNICA%20PRELIMINAR%20TECNICA%20FDLCB-LP-013-2018%20%209%20DIC.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Hoja2 (2)"/>
      <sheetName val="RESUMEN"/>
      <sheetName val="1-CON Y CON S.A.S"/>
      <sheetName val="2-CONCRESCOL S.A"/>
      <sheetName val="3-CONSORCIO BOLIVAR 011"/>
      <sheetName val="4- CONSORCIO C&amp;M CIUDAD BOLÍVAR"/>
      <sheetName val="5- CONSORCIO INTERCON 013"/>
      <sheetName val="6-CONSORCIO MALLA VIAL 2018"/>
      <sheetName val="7-CONSORCIO MALLA VIAL 2019"/>
      <sheetName val="8-CONSORCIO MALLA VIAL LR"/>
      <sheetName val="9- CON. VIAL CIUDAD BOLIVAR MV"/>
      <sheetName val="10-CONSORCIO VIAL PC -13"/>
      <sheetName val="11-CONSORCIO VIAS BOLÍVAR 2018"/>
      <sheetName val="12-CONSORCTRB013"/>
      <sheetName val="13-CS INFRA C. BOLÍVAR"/>
      <sheetName val="14-HB ESTRUCTURAS METALICAS SAS"/>
      <sheetName val="15-LUIS ALBERTO GONZALEZ CH "/>
      <sheetName val="16-LYDCO INGENIERIA S.A.S"/>
      <sheetName val="17-UT MA. VIAL P &amp; J INGENIEROS"/>
      <sheetName val="Hoja7"/>
      <sheetName val="Hoja2"/>
    </sheetNames>
    <sheetDataSet>
      <sheetData sheetId="0" refreshError="1"/>
      <sheetData sheetId="1" refreshError="1"/>
      <sheetData sheetId="2" refreshError="1">
        <row r="4">
          <cell r="B4" t="str">
            <v>CONTRATAR A PRECIOS FIJOS Y A MONTO AGOTABLE LA COMPLEMENTACION Y/O ACTUALIZACION Y/O AJUSTES DE DISEÑOS Y LA CONSTRUCCION Y/O RECONSTRUCCION DE LA MALLA VIAL DE LA LOCALIDAD DE CUIDAD BOLIVAR, EN BOGOTA D.C</v>
          </cell>
        </row>
        <row r="6">
          <cell r="E6" t="str">
            <v>CONSULTORÍA Y CONSTRUCCIÓN S.A.S.</v>
          </cell>
        </row>
      </sheetData>
      <sheetData sheetId="3" refreshError="1">
        <row r="5">
          <cell r="E5" t="str">
            <v>CONCRESCOL S.A</v>
          </cell>
        </row>
      </sheetData>
      <sheetData sheetId="4" refreshError="1">
        <row r="5">
          <cell r="E5" t="str">
            <v>CONSORCIO BOLIVAR 011</v>
          </cell>
        </row>
      </sheetData>
      <sheetData sheetId="5" refreshError="1">
        <row r="5">
          <cell r="E5" t="str">
            <v>CONSORCIO C&amp;M CIUDAD BOLÍVAR</v>
          </cell>
        </row>
        <row r="22">
          <cell r="O22">
            <v>230</v>
          </cell>
        </row>
      </sheetData>
      <sheetData sheetId="6" refreshError="1">
        <row r="5">
          <cell r="E5" t="str">
            <v>CONSORCIO INTERCON 013</v>
          </cell>
        </row>
        <row r="22">
          <cell r="O22">
            <v>230</v>
          </cell>
        </row>
      </sheetData>
      <sheetData sheetId="7" refreshError="1">
        <row r="5">
          <cell r="E5" t="str">
            <v>CONSORCIO MALLA VIAL 2018</v>
          </cell>
        </row>
      </sheetData>
      <sheetData sheetId="8" refreshError="1">
        <row r="5">
          <cell r="E5" t="str">
            <v>CONSORCIO MALLA VIAL 2019</v>
          </cell>
        </row>
      </sheetData>
      <sheetData sheetId="9" refreshError="1">
        <row r="5">
          <cell r="E5" t="str">
            <v>CONSORCIO MALLA VIAL LR</v>
          </cell>
        </row>
      </sheetData>
      <sheetData sheetId="10" refreshError="1">
        <row r="5">
          <cell r="E5" t="str">
            <v>CONSORCIO VIAL CIUDAD BOLIVAR MV</v>
          </cell>
        </row>
      </sheetData>
      <sheetData sheetId="11" refreshError="1">
        <row r="5">
          <cell r="E5" t="str">
            <v>CONSORCIO VIAL PC -13</v>
          </cell>
        </row>
        <row r="22">
          <cell r="O22">
            <v>230</v>
          </cell>
        </row>
      </sheetData>
      <sheetData sheetId="12" refreshError="1">
        <row r="5">
          <cell r="E5" t="str">
            <v>CONSORCIO VIAS BOLÍVAR 2018</v>
          </cell>
        </row>
      </sheetData>
      <sheetData sheetId="13" refreshError="1">
        <row r="5">
          <cell r="E5" t="str">
            <v>CONSORCTRB013</v>
          </cell>
        </row>
      </sheetData>
      <sheetData sheetId="14" refreshError="1">
        <row r="5">
          <cell r="E5" t="str">
            <v>CS INFRA C. BOLÍVAR</v>
          </cell>
        </row>
      </sheetData>
      <sheetData sheetId="15" refreshError="1">
        <row r="5">
          <cell r="E5" t="str">
            <v>HB ESTRUCTURAS METALICAS SAS</v>
          </cell>
        </row>
      </sheetData>
      <sheetData sheetId="16" refreshError="1">
        <row r="5">
          <cell r="E5" t="str">
            <v>LUIS ALBERTO GONZALEZ CHAUX</v>
          </cell>
        </row>
        <row r="22">
          <cell r="O22">
            <v>230</v>
          </cell>
        </row>
      </sheetData>
      <sheetData sheetId="17" refreshError="1">
        <row r="5">
          <cell r="E5" t="str">
            <v>LYDCO INGENIERIA S.A.S</v>
          </cell>
        </row>
      </sheetData>
      <sheetData sheetId="18" refreshError="1">
        <row r="5">
          <cell r="E5" t="str">
            <v>UNION TEMPORAL MALLA VIAL P &amp; J INGENIEROS</v>
          </cell>
        </row>
      </sheetData>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Y39"/>
  <sheetViews>
    <sheetView tabSelected="1" topLeftCell="B1" workbookViewId="0">
      <selection activeCell="H14" sqref="H14"/>
    </sheetView>
  </sheetViews>
  <sheetFormatPr baseColWidth="10" defaultRowHeight="15"/>
  <cols>
    <col min="2" max="2" width="88.5703125" customWidth="1"/>
    <col min="3" max="3" width="20.7109375" customWidth="1"/>
    <col min="4" max="4" width="22" customWidth="1"/>
    <col min="5" max="7" width="21" customWidth="1"/>
    <col min="8" max="8" width="26.42578125" customWidth="1"/>
  </cols>
  <sheetData>
    <row r="1" spans="1:25" ht="21">
      <c r="A1" s="403" t="s">
        <v>190</v>
      </c>
      <c r="B1" s="404"/>
      <c r="C1" s="409" t="str">
        <f>+'[1]1-CON Y CON S.A.S'!B4</f>
        <v>CONTRATAR A PRECIOS FIJOS Y A MONTO AGOTABLE LA COMPLEMENTACION Y/O ACTUALIZACION Y/O AJUSTES DE DISEÑOS Y LA CONSTRUCCION Y/O RECONSTRUCCION DE LA MALLA VIAL DE LA LOCALIDAD DE CUIDAD BOLIVAR, EN BOGOTA D.C</v>
      </c>
      <c r="D1" s="409"/>
      <c r="E1" s="409"/>
      <c r="F1" s="409"/>
      <c r="G1" s="409"/>
      <c r="H1" s="410"/>
      <c r="I1" s="97"/>
      <c r="J1" s="97"/>
      <c r="K1" s="97"/>
      <c r="L1" s="97"/>
      <c r="M1" s="97"/>
      <c r="N1" s="97"/>
      <c r="O1" s="97"/>
      <c r="P1" s="97"/>
      <c r="Q1" s="97"/>
      <c r="R1" s="97"/>
      <c r="S1" s="97"/>
      <c r="T1" s="97"/>
      <c r="U1" s="97"/>
      <c r="V1" s="97"/>
      <c r="W1" s="97"/>
      <c r="X1" s="97"/>
      <c r="Y1" s="97"/>
    </row>
    <row r="2" spans="1:25" ht="21">
      <c r="A2" s="405"/>
      <c r="B2" s="406"/>
      <c r="C2" s="411"/>
      <c r="D2" s="411"/>
      <c r="E2" s="411"/>
      <c r="F2" s="411"/>
      <c r="G2" s="411"/>
      <c r="H2" s="412"/>
      <c r="I2" s="97"/>
      <c r="J2" s="97"/>
      <c r="K2" s="97"/>
      <c r="L2" s="97"/>
      <c r="M2" s="97"/>
      <c r="N2" s="97"/>
      <c r="O2" s="97"/>
      <c r="P2" s="97"/>
      <c r="Q2" s="97"/>
      <c r="R2" s="97"/>
      <c r="S2" s="97"/>
      <c r="T2" s="97"/>
      <c r="U2" s="97"/>
      <c r="V2" s="97"/>
      <c r="W2" s="97"/>
      <c r="X2" s="97"/>
      <c r="Y2" s="97"/>
    </row>
    <row r="3" spans="1:25" ht="21.75" thickBot="1">
      <c r="A3" s="407"/>
      <c r="B3" s="408"/>
      <c r="C3" s="413"/>
      <c r="D3" s="413"/>
      <c r="E3" s="413"/>
      <c r="F3" s="413"/>
      <c r="G3" s="413"/>
      <c r="H3" s="414"/>
      <c r="I3" s="97"/>
      <c r="J3" s="97"/>
      <c r="K3" s="97"/>
      <c r="L3" s="97"/>
      <c r="M3" s="97"/>
      <c r="N3" s="97"/>
      <c r="O3" s="97"/>
      <c r="P3" s="97"/>
      <c r="Q3" s="97"/>
      <c r="R3" s="97"/>
      <c r="S3" s="97"/>
      <c r="T3" s="97"/>
      <c r="U3" s="97"/>
      <c r="V3" s="97"/>
      <c r="W3" s="97"/>
      <c r="X3" s="97"/>
      <c r="Y3" s="97"/>
    </row>
    <row r="4" spans="1:25" ht="21.75" customHeight="1" thickBot="1">
      <c r="A4" s="415" t="s">
        <v>186</v>
      </c>
      <c r="B4" s="418" t="s">
        <v>187</v>
      </c>
      <c r="C4" s="421" t="s">
        <v>301</v>
      </c>
      <c r="D4" s="421"/>
      <c r="E4" s="421"/>
      <c r="F4" s="400" t="s">
        <v>325</v>
      </c>
      <c r="G4" s="400" t="s">
        <v>726</v>
      </c>
      <c r="H4" s="422" t="s">
        <v>222</v>
      </c>
      <c r="I4" s="97"/>
      <c r="J4" s="97"/>
      <c r="K4" s="97"/>
      <c r="L4" s="97"/>
      <c r="M4" s="97"/>
      <c r="N4" s="97"/>
      <c r="O4" s="97"/>
      <c r="P4" s="97"/>
      <c r="Q4" s="97"/>
      <c r="R4" s="97"/>
      <c r="S4" s="97"/>
      <c r="T4" s="97"/>
      <c r="U4" s="97"/>
      <c r="V4" s="97"/>
      <c r="W4" s="97"/>
      <c r="X4" s="97"/>
      <c r="Y4" s="97"/>
    </row>
    <row r="5" spans="1:25" ht="21.75" thickBot="1">
      <c r="A5" s="416"/>
      <c r="B5" s="419"/>
      <c r="C5" s="421" t="s">
        <v>302</v>
      </c>
      <c r="D5" s="421"/>
      <c r="E5" s="421"/>
      <c r="F5" s="401"/>
      <c r="G5" s="401"/>
      <c r="H5" s="423"/>
      <c r="I5" s="97"/>
      <c r="J5" s="97"/>
      <c r="K5" s="97"/>
      <c r="L5" s="97"/>
      <c r="M5" s="24"/>
      <c r="N5" s="24"/>
      <c r="O5" s="24"/>
      <c r="P5" s="24"/>
      <c r="Q5" s="24"/>
      <c r="R5" s="24"/>
      <c r="S5" s="24"/>
      <c r="T5" s="24"/>
      <c r="U5" s="24"/>
      <c r="V5" s="24"/>
      <c r="W5" s="24"/>
      <c r="X5" s="24"/>
      <c r="Y5" s="24"/>
    </row>
    <row r="6" spans="1:25" ht="21.75" thickBot="1">
      <c r="A6" s="417"/>
      <c r="B6" s="420"/>
      <c r="C6" s="147" t="s">
        <v>303</v>
      </c>
      <c r="D6" s="148" t="s">
        <v>304</v>
      </c>
      <c r="E6" s="147" t="s">
        <v>305</v>
      </c>
      <c r="F6" s="401"/>
      <c r="G6" s="401"/>
      <c r="H6" s="423"/>
      <c r="I6" s="97"/>
      <c r="J6" s="97"/>
      <c r="K6" s="97"/>
      <c r="L6" s="97"/>
    </row>
    <row r="7" spans="1:25" ht="23.25">
      <c r="A7" s="102">
        <v>1</v>
      </c>
      <c r="B7" s="149" t="str">
        <f>+'[1]1-CON Y CON S.A.S'!E6</f>
        <v>CONSULTORÍA Y CONSTRUCCIÓN S.A.S.</v>
      </c>
      <c r="C7" s="150" t="s">
        <v>306</v>
      </c>
      <c r="D7" s="390" t="s">
        <v>306</v>
      </c>
      <c r="E7" s="395" t="s">
        <v>306</v>
      </c>
      <c r="F7" s="395" t="str">
        <f>+'VERIF FTO 9 A.I.U'!H163</f>
        <v>CUMPLE</v>
      </c>
      <c r="G7" s="395" t="str">
        <f>+'VERIF FTO 9 A.I.U'!I163</f>
        <v>CUMPLE</v>
      </c>
      <c r="H7" s="395">
        <f>+'verif aritm'!I371</f>
        <v>1000</v>
      </c>
      <c r="I7" s="394"/>
    </row>
    <row r="8" spans="1:25" ht="23.25">
      <c r="A8" s="103">
        <v>2</v>
      </c>
      <c r="B8" s="153" t="str">
        <f>+'[1]2-CONCRESCOL S.A'!E5</f>
        <v>CONCRESCOL S.A</v>
      </c>
      <c r="C8" s="154" t="s">
        <v>306</v>
      </c>
      <c r="D8" s="391" t="s">
        <v>306</v>
      </c>
      <c r="E8" s="396" t="s">
        <v>306</v>
      </c>
      <c r="F8" s="395" t="str">
        <f>+'VERIF FTO 9 A.I.U'!H164</f>
        <v>CUMPLE</v>
      </c>
      <c r="G8" s="395" t="str">
        <f>+'VERIF FTO 9 A.I.U'!I164</f>
        <v>CUMPLE</v>
      </c>
      <c r="H8" s="395">
        <f>+'verif aritm'!J371</f>
        <v>979.36751312655156</v>
      </c>
    </row>
    <row r="9" spans="1:25" ht="23.25">
      <c r="A9" s="104">
        <v>3</v>
      </c>
      <c r="B9" s="386" t="str">
        <f>+'[1]3-CONSORCIO BOLIVAR 011'!E5</f>
        <v>CONSORCIO BOLIVAR 011</v>
      </c>
      <c r="C9" s="387" t="s">
        <v>306</v>
      </c>
      <c r="D9" s="392" t="s">
        <v>306</v>
      </c>
      <c r="E9" s="397" t="s">
        <v>307</v>
      </c>
      <c r="F9" s="397" t="str">
        <f>+'VERIF FTO 9 A.I.U'!H165</f>
        <v>RECHAZADA</v>
      </c>
      <c r="G9" s="397"/>
      <c r="H9" s="398" t="s">
        <v>299</v>
      </c>
    </row>
    <row r="10" spans="1:25" ht="23.25">
      <c r="A10" s="103">
        <v>4</v>
      </c>
      <c r="B10" s="153" t="str">
        <f>+'[1]4- CONSORCIO C&amp;M CIUDAD BOLÍVAR'!E5</f>
        <v>CONSORCIO C&amp;M CIUDAD BOLÍVAR</v>
      </c>
      <c r="C10" s="154" t="s">
        <v>306</v>
      </c>
      <c r="D10" s="391" t="s">
        <v>306</v>
      </c>
      <c r="E10" s="395" t="s">
        <v>306</v>
      </c>
      <c r="F10" s="395" t="str">
        <f>+'VERIF FTO 9 A.I.U'!H166</f>
        <v>NO CUMPLE</v>
      </c>
      <c r="G10" s="395" t="str">
        <f>+'VERIF FTO 9 A.I.U'!I166</f>
        <v>NO CUMPLE</v>
      </c>
      <c r="H10" s="395" t="s">
        <v>299</v>
      </c>
      <c r="I10" s="394"/>
    </row>
    <row r="11" spans="1:25" ht="23.25">
      <c r="A11" s="103">
        <v>5</v>
      </c>
      <c r="B11" s="153" t="str">
        <f>+'[1]5- CONSORCIO INTERCON 013'!E5</f>
        <v>CONSORCIO INTERCON 013</v>
      </c>
      <c r="C11" s="154" t="s">
        <v>306</v>
      </c>
      <c r="D11" s="391" t="s">
        <v>306</v>
      </c>
      <c r="E11" s="395" t="s">
        <v>306</v>
      </c>
      <c r="F11" s="395" t="str">
        <f>+'VERIF FTO 9 A.I.U'!H167</f>
        <v>CUMPLE</v>
      </c>
      <c r="G11" s="395" t="str">
        <f>+'VERIF FTO 9 A.I.U'!I167</f>
        <v>CUMPLE</v>
      </c>
      <c r="H11" s="395">
        <f>+'verif aritm'!L371</f>
        <v>979.36903093224998</v>
      </c>
      <c r="I11" s="394"/>
    </row>
    <row r="12" spans="1:25" ht="23.25">
      <c r="A12" s="103">
        <v>6</v>
      </c>
      <c r="B12" s="153" t="str">
        <f>+'[1]6-CONSORCIO MALLA VIAL 2018'!E5</f>
        <v>CONSORCIO MALLA VIAL 2018</v>
      </c>
      <c r="C12" s="154" t="s">
        <v>306</v>
      </c>
      <c r="D12" s="391" t="s">
        <v>306</v>
      </c>
      <c r="E12" s="395" t="s">
        <v>306</v>
      </c>
      <c r="F12" s="395" t="str">
        <f>+'VERIF FTO 9 A.I.U'!H168</f>
        <v>CUMPLE</v>
      </c>
      <c r="G12" s="395" t="str">
        <f>+'VERIF FTO 9 A.I.U'!I168</f>
        <v>CUMPLE</v>
      </c>
      <c r="H12" s="395">
        <f>+'verif aritm'!M371</f>
        <v>978.62414021413633</v>
      </c>
    </row>
    <row r="13" spans="1:25" ht="23.25">
      <c r="A13" s="103">
        <v>7</v>
      </c>
      <c r="B13" s="153" t="str">
        <f>+'[1]7-CONSORCIO MALLA VIAL 2019'!E5</f>
        <v>CONSORCIO MALLA VIAL 2019</v>
      </c>
      <c r="C13" s="154" t="s">
        <v>306</v>
      </c>
      <c r="D13" s="391" t="s">
        <v>306</v>
      </c>
      <c r="E13" s="395" t="s">
        <v>306</v>
      </c>
      <c r="F13" s="395" t="str">
        <f>+'VERIF FTO 9 A.I.U'!H169</f>
        <v>NO CUMPLE</v>
      </c>
      <c r="G13" s="395" t="str">
        <f>+'VERIF FTO 9 A.I.U'!I169</f>
        <v>NO CUMPLE</v>
      </c>
      <c r="H13" s="395" t="s">
        <v>299</v>
      </c>
    </row>
    <row r="14" spans="1:25" ht="23.25">
      <c r="A14" s="103">
        <v>8</v>
      </c>
      <c r="B14" s="153" t="str">
        <f>+'[1]8-CONSORCIO MALLA VIAL LR'!E5</f>
        <v>CONSORCIO MALLA VIAL LR</v>
      </c>
      <c r="C14" s="154" t="s">
        <v>306</v>
      </c>
      <c r="D14" s="391" t="s">
        <v>306</v>
      </c>
      <c r="E14" s="395" t="s">
        <v>306</v>
      </c>
      <c r="F14" s="395" t="str">
        <f>+'VERIF FTO 9 A.I.U'!H170</f>
        <v>NO CUMPLE</v>
      </c>
      <c r="G14" s="395" t="str">
        <f>+'VERIF FTO 9 A.I.U'!I170</f>
        <v>NO CUMPLE</v>
      </c>
      <c r="H14" s="395" t="s">
        <v>299</v>
      </c>
    </row>
    <row r="15" spans="1:25" ht="23.25">
      <c r="A15" s="388">
        <v>9</v>
      </c>
      <c r="B15" s="386" t="str">
        <f>+'[1]9- CON. VIAL CIUDAD BOLIVAR MV'!E5</f>
        <v>CONSORCIO VIAL CIUDAD BOLIVAR MV</v>
      </c>
      <c r="C15" s="387" t="s">
        <v>307</v>
      </c>
      <c r="D15" s="392" t="s">
        <v>306</v>
      </c>
      <c r="E15" s="397" t="s">
        <v>306</v>
      </c>
      <c r="F15" s="397" t="str">
        <f>+'VERIF FTO 9 A.I.U'!H171</f>
        <v>RECHAZADA</v>
      </c>
      <c r="G15" s="397"/>
      <c r="H15" s="398" t="s">
        <v>299</v>
      </c>
    </row>
    <row r="16" spans="1:25" ht="23.25">
      <c r="A16" s="103">
        <v>10</v>
      </c>
      <c r="B16" s="153" t="str">
        <f>+'[1]10-CONSORCIO VIAL PC -13'!E5</f>
        <v>CONSORCIO VIAL PC -13</v>
      </c>
      <c r="C16" s="154" t="s">
        <v>306</v>
      </c>
      <c r="D16" s="391" t="s">
        <v>306</v>
      </c>
      <c r="E16" s="395" t="s">
        <v>306</v>
      </c>
      <c r="F16" s="395" t="str">
        <f>+'VERIF FTO 9 A.I.U'!H172</f>
        <v>NO CUMPLE</v>
      </c>
      <c r="G16" s="395" t="str">
        <f>+'VERIF FTO 9 A.I.U'!I172</f>
        <v>NO CUMPLE</v>
      </c>
      <c r="H16" s="395" t="s">
        <v>299</v>
      </c>
      <c r="I16" s="394"/>
    </row>
    <row r="17" spans="1:9" ht="23.25">
      <c r="A17" s="389">
        <v>11</v>
      </c>
      <c r="B17" s="386" t="str">
        <f>+'[1]11-CONSORCIO VIAS BOLÍVAR 2018'!E5</f>
        <v>CONSORCIO VIAS BOLÍVAR 2018</v>
      </c>
      <c r="C17" s="387" t="s">
        <v>306</v>
      </c>
      <c r="D17" s="392" t="s">
        <v>306</v>
      </c>
      <c r="E17" s="397" t="s">
        <v>307</v>
      </c>
      <c r="F17" s="397" t="str">
        <f>+'VERIF FTO 9 A.I.U'!H173</f>
        <v>RECHAZADA</v>
      </c>
      <c r="G17" s="397"/>
      <c r="H17" s="398" t="s">
        <v>299</v>
      </c>
    </row>
    <row r="18" spans="1:9" ht="23.25">
      <c r="A18" s="388">
        <v>12</v>
      </c>
      <c r="B18" s="386" t="str">
        <f>+'[1]12-CONSORCTRB013'!E5</f>
        <v>CONSORCTRB013</v>
      </c>
      <c r="C18" s="387" t="s">
        <v>307</v>
      </c>
      <c r="D18" s="392" t="s">
        <v>306</v>
      </c>
      <c r="E18" s="397" t="s">
        <v>307</v>
      </c>
      <c r="F18" s="397" t="str">
        <f>+'VERIF FTO 9 A.I.U'!H174</f>
        <v>RECHAZADA</v>
      </c>
      <c r="G18" s="397"/>
      <c r="H18" s="398" t="s">
        <v>299</v>
      </c>
    </row>
    <row r="19" spans="1:9" ht="23.25">
      <c r="A19" s="388">
        <v>13</v>
      </c>
      <c r="B19" s="386" t="str">
        <f>+'[1]13-CS INFRA C. BOLÍVAR'!E5</f>
        <v>CS INFRA C. BOLÍVAR</v>
      </c>
      <c r="C19" s="387" t="s">
        <v>307</v>
      </c>
      <c r="D19" s="392" t="s">
        <v>306</v>
      </c>
      <c r="E19" s="397" t="s">
        <v>307</v>
      </c>
      <c r="F19" s="397" t="str">
        <f>+'VERIF FTO 9 A.I.U'!H175</f>
        <v>RECHAZADA</v>
      </c>
      <c r="G19" s="397"/>
      <c r="H19" s="398" t="s">
        <v>299</v>
      </c>
    </row>
    <row r="20" spans="1:9" ht="23.25">
      <c r="A20" s="104">
        <v>14</v>
      </c>
      <c r="B20" s="153" t="str">
        <f>+'[1]14-HB ESTRUCTURAS METALICAS SAS'!E5</f>
        <v>HB ESTRUCTURAS METALICAS SAS</v>
      </c>
      <c r="C20" s="154" t="s">
        <v>306</v>
      </c>
      <c r="D20" s="391" t="s">
        <v>306</v>
      </c>
      <c r="E20" s="395" t="s">
        <v>306</v>
      </c>
      <c r="F20" s="395" t="str">
        <f>+'VERIF FTO 9 A.I.U'!H176</f>
        <v>NO CUMPLE</v>
      </c>
      <c r="G20" s="395" t="str">
        <f>+'VERIF FTO 9 A.I.U'!I176</f>
        <v>NO CUMPLE</v>
      </c>
      <c r="H20" s="395" t="s">
        <v>299</v>
      </c>
      <c r="I20" s="394"/>
    </row>
    <row r="21" spans="1:9" ht="23.25">
      <c r="A21" s="103">
        <v>15</v>
      </c>
      <c r="B21" s="153" t="str">
        <f>+'[1]15-LUIS ALBERTO GONZALEZ CH '!E5</f>
        <v>LUIS ALBERTO GONZALEZ CHAUX</v>
      </c>
      <c r="C21" s="154" t="s">
        <v>306</v>
      </c>
      <c r="D21" s="391" t="s">
        <v>306</v>
      </c>
      <c r="E21" s="395" t="s">
        <v>306</v>
      </c>
      <c r="F21" s="395" t="str">
        <f>+'VERIF FTO 9 A.I.U'!H177</f>
        <v>CUMPLE</v>
      </c>
      <c r="G21" s="395" t="str">
        <f>+'VERIF FTO 9 A.I.U'!I177</f>
        <v>NO CUMPLE</v>
      </c>
      <c r="H21" s="395" t="s">
        <v>299</v>
      </c>
      <c r="I21" s="394"/>
    </row>
    <row r="22" spans="1:9" ht="23.25">
      <c r="A22" s="103">
        <v>16</v>
      </c>
      <c r="B22" s="153" t="str">
        <f>+'[1]16-LYDCO INGENIERIA S.A.S'!E5</f>
        <v>LYDCO INGENIERIA S.A.S</v>
      </c>
      <c r="C22" s="154" t="s">
        <v>306</v>
      </c>
      <c r="D22" s="391" t="s">
        <v>306</v>
      </c>
      <c r="E22" s="395" t="s">
        <v>306</v>
      </c>
      <c r="F22" s="395" t="str">
        <f>+'VERIF FTO 9 A.I.U'!H178</f>
        <v>NO CUMPLE</v>
      </c>
      <c r="G22" s="395" t="str">
        <f>+'VERIF FTO 9 A.I.U'!I178</f>
        <v>NO CUMPLE</v>
      </c>
      <c r="H22" s="395" t="s">
        <v>299</v>
      </c>
    </row>
    <row r="23" spans="1:9" ht="24" thickBot="1">
      <c r="A23" s="105">
        <v>17</v>
      </c>
      <c r="B23" s="157" t="str">
        <f>+'[1]17-UT MA. VIAL P &amp; J INGENIEROS'!E5</f>
        <v>UNION TEMPORAL MALLA VIAL P &amp; J INGENIEROS</v>
      </c>
      <c r="C23" s="158" t="s">
        <v>306</v>
      </c>
      <c r="D23" s="393" t="s">
        <v>306</v>
      </c>
      <c r="E23" s="395" t="s">
        <v>306</v>
      </c>
      <c r="F23" s="395" t="str">
        <f>+'VERIF FTO 9 A.I.U'!H179</f>
        <v>NO CUMPLE</v>
      </c>
      <c r="G23" s="395" t="str">
        <f>+'VERIF FTO 9 A.I.U'!I179</f>
        <v>NO CUMPLE</v>
      </c>
      <c r="H23" s="395" t="s">
        <v>299</v>
      </c>
    </row>
    <row r="26" spans="1:9" ht="21">
      <c r="B26" s="402" t="s">
        <v>308</v>
      </c>
      <c r="C26" s="402"/>
      <c r="D26" s="402"/>
      <c r="E26" s="402"/>
      <c r="F26" s="384"/>
      <c r="G26" s="384"/>
    </row>
    <row r="29" spans="1:9" s="159" customFormat="1" ht="23.25"/>
    <row r="30" spans="1:9" s="159" customFormat="1" ht="23.25">
      <c r="A30" s="399" t="s">
        <v>309</v>
      </c>
      <c r="B30" s="399"/>
      <c r="D30" s="399" t="s">
        <v>310</v>
      </c>
      <c r="E30" s="399"/>
      <c r="F30" s="399"/>
      <c r="G30" s="399"/>
      <c r="H30" s="399"/>
      <c r="I30" s="399"/>
    </row>
    <row r="31" spans="1:9" s="159" customFormat="1" ht="23.25">
      <c r="A31" s="399" t="s">
        <v>311</v>
      </c>
      <c r="B31" s="399"/>
      <c r="D31" s="399" t="s">
        <v>312</v>
      </c>
      <c r="E31" s="399"/>
      <c r="F31" s="399"/>
      <c r="G31" s="399"/>
      <c r="H31" s="399"/>
      <c r="I31" s="399"/>
    </row>
    <row r="32" spans="1:9" s="159" customFormat="1" ht="23.25"/>
    <row r="33" spans="1:9" s="159" customFormat="1" ht="23.25"/>
    <row r="34" spans="1:9" s="159" customFormat="1" ht="23.25"/>
    <row r="35" spans="1:9" s="159" customFormat="1" ht="23.25"/>
    <row r="36" spans="1:9" s="159" customFormat="1" ht="23.25">
      <c r="A36" s="399" t="s">
        <v>313</v>
      </c>
      <c r="B36" s="399"/>
      <c r="D36" s="399" t="s">
        <v>314</v>
      </c>
      <c r="E36" s="399"/>
      <c r="F36" s="399"/>
      <c r="G36" s="399"/>
      <c r="H36" s="399"/>
      <c r="I36" s="399"/>
    </row>
    <row r="37" spans="1:9" s="159" customFormat="1" ht="23.25">
      <c r="A37" s="399" t="s">
        <v>315</v>
      </c>
      <c r="B37" s="399"/>
      <c r="D37" s="399" t="s">
        <v>312</v>
      </c>
      <c r="E37" s="399"/>
      <c r="F37" s="399"/>
      <c r="G37" s="399"/>
      <c r="H37" s="399"/>
      <c r="I37" s="399"/>
    </row>
    <row r="38" spans="1:9" s="159" customFormat="1" ht="23.25"/>
    <row r="39" spans="1:9" s="159" customFormat="1" ht="23.25"/>
  </sheetData>
  <mergeCells count="18">
    <mergeCell ref="A1:B3"/>
    <mergeCell ref="C1:H3"/>
    <mergeCell ref="A4:A6"/>
    <mergeCell ref="B4:B6"/>
    <mergeCell ref="C4:E4"/>
    <mergeCell ref="H4:H6"/>
    <mergeCell ref="C5:E5"/>
    <mergeCell ref="A37:B37"/>
    <mergeCell ref="D37:I37"/>
    <mergeCell ref="F4:F6"/>
    <mergeCell ref="G4:G6"/>
    <mergeCell ref="B26:E26"/>
    <mergeCell ref="A30:B30"/>
    <mergeCell ref="D30:I30"/>
    <mergeCell ref="A31:B31"/>
    <mergeCell ref="D31:I31"/>
    <mergeCell ref="A36:B36"/>
    <mergeCell ref="D36:I36"/>
  </mergeCells>
  <conditionalFormatting sqref="B8:B21">
    <cfRule type="containsText" dxfId="94" priority="1" operator="containsText" text="NO HABIL">
      <formula>NOT(ISERROR(SEARCH("NO HABIL",B8)))</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K179"/>
  <sheetViews>
    <sheetView topLeftCell="A159" zoomScale="85" zoomScaleNormal="85" workbookViewId="0">
      <selection activeCell="M184" sqref="M184"/>
    </sheetView>
  </sheetViews>
  <sheetFormatPr baseColWidth="10" defaultRowHeight="15"/>
  <cols>
    <col min="1" max="1" width="14.140625" customWidth="1"/>
    <col min="2" max="2" width="17.42578125" bestFit="1" customWidth="1"/>
    <col min="3" max="3" width="2.7109375" customWidth="1"/>
    <col min="7" max="7" width="13.140625" customWidth="1"/>
    <col min="8" max="8" width="14" customWidth="1"/>
    <col min="9" max="9" width="14.42578125" customWidth="1"/>
    <col min="10" max="10" width="24.140625" customWidth="1"/>
    <col min="11" max="11" width="19.140625" customWidth="1"/>
  </cols>
  <sheetData>
    <row r="1" spans="1:2">
      <c r="A1" s="164">
        <v>1</v>
      </c>
      <c r="B1" s="166"/>
    </row>
    <row r="2" spans="1:2">
      <c r="A2" s="165" t="str">
        <f>'CONSOLIDADO INICIAL'!B7</f>
        <v>CONSULTORÍA Y CONSTRUCCIÓN S.A.S.</v>
      </c>
      <c r="B2" s="166"/>
    </row>
    <row r="3" spans="1:2">
      <c r="A3" s="161" t="s">
        <v>317</v>
      </c>
      <c r="B3" s="172">
        <v>0.31767299999999998</v>
      </c>
    </row>
    <row r="4" spans="1:2">
      <c r="A4" s="161" t="s">
        <v>316</v>
      </c>
      <c r="B4" s="162">
        <v>11742311993.946899</v>
      </c>
    </row>
    <row r="5" spans="1:2">
      <c r="B5" s="162"/>
    </row>
    <row r="6" spans="1:2">
      <c r="A6" s="161" t="s">
        <v>316</v>
      </c>
      <c r="B6" s="162">
        <f>B4</f>
        <v>11742311993.946899</v>
      </c>
    </row>
    <row r="7" spans="1:2">
      <c r="A7" s="161" t="s">
        <v>319</v>
      </c>
      <c r="B7" s="162">
        <f>B6*B3</f>
        <v>3730215478.053093</v>
      </c>
    </row>
    <row r="8" spans="1:2">
      <c r="A8" s="161" t="s">
        <v>320</v>
      </c>
      <c r="B8" s="162">
        <v>175824176</v>
      </c>
    </row>
    <row r="9" spans="1:2">
      <c r="A9" s="161" t="s">
        <v>321</v>
      </c>
      <c r="B9" s="162">
        <v>175824176</v>
      </c>
    </row>
    <row r="10" spans="1:2">
      <c r="A10" s="161" t="s">
        <v>322</v>
      </c>
      <c r="B10" s="162">
        <v>175824176</v>
      </c>
    </row>
    <row r="11" spans="1:2">
      <c r="A11" s="161" t="s">
        <v>318</v>
      </c>
      <c r="B11" s="170">
        <f>SUM(B6:B10)</f>
        <v>15999999999.999992</v>
      </c>
    </row>
    <row r="12" spans="1:2">
      <c r="B12" s="163" t="s">
        <v>28</v>
      </c>
    </row>
    <row r="14" spans="1:2">
      <c r="A14" s="164">
        <v>2</v>
      </c>
      <c r="B14" s="166"/>
    </row>
    <row r="15" spans="1:2">
      <c r="A15" s="165" t="str">
        <f>'CONSOLIDADO INICIAL'!B8</f>
        <v>CONCRESCOL S.A</v>
      </c>
      <c r="B15" s="166"/>
    </row>
    <row r="16" spans="1:2">
      <c r="A16" s="161" t="s">
        <v>317</v>
      </c>
      <c r="B16" s="171">
        <v>0.32</v>
      </c>
    </row>
    <row r="17" spans="1:8">
      <c r="A17" s="161" t="s">
        <v>316</v>
      </c>
      <c r="B17" s="169">
        <v>11721611721</v>
      </c>
    </row>
    <row r="18" spans="1:8">
      <c r="B18" s="162"/>
    </row>
    <row r="19" spans="1:8">
      <c r="A19" s="161" t="s">
        <v>316</v>
      </c>
      <c r="B19" s="168">
        <f>B17</f>
        <v>11721611721</v>
      </c>
    </row>
    <row r="20" spans="1:8">
      <c r="A20" s="161" t="s">
        <v>319</v>
      </c>
      <c r="B20" s="167">
        <f>B19*B16</f>
        <v>3750915750.7200003</v>
      </c>
    </row>
    <row r="21" spans="1:8">
      <c r="A21" s="161" t="s">
        <v>320</v>
      </c>
      <c r="B21" s="169">
        <v>175824176</v>
      </c>
    </row>
    <row r="22" spans="1:8">
      <c r="A22" s="161" t="s">
        <v>321</v>
      </c>
      <c r="B22" s="169">
        <v>175824176</v>
      </c>
    </row>
    <row r="23" spans="1:8">
      <c r="A23" s="161" t="s">
        <v>322</v>
      </c>
      <c r="B23" s="169">
        <v>175824176</v>
      </c>
    </row>
    <row r="24" spans="1:8">
      <c r="A24" s="161" t="s">
        <v>318</v>
      </c>
      <c r="B24" s="170">
        <f>SUM(B19:B23)</f>
        <v>15999999999.720001</v>
      </c>
    </row>
    <row r="25" spans="1:8">
      <c r="B25" s="163" t="s">
        <v>28</v>
      </c>
    </row>
    <row r="27" spans="1:8">
      <c r="A27" s="164">
        <v>4</v>
      </c>
      <c r="B27" s="166"/>
      <c r="H27" s="160"/>
    </row>
    <row r="28" spans="1:8">
      <c r="A28" s="165" t="str">
        <f>'CONSOLIDADO INICIAL'!B10</f>
        <v>CONSORCIO C&amp;M CIUDAD BOLÍVAR</v>
      </c>
      <c r="B28" s="166"/>
    </row>
    <row r="29" spans="1:8">
      <c r="A29" s="161" t="s">
        <v>317</v>
      </c>
      <c r="B29" s="172">
        <v>0.317602</v>
      </c>
    </row>
    <row r="30" spans="1:8">
      <c r="A30" s="161" t="s">
        <v>316</v>
      </c>
      <c r="B30" s="169">
        <v>11742944737</v>
      </c>
    </row>
    <row r="31" spans="1:8">
      <c r="B31" s="162"/>
    </row>
    <row r="32" spans="1:8">
      <c r="A32" s="161" t="s">
        <v>316</v>
      </c>
      <c r="B32" s="169">
        <f>B30</f>
        <v>11742944737</v>
      </c>
    </row>
    <row r="33" spans="1:8">
      <c r="A33" s="161" t="s">
        <v>319</v>
      </c>
      <c r="B33" s="174">
        <f>B32*B29</f>
        <v>3729582734.3606739</v>
      </c>
    </row>
    <row r="34" spans="1:8">
      <c r="A34" s="161" t="s">
        <v>320</v>
      </c>
      <c r="B34" s="169">
        <v>175824176</v>
      </c>
      <c r="H34" s="160"/>
    </row>
    <row r="35" spans="1:8">
      <c r="A35" s="161" t="s">
        <v>321</v>
      </c>
      <c r="B35" s="169">
        <v>175824176</v>
      </c>
      <c r="H35" s="160"/>
    </row>
    <row r="36" spans="1:8">
      <c r="A36" s="161" t="s">
        <v>322</v>
      </c>
      <c r="B36" s="169">
        <v>175824176</v>
      </c>
      <c r="H36" s="160"/>
    </row>
    <row r="37" spans="1:8">
      <c r="A37" s="161" t="s">
        <v>318</v>
      </c>
      <c r="B37" s="170">
        <f>SUM(B32:B36)</f>
        <v>15999999999.360674</v>
      </c>
    </row>
    <row r="38" spans="1:8">
      <c r="B38" s="173" t="s">
        <v>323</v>
      </c>
    </row>
    <row r="40" spans="1:8">
      <c r="A40" s="164">
        <v>5</v>
      </c>
      <c r="B40" s="166"/>
    </row>
    <row r="41" spans="1:8">
      <c r="A41" s="165" t="str">
        <f>'CONSOLIDADO INICIAL'!B11</f>
        <v>CONSORCIO INTERCON 013</v>
      </c>
      <c r="B41" s="166"/>
    </row>
    <row r="42" spans="1:8">
      <c r="A42" s="161" t="s">
        <v>317</v>
      </c>
      <c r="B42" s="172">
        <v>0.31669999999999998</v>
      </c>
    </row>
    <row r="43" spans="1:8">
      <c r="A43" s="161" t="s">
        <v>316</v>
      </c>
      <c r="B43" s="168">
        <v>11750989194.200001</v>
      </c>
    </row>
    <row r="44" spans="1:8">
      <c r="B44" s="162"/>
    </row>
    <row r="45" spans="1:8">
      <c r="A45" s="161" t="s">
        <v>316</v>
      </c>
      <c r="B45" s="168">
        <f>B43</f>
        <v>11750989194.200001</v>
      </c>
    </row>
    <row r="46" spans="1:8">
      <c r="A46" s="161" t="s">
        <v>319</v>
      </c>
      <c r="B46" s="176">
        <f>B45*B42</f>
        <v>3721538277.8031402</v>
      </c>
    </row>
    <row r="47" spans="1:8">
      <c r="A47" s="161" t="s">
        <v>320</v>
      </c>
      <c r="B47" s="168">
        <v>175824176</v>
      </c>
    </row>
    <row r="48" spans="1:8">
      <c r="A48" s="161" t="s">
        <v>321</v>
      </c>
      <c r="B48" s="168">
        <v>175824176</v>
      </c>
    </row>
    <row r="49" spans="1:2">
      <c r="A49" s="161" t="s">
        <v>322</v>
      </c>
      <c r="B49" s="168">
        <v>175824176</v>
      </c>
    </row>
    <row r="50" spans="1:2">
      <c r="A50" s="161" t="s">
        <v>318</v>
      </c>
      <c r="B50" s="170">
        <f>SUM(B45:B49)</f>
        <v>16000000000.003141</v>
      </c>
    </row>
    <row r="51" spans="1:2">
      <c r="B51" s="175" t="s">
        <v>28</v>
      </c>
    </row>
    <row r="53" spans="1:2">
      <c r="A53" s="164">
        <v>6</v>
      </c>
      <c r="B53" s="166"/>
    </row>
    <row r="54" spans="1:2">
      <c r="A54" s="165" t="str">
        <f>'CONSOLIDADO INICIAL'!B12</f>
        <v>CONSORCIO MALLA VIAL 2018</v>
      </c>
      <c r="B54" s="166"/>
    </row>
    <row r="55" spans="1:2">
      <c r="A55" s="161" t="s">
        <v>317</v>
      </c>
      <c r="B55" s="172">
        <v>0.31744939999999999</v>
      </c>
    </row>
    <row r="56" spans="1:2">
      <c r="A56" s="161" t="s">
        <v>316</v>
      </c>
      <c r="B56" s="169">
        <v>11744304921</v>
      </c>
    </row>
    <row r="57" spans="1:2">
      <c r="B57" s="162"/>
    </row>
    <row r="58" spans="1:2">
      <c r="A58" s="161" t="s">
        <v>316</v>
      </c>
      <c r="B58" s="168">
        <f>B56</f>
        <v>11744304921</v>
      </c>
    </row>
    <row r="59" spans="1:2">
      <c r="A59" s="161" t="s">
        <v>319</v>
      </c>
      <c r="B59" s="176">
        <f>B58*B55</f>
        <v>3728222550.5884972</v>
      </c>
    </row>
    <row r="60" spans="1:2">
      <c r="A60" s="161" t="s">
        <v>320</v>
      </c>
      <c r="B60" s="168">
        <v>175824176</v>
      </c>
    </row>
    <row r="61" spans="1:2">
      <c r="A61" s="161" t="s">
        <v>321</v>
      </c>
      <c r="B61" s="168">
        <v>175824176</v>
      </c>
    </row>
    <row r="62" spans="1:2">
      <c r="A62" s="161" t="s">
        <v>322</v>
      </c>
      <c r="B62" s="168">
        <v>175824176</v>
      </c>
    </row>
    <row r="63" spans="1:2">
      <c r="A63" s="161" t="s">
        <v>318</v>
      </c>
      <c r="B63" s="170">
        <f>SUM(B58:B62)</f>
        <v>15999999999.588497</v>
      </c>
    </row>
    <row r="64" spans="1:2">
      <c r="B64" s="175" t="s">
        <v>28</v>
      </c>
    </row>
    <row r="66" spans="1:8">
      <c r="A66" s="164">
        <v>7</v>
      </c>
      <c r="B66" s="166"/>
    </row>
    <row r="67" spans="1:8">
      <c r="A67" s="165" t="str">
        <f>'CONSOLIDADO INICIAL'!B13</f>
        <v>CONSORCIO MALLA VIAL 2019</v>
      </c>
      <c r="B67" s="166"/>
      <c r="H67" s="191">
        <f>B69</f>
        <v>11732419501</v>
      </c>
    </row>
    <row r="68" spans="1:8">
      <c r="A68" s="161" t="s">
        <v>317</v>
      </c>
      <c r="B68" s="177">
        <v>0.31878403</v>
      </c>
      <c r="H68" s="191">
        <f>B72+1</f>
        <v>3740107971.179369</v>
      </c>
    </row>
    <row r="69" spans="1:8">
      <c r="A69" s="161" t="s">
        <v>316</v>
      </c>
      <c r="B69" s="169">
        <v>11732419501</v>
      </c>
      <c r="H69" s="191">
        <f>B34</f>
        <v>175824176</v>
      </c>
    </row>
    <row r="70" spans="1:8">
      <c r="B70" s="162"/>
      <c r="H70" s="191">
        <f>B35</f>
        <v>175824176</v>
      </c>
    </row>
    <row r="71" spans="1:8">
      <c r="A71" s="161" t="s">
        <v>316</v>
      </c>
      <c r="B71" s="168">
        <f>B69</f>
        <v>11732419501</v>
      </c>
      <c r="H71" s="191">
        <f>B36</f>
        <v>175824176</v>
      </c>
    </row>
    <row r="72" spans="1:8">
      <c r="A72" s="161" t="s">
        <v>319</v>
      </c>
      <c r="B72" s="174">
        <f>B71*B68</f>
        <v>3740107970.179369</v>
      </c>
      <c r="H72" s="191">
        <f>SUM(H67:H71)</f>
        <v>16000000000.179369</v>
      </c>
    </row>
    <row r="73" spans="1:8">
      <c r="A73" s="161" t="s">
        <v>320</v>
      </c>
      <c r="B73" s="169">
        <v>175824176</v>
      </c>
    </row>
    <row r="74" spans="1:8">
      <c r="A74" s="161" t="s">
        <v>321</v>
      </c>
      <c r="B74" s="169">
        <v>175824176</v>
      </c>
    </row>
    <row r="75" spans="1:8">
      <c r="A75" s="161" t="s">
        <v>322</v>
      </c>
      <c r="B75" s="169">
        <v>175824176</v>
      </c>
    </row>
    <row r="76" spans="1:8">
      <c r="A76" s="161" t="s">
        <v>318</v>
      </c>
      <c r="B76" s="170">
        <f>SUM(B71:B75)</f>
        <v>15999999999.179369</v>
      </c>
    </row>
    <row r="77" spans="1:8">
      <c r="B77" s="173" t="s">
        <v>323</v>
      </c>
    </row>
    <row r="79" spans="1:8">
      <c r="A79" s="164">
        <v>8</v>
      </c>
      <c r="B79" s="166"/>
    </row>
    <row r="80" spans="1:8">
      <c r="A80" s="165" t="str">
        <f>'CONSOLIDADO INICIAL'!B14</f>
        <v>CONSORCIO MALLA VIAL LR</v>
      </c>
      <c r="B80" s="166"/>
      <c r="H80" s="191"/>
    </row>
    <row r="81" spans="1:8">
      <c r="A81" s="161" t="s">
        <v>317</v>
      </c>
      <c r="B81" s="177">
        <v>0.32</v>
      </c>
      <c r="H81" s="191"/>
    </row>
    <row r="82" spans="1:8">
      <c r="A82" s="161" t="s">
        <v>316</v>
      </c>
      <c r="B82" s="169">
        <v>11721611722</v>
      </c>
      <c r="H82" s="191"/>
    </row>
    <row r="83" spans="1:8">
      <c r="B83" s="162"/>
      <c r="H83" s="191"/>
    </row>
    <row r="84" spans="1:8">
      <c r="A84" s="161" t="s">
        <v>316</v>
      </c>
      <c r="B84" s="169">
        <f>B82</f>
        <v>11721611722</v>
      </c>
      <c r="H84" s="191"/>
    </row>
    <row r="85" spans="1:8">
      <c r="A85" s="161" t="s">
        <v>319</v>
      </c>
      <c r="B85" s="178">
        <f>B84*B81</f>
        <v>3750915751.04</v>
      </c>
      <c r="H85" s="191"/>
    </row>
    <row r="86" spans="1:8">
      <c r="A86" s="161" t="s">
        <v>320</v>
      </c>
      <c r="B86" s="169">
        <v>175824176</v>
      </c>
    </row>
    <row r="87" spans="1:8">
      <c r="A87" s="161" t="s">
        <v>321</v>
      </c>
      <c r="B87" s="169">
        <v>175824176</v>
      </c>
    </row>
    <row r="88" spans="1:8">
      <c r="A88" s="161" t="s">
        <v>322</v>
      </c>
      <c r="B88" s="169">
        <v>175824176</v>
      </c>
    </row>
    <row r="89" spans="1:8">
      <c r="A89" s="161" t="s">
        <v>318</v>
      </c>
      <c r="B89" s="179">
        <f>SUM(B84:B88)</f>
        <v>16000000001.040001</v>
      </c>
    </row>
    <row r="90" spans="1:8">
      <c r="B90" s="173" t="s">
        <v>323</v>
      </c>
    </row>
    <row r="92" spans="1:8">
      <c r="A92" s="164">
        <v>10</v>
      </c>
      <c r="B92" s="166"/>
    </row>
    <row r="93" spans="1:8">
      <c r="A93" s="165" t="str">
        <f>'CONSOLIDADO INICIAL'!B16</f>
        <v>CONSORCIO VIAL PC -13</v>
      </c>
      <c r="B93" s="166"/>
      <c r="H93" s="191">
        <f>B95</f>
        <v>11748159893</v>
      </c>
    </row>
    <row r="94" spans="1:8">
      <c r="A94" s="161" t="s">
        <v>317</v>
      </c>
      <c r="B94" s="177">
        <v>0.3170171</v>
      </c>
      <c r="H94" s="191">
        <f>B98</f>
        <v>3724367579.6151705</v>
      </c>
    </row>
    <row r="95" spans="1:8">
      <c r="A95" s="161" t="s">
        <v>316</v>
      </c>
      <c r="B95" s="169">
        <v>11748159893</v>
      </c>
      <c r="H95" s="191">
        <f>B60</f>
        <v>175824176</v>
      </c>
    </row>
    <row r="96" spans="1:8">
      <c r="B96" s="162"/>
      <c r="H96" s="191">
        <f>B61</f>
        <v>175824176</v>
      </c>
    </row>
    <row r="97" spans="1:8">
      <c r="A97" s="161" t="s">
        <v>316</v>
      </c>
      <c r="B97" s="169">
        <f>B95</f>
        <v>11748159893</v>
      </c>
      <c r="H97" s="191">
        <f>B62</f>
        <v>175824176</v>
      </c>
    </row>
    <row r="98" spans="1:8">
      <c r="A98" s="161" t="s">
        <v>319</v>
      </c>
      <c r="B98" s="174">
        <f>B97*B94</f>
        <v>3724367579.6151705</v>
      </c>
      <c r="H98" s="191">
        <f>SUM(H93:H97)</f>
        <v>16000000000.61517</v>
      </c>
    </row>
    <row r="99" spans="1:8">
      <c r="A99" s="161" t="s">
        <v>320</v>
      </c>
      <c r="B99" s="169">
        <v>175824176</v>
      </c>
    </row>
    <row r="100" spans="1:8">
      <c r="A100" s="161" t="s">
        <v>321</v>
      </c>
      <c r="B100" s="169">
        <v>175824176</v>
      </c>
    </row>
    <row r="101" spans="1:8">
      <c r="A101" s="161" t="s">
        <v>322</v>
      </c>
      <c r="B101" s="169">
        <v>175824176</v>
      </c>
    </row>
    <row r="102" spans="1:8">
      <c r="A102" s="161" t="s">
        <v>318</v>
      </c>
      <c r="B102" s="179">
        <f>SUM(B97:B101)</f>
        <v>16000000000.61517</v>
      </c>
    </row>
    <row r="103" spans="1:8">
      <c r="B103" s="182" t="s">
        <v>323</v>
      </c>
    </row>
    <row r="105" spans="1:8">
      <c r="A105" s="164">
        <v>14</v>
      </c>
      <c r="B105" s="166"/>
    </row>
    <row r="106" spans="1:8">
      <c r="A106" s="165" t="str">
        <f>'CONSOLIDADO INICIAL'!B20</f>
        <v>HB ESTRUCTURAS METALICAS SAS</v>
      </c>
      <c r="B106" s="166"/>
    </row>
    <row r="107" spans="1:8">
      <c r="A107" s="161" t="s">
        <v>317</v>
      </c>
      <c r="B107" s="177">
        <v>0.31719999999999998</v>
      </c>
    </row>
    <row r="108" spans="1:8">
      <c r="A108" s="161" t="s">
        <v>316</v>
      </c>
      <c r="B108" s="169">
        <v>11721611722</v>
      </c>
    </row>
    <row r="109" spans="1:8">
      <c r="B109" s="162"/>
    </row>
    <row r="110" spans="1:8">
      <c r="A110" s="161" t="s">
        <v>316</v>
      </c>
      <c r="B110" s="169">
        <f>B108</f>
        <v>11721611722</v>
      </c>
    </row>
    <row r="111" spans="1:8">
      <c r="A111" s="161" t="s">
        <v>319</v>
      </c>
      <c r="B111" s="174">
        <f>B110*B107</f>
        <v>3718095238.2184</v>
      </c>
    </row>
    <row r="112" spans="1:8">
      <c r="A112" s="161" t="s">
        <v>320</v>
      </c>
      <c r="B112" s="169">
        <v>175824176</v>
      </c>
    </row>
    <row r="113" spans="1:2">
      <c r="A113" s="161" t="s">
        <v>321</v>
      </c>
      <c r="B113" s="169">
        <v>175824176</v>
      </c>
    </row>
    <row r="114" spans="1:2">
      <c r="A114" s="161" t="s">
        <v>322</v>
      </c>
      <c r="B114" s="169">
        <v>175824176</v>
      </c>
    </row>
    <row r="115" spans="1:2">
      <c r="A115" s="161" t="s">
        <v>318</v>
      </c>
      <c r="B115" s="179">
        <f>SUM(B110:B114)</f>
        <v>15967179488.218399</v>
      </c>
    </row>
    <row r="116" spans="1:2">
      <c r="B116" s="182" t="s">
        <v>323</v>
      </c>
    </row>
    <row r="118" spans="1:2">
      <c r="A118" s="164">
        <v>15</v>
      </c>
      <c r="B118" s="166"/>
    </row>
    <row r="119" spans="1:2">
      <c r="A119" s="165" t="str">
        <f>'CONSOLIDADO INICIAL'!B21</f>
        <v>LUIS ALBERTO GONZALEZ CHAUX</v>
      </c>
      <c r="B119" s="166"/>
    </row>
    <row r="120" spans="1:2">
      <c r="A120" s="161" t="s">
        <v>317</v>
      </c>
      <c r="B120" s="177">
        <v>0.32</v>
      </c>
    </row>
    <row r="121" spans="1:2">
      <c r="A121" s="161" t="s">
        <v>316</v>
      </c>
      <c r="B121" s="169">
        <v>11721611721</v>
      </c>
    </row>
    <row r="122" spans="1:2">
      <c r="B122" s="162"/>
    </row>
    <row r="123" spans="1:2">
      <c r="A123" s="161" t="s">
        <v>316</v>
      </c>
      <c r="B123" s="169">
        <f>B121</f>
        <v>11721611721</v>
      </c>
    </row>
    <row r="124" spans="1:2">
      <c r="A124" s="161" t="s">
        <v>319</v>
      </c>
      <c r="B124" s="178">
        <f>B123*B120</f>
        <v>3750915750.7200003</v>
      </c>
    </row>
    <row r="125" spans="1:2">
      <c r="A125" s="161" t="s">
        <v>320</v>
      </c>
      <c r="B125" s="169">
        <v>175824176</v>
      </c>
    </row>
    <row r="126" spans="1:2">
      <c r="A126" s="161" t="s">
        <v>321</v>
      </c>
      <c r="B126" s="169">
        <v>175824176</v>
      </c>
    </row>
    <row r="127" spans="1:2">
      <c r="A127" s="161" t="s">
        <v>322</v>
      </c>
      <c r="B127" s="169">
        <v>175824176</v>
      </c>
    </row>
    <row r="128" spans="1:2">
      <c r="A128" s="161" t="s">
        <v>318</v>
      </c>
      <c r="B128" s="180">
        <f>SUM(B123:B127)</f>
        <v>15999999999.720001</v>
      </c>
    </row>
    <row r="129" spans="1:2">
      <c r="B129" s="181" t="s">
        <v>28</v>
      </c>
    </row>
    <row r="131" spans="1:2">
      <c r="A131" s="164">
        <v>16</v>
      </c>
      <c r="B131" s="166"/>
    </row>
    <row r="132" spans="1:2">
      <c r="A132" s="165" t="str">
        <f>'CONSOLIDADO INICIAL'!B22</f>
        <v>LYDCO INGENIERIA S.A.S</v>
      </c>
      <c r="B132" s="166"/>
    </row>
    <row r="133" spans="1:2">
      <c r="A133" s="161" t="s">
        <v>317</v>
      </c>
      <c r="B133" s="177">
        <v>0.31724999999999998</v>
      </c>
    </row>
    <row r="134" spans="1:2">
      <c r="A134" s="161" t="s">
        <v>316</v>
      </c>
      <c r="B134" s="169">
        <v>11721611722</v>
      </c>
    </row>
    <row r="135" spans="1:2">
      <c r="B135" s="162"/>
    </row>
    <row r="136" spans="1:2">
      <c r="A136" s="161" t="s">
        <v>316</v>
      </c>
      <c r="B136" s="169">
        <f>B134</f>
        <v>11721611722</v>
      </c>
    </row>
    <row r="137" spans="1:2">
      <c r="A137" s="161" t="s">
        <v>319</v>
      </c>
      <c r="B137" s="174">
        <f>B136*B133</f>
        <v>3718681318.8044996</v>
      </c>
    </row>
    <row r="138" spans="1:2">
      <c r="A138" s="161" t="s">
        <v>320</v>
      </c>
      <c r="B138" s="169">
        <v>175824176</v>
      </c>
    </row>
    <row r="139" spans="1:2">
      <c r="A139" s="161" t="s">
        <v>321</v>
      </c>
      <c r="B139" s="169">
        <v>175824176</v>
      </c>
    </row>
    <row r="140" spans="1:2">
      <c r="A140" s="161" t="s">
        <v>322</v>
      </c>
      <c r="B140" s="169">
        <v>175824176</v>
      </c>
    </row>
    <row r="141" spans="1:2">
      <c r="A141" s="161" t="s">
        <v>318</v>
      </c>
      <c r="B141" s="179">
        <f>SUM(B136:B140)</f>
        <v>15967765568.804501</v>
      </c>
    </row>
    <row r="142" spans="1:2">
      <c r="B142" s="182" t="s">
        <v>323</v>
      </c>
    </row>
    <row r="144" spans="1:2">
      <c r="A144" s="164">
        <v>17</v>
      </c>
      <c r="B144" s="166"/>
    </row>
    <row r="145" spans="1:9">
      <c r="A145" s="165" t="str">
        <f>'CONSOLIDADO INICIAL'!B23</f>
        <v>UNION TEMPORAL MALLA VIAL P &amp; J INGENIEROS</v>
      </c>
      <c r="B145" s="166"/>
    </row>
    <row r="146" spans="1:9">
      <c r="A146" s="161" t="s">
        <v>317</v>
      </c>
      <c r="B146" s="177">
        <v>0.31713279999999999</v>
      </c>
    </row>
    <row r="147" spans="1:9">
      <c r="A147" s="161" t="s">
        <v>316</v>
      </c>
      <c r="B147" s="169">
        <v>11747420448</v>
      </c>
    </row>
    <row r="148" spans="1:9">
      <c r="B148" s="162"/>
    </row>
    <row r="149" spans="1:9">
      <c r="A149" s="161" t="s">
        <v>316</v>
      </c>
      <c r="B149" s="169">
        <f>B147</f>
        <v>11747420448</v>
      </c>
    </row>
    <row r="150" spans="1:9">
      <c r="A150" s="161" t="s">
        <v>319</v>
      </c>
      <c r="B150" s="178">
        <f>B149*B146</f>
        <v>3725492339.4514942</v>
      </c>
    </row>
    <row r="151" spans="1:9">
      <c r="A151" s="161" t="s">
        <v>320</v>
      </c>
      <c r="B151" s="169">
        <v>175824176</v>
      </c>
    </row>
    <row r="152" spans="1:9">
      <c r="A152" s="161" t="s">
        <v>321</v>
      </c>
      <c r="B152" s="169">
        <v>175824176</v>
      </c>
    </row>
    <row r="153" spans="1:9">
      <c r="A153" s="161" t="s">
        <v>322</v>
      </c>
      <c r="B153" s="169">
        <v>175824176</v>
      </c>
    </row>
    <row r="154" spans="1:9">
      <c r="A154" s="161" t="s">
        <v>318</v>
      </c>
      <c r="B154" s="179">
        <f>SUM(B149:B153)</f>
        <v>16000385315.451494</v>
      </c>
    </row>
    <row r="155" spans="1:9">
      <c r="B155" s="182" t="s">
        <v>323</v>
      </c>
    </row>
    <row r="160" spans="1:9">
      <c r="A160" s="425" t="s">
        <v>186</v>
      </c>
      <c r="B160" s="430" t="s">
        <v>187</v>
      </c>
      <c r="C160" s="430"/>
      <c r="D160" s="430"/>
      <c r="E160" s="430"/>
      <c r="F160" s="430"/>
      <c r="G160" s="187"/>
      <c r="H160" s="427" t="s">
        <v>325</v>
      </c>
      <c r="I160" s="427" t="s">
        <v>726</v>
      </c>
    </row>
    <row r="161" spans="1:9">
      <c r="A161" s="425"/>
      <c r="B161" s="430"/>
      <c r="C161" s="430"/>
      <c r="D161" s="430"/>
      <c r="E161" s="430"/>
      <c r="F161" s="430"/>
      <c r="G161" s="187"/>
      <c r="H161" s="427"/>
      <c r="I161" s="427"/>
    </row>
    <row r="162" spans="1:9">
      <c r="A162" s="425"/>
      <c r="B162" s="430"/>
      <c r="C162" s="430"/>
      <c r="D162" s="430"/>
      <c r="E162" s="430"/>
      <c r="F162" s="430"/>
      <c r="G162" s="187"/>
      <c r="H162" s="427"/>
      <c r="I162" s="427"/>
    </row>
    <row r="163" spans="1:9" ht="23.25">
      <c r="A163" s="183">
        <v>1</v>
      </c>
      <c r="B163" s="424" t="str">
        <f>'CONSOLIDADO INICIAL'!B7</f>
        <v>CONSULTORÍA Y CONSTRUCCIÓN S.A.S.</v>
      </c>
      <c r="C163" s="424"/>
      <c r="D163" s="424"/>
      <c r="E163" s="424"/>
      <c r="F163" s="424"/>
      <c r="G163" s="160"/>
      <c r="H163" s="385" t="str">
        <f>B12</f>
        <v>CUMPLE</v>
      </c>
      <c r="I163" s="189" t="str">
        <f>H163</f>
        <v>CUMPLE</v>
      </c>
    </row>
    <row r="164" spans="1:9" ht="23.25">
      <c r="A164" s="183">
        <v>2</v>
      </c>
      <c r="B164" s="424" t="str">
        <f>'CONSOLIDADO INICIAL'!B8</f>
        <v>CONCRESCOL S.A</v>
      </c>
      <c r="C164" s="424"/>
      <c r="D164" s="424"/>
      <c r="E164" s="424"/>
      <c r="F164" s="424"/>
      <c r="G164" s="160"/>
      <c r="H164" s="189" t="str">
        <f>B25</f>
        <v>CUMPLE</v>
      </c>
      <c r="I164" s="189" t="str">
        <f t="shared" ref="I164:I179" si="0">H164</f>
        <v>CUMPLE</v>
      </c>
    </row>
    <row r="165" spans="1:9" ht="23.25">
      <c r="A165" s="185">
        <v>3</v>
      </c>
      <c r="B165" s="426" t="str">
        <f>'CONSOLIDADO INICIAL'!B9</f>
        <v>CONSORCIO BOLIVAR 011</v>
      </c>
      <c r="C165" s="426"/>
      <c r="D165" s="426"/>
      <c r="E165" s="426"/>
      <c r="F165" s="426"/>
      <c r="G165" s="188" t="s">
        <v>324</v>
      </c>
      <c r="H165" s="188" t="s">
        <v>324</v>
      </c>
      <c r="I165" s="189"/>
    </row>
    <row r="166" spans="1:9" ht="23.25">
      <c r="A166" s="183">
        <v>4</v>
      </c>
      <c r="B166" s="424" t="str">
        <f>'CONSOLIDADO INICIAL'!B10</f>
        <v>CONSORCIO C&amp;M CIUDAD BOLÍVAR</v>
      </c>
      <c r="C166" s="424"/>
      <c r="D166" s="424"/>
      <c r="E166" s="424"/>
      <c r="F166" s="424"/>
      <c r="G166" s="160"/>
      <c r="H166" s="189" t="str">
        <f>B38</f>
        <v>NO CUMPLE</v>
      </c>
      <c r="I166" s="189" t="str">
        <f t="shared" si="0"/>
        <v>NO CUMPLE</v>
      </c>
    </row>
    <row r="167" spans="1:9" ht="23.25">
      <c r="A167" s="183">
        <v>5</v>
      </c>
      <c r="B167" s="424" t="str">
        <f>'CONSOLIDADO INICIAL'!B11</f>
        <v>CONSORCIO INTERCON 013</v>
      </c>
      <c r="C167" s="424"/>
      <c r="D167" s="424"/>
      <c r="E167" s="424"/>
      <c r="F167" s="424"/>
      <c r="G167" s="160"/>
      <c r="H167" s="189" t="str">
        <f>B51</f>
        <v>CUMPLE</v>
      </c>
      <c r="I167" s="189" t="str">
        <f t="shared" si="0"/>
        <v>CUMPLE</v>
      </c>
    </row>
    <row r="168" spans="1:9" ht="23.25">
      <c r="A168" s="183">
        <v>6</v>
      </c>
      <c r="B168" s="424" t="str">
        <f>'CONSOLIDADO INICIAL'!B12</f>
        <v>CONSORCIO MALLA VIAL 2018</v>
      </c>
      <c r="C168" s="424"/>
      <c r="D168" s="424"/>
      <c r="E168" s="424"/>
      <c r="F168" s="424"/>
      <c r="G168" s="160"/>
      <c r="H168" s="189" t="str">
        <f>B64</f>
        <v>CUMPLE</v>
      </c>
      <c r="I168" s="189" t="str">
        <f t="shared" si="0"/>
        <v>CUMPLE</v>
      </c>
    </row>
    <row r="169" spans="1:9" ht="23.25">
      <c r="A169" s="183">
        <v>7</v>
      </c>
      <c r="B169" s="424" t="str">
        <f>'CONSOLIDADO INICIAL'!B13</f>
        <v>CONSORCIO MALLA VIAL 2019</v>
      </c>
      <c r="C169" s="424"/>
      <c r="D169" s="424"/>
      <c r="E169" s="424"/>
      <c r="F169" s="424"/>
      <c r="G169" s="160"/>
      <c r="H169" s="189" t="str">
        <f>B77</f>
        <v>NO CUMPLE</v>
      </c>
      <c r="I169" s="189" t="str">
        <f t="shared" si="0"/>
        <v>NO CUMPLE</v>
      </c>
    </row>
    <row r="170" spans="1:9" ht="23.25">
      <c r="A170" s="183">
        <v>8</v>
      </c>
      <c r="B170" s="424" t="str">
        <f>'CONSOLIDADO INICIAL'!B14</f>
        <v>CONSORCIO MALLA VIAL LR</v>
      </c>
      <c r="C170" s="424"/>
      <c r="D170" s="424"/>
      <c r="E170" s="424"/>
      <c r="F170" s="424"/>
      <c r="G170" s="160"/>
      <c r="H170" s="189" t="str">
        <f>B90</f>
        <v>NO CUMPLE</v>
      </c>
      <c r="I170" s="189" t="str">
        <f t="shared" si="0"/>
        <v>NO CUMPLE</v>
      </c>
    </row>
    <row r="171" spans="1:9" ht="23.25">
      <c r="A171" s="186">
        <v>9</v>
      </c>
      <c r="B171" s="426" t="str">
        <f>'CONSOLIDADO INICIAL'!B15</f>
        <v>CONSORCIO VIAL CIUDAD BOLIVAR MV</v>
      </c>
      <c r="C171" s="426"/>
      <c r="D171" s="426"/>
      <c r="E171" s="426"/>
      <c r="F171" s="426"/>
      <c r="G171" s="188" t="s">
        <v>324</v>
      </c>
      <c r="H171" s="188" t="s">
        <v>324</v>
      </c>
      <c r="I171" s="189"/>
    </row>
    <row r="172" spans="1:9" ht="23.25">
      <c r="A172" s="183">
        <v>10</v>
      </c>
      <c r="B172" s="424" t="str">
        <f>'CONSOLIDADO INICIAL'!B16</f>
        <v>CONSORCIO VIAL PC -13</v>
      </c>
      <c r="C172" s="424"/>
      <c r="D172" s="424"/>
      <c r="E172" s="424"/>
      <c r="F172" s="424"/>
      <c r="G172" s="160"/>
      <c r="H172" s="189" t="str">
        <f>B103</f>
        <v>NO CUMPLE</v>
      </c>
      <c r="I172" s="189" t="str">
        <f t="shared" si="0"/>
        <v>NO CUMPLE</v>
      </c>
    </row>
    <row r="173" spans="1:9" ht="23.25">
      <c r="A173" s="185">
        <v>11</v>
      </c>
      <c r="B173" s="426" t="str">
        <f>'CONSOLIDADO INICIAL'!B17</f>
        <v>CONSORCIO VIAS BOLÍVAR 2018</v>
      </c>
      <c r="C173" s="426"/>
      <c r="D173" s="426"/>
      <c r="E173" s="426"/>
      <c r="F173" s="426"/>
      <c r="G173" s="188" t="s">
        <v>324</v>
      </c>
      <c r="H173" s="188" t="s">
        <v>324</v>
      </c>
      <c r="I173" s="189"/>
    </row>
    <row r="174" spans="1:9" ht="23.25">
      <c r="A174" s="186">
        <v>12</v>
      </c>
      <c r="B174" s="426" t="str">
        <f>'CONSOLIDADO INICIAL'!B18</f>
        <v>CONSORCTRB013</v>
      </c>
      <c r="C174" s="426"/>
      <c r="D174" s="426"/>
      <c r="E174" s="426"/>
      <c r="F174" s="426"/>
      <c r="G174" s="188" t="s">
        <v>324</v>
      </c>
      <c r="H174" s="188" t="s">
        <v>324</v>
      </c>
      <c r="I174" s="189"/>
    </row>
    <row r="175" spans="1:9" ht="23.25">
      <c r="A175" s="186">
        <v>13</v>
      </c>
      <c r="B175" s="426" t="str">
        <f>'CONSOLIDADO INICIAL'!B19</f>
        <v>CS INFRA C. BOLÍVAR</v>
      </c>
      <c r="C175" s="426"/>
      <c r="D175" s="426"/>
      <c r="E175" s="426"/>
      <c r="F175" s="426"/>
      <c r="G175" s="188" t="s">
        <v>324</v>
      </c>
      <c r="H175" s="188" t="s">
        <v>324</v>
      </c>
      <c r="I175" s="189"/>
    </row>
    <row r="176" spans="1:9" ht="23.25">
      <c r="A176" s="184">
        <v>14</v>
      </c>
      <c r="B176" s="424" t="str">
        <f>'CONSOLIDADO INICIAL'!B20</f>
        <v>HB ESTRUCTURAS METALICAS SAS</v>
      </c>
      <c r="C176" s="424"/>
      <c r="D176" s="424"/>
      <c r="E176" s="424"/>
      <c r="F176" s="424"/>
      <c r="G176" s="160"/>
      <c r="H176" s="189" t="str">
        <f>B116</f>
        <v>NO CUMPLE</v>
      </c>
      <c r="I176" s="189" t="str">
        <f t="shared" si="0"/>
        <v>NO CUMPLE</v>
      </c>
    </row>
    <row r="177" spans="1:11" ht="45" customHeight="1">
      <c r="A177" s="183">
        <v>15</v>
      </c>
      <c r="B177" s="424" t="str">
        <f>'CONSOLIDADO INICIAL'!B21</f>
        <v>LUIS ALBERTO GONZALEZ CHAUX</v>
      </c>
      <c r="C177" s="424"/>
      <c r="D177" s="424"/>
      <c r="E177" s="424"/>
      <c r="F177" s="424"/>
      <c r="G177" s="160"/>
      <c r="H177" s="189" t="str">
        <f>B129</f>
        <v>CUMPLE</v>
      </c>
      <c r="I177" s="189" t="s">
        <v>323</v>
      </c>
      <c r="J177" s="428" t="s">
        <v>727</v>
      </c>
      <c r="K177" s="429"/>
    </row>
    <row r="178" spans="1:11" ht="23.25">
      <c r="A178" s="183">
        <v>16</v>
      </c>
      <c r="B178" s="424" t="str">
        <f>'CONSOLIDADO INICIAL'!B22</f>
        <v>LYDCO INGENIERIA S.A.S</v>
      </c>
      <c r="C178" s="424"/>
      <c r="D178" s="424"/>
      <c r="E178" s="424"/>
      <c r="F178" s="424"/>
      <c r="G178" s="160"/>
      <c r="H178" s="189" t="str">
        <f>B142</f>
        <v>NO CUMPLE</v>
      </c>
      <c r="I178" s="189" t="str">
        <f t="shared" si="0"/>
        <v>NO CUMPLE</v>
      </c>
    </row>
    <row r="179" spans="1:11" ht="23.25">
      <c r="A179" s="183">
        <v>17</v>
      </c>
      <c r="B179" s="424" t="str">
        <f>'CONSOLIDADO INICIAL'!B23</f>
        <v>UNION TEMPORAL MALLA VIAL P &amp; J INGENIEROS</v>
      </c>
      <c r="C179" s="424"/>
      <c r="D179" s="424"/>
      <c r="E179" s="424"/>
      <c r="F179" s="424"/>
      <c r="G179" s="160"/>
      <c r="H179" s="189" t="str">
        <f>B155</f>
        <v>NO CUMPLE</v>
      </c>
      <c r="I179" s="189" t="str">
        <f t="shared" si="0"/>
        <v>NO CUMPLE</v>
      </c>
    </row>
  </sheetData>
  <mergeCells count="22">
    <mergeCell ref="I160:I162"/>
    <mergeCell ref="J177:K177"/>
    <mergeCell ref="B179:F179"/>
    <mergeCell ref="B160:F162"/>
    <mergeCell ref="H160:H162"/>
    <mergeCell ref="B173:F173"/>
    <mergeCell ref="B174:F174"/>
    <mergeCell ref="B175:F175"/>
    <mergeCell ref="B176:F176"/>
    <mergeCell ref="B177:F177"/>
    <mergeCell ref="B178:F178"/>
    <mergeCell ref="B167:F167"/>
    <mergeCell ref="B168:F168"/>
    <mergeCell ref="B169:F169"/>
    <mergeCell ref="B170:F170"/>
    <mergeCell ref="B171:F171"/>
    <mergeCell ref="B172:F172"/>
    <mergeCell ref="A160:A162"/>
    <mergeCell ref="B163:F163"/>
    <mergeCell ref="B164:F164"/>
    <mergeCell ref="B165:F165"/>
    <mergeCell ref="B166:F166"/>
  </mergeCells>
  <conditionalFormatting sqref="H163:H164 H166:H170 H172 H176:H179">
    <cfRule type="cellIs" dxfId="93" priority="13" operator="equal">
      <formula>"NO CUMPLE"</formula>
    </cfRule>
  </conditionalFormatting>
  <conditionalFormatting sqref="I166">
    <cfRule type="cellIs" dxfId="92" priority="11" operator="equal">
      <formula>"NO CUMPLE"</formula>
    </cfRule>
  </conditionalFormatting>
  <conditionalFormatting sqref="I169:I170">
    <cfRule type="cellIs" dxfId="91" priority="10" operator="equal">
      <formula>"NO CUMPLE"</formula>
    </cfRule>
  </conditionalFormatting>
  <conditionalFormatting sqref="I172">
    <cfRule type="cellIs" dxfId="90" priority="9" operator="equal">
      <formula>"NO CUMPLE"</formula>
    </cfRule>
  </conditionalFormatting>
  <conditionalFormatting sqref="I176">
    <cfRule type="cellIs" dxfId="89" priority="8" operator="equal">
      <formula>"NO CUMPLE"</formula>
    </cfRule>
  </conditionalFormatting>
  <conditionalFormatting sqref="I178:I179">
    <cfRule type="cellIs" dxfId="88" priority="7" operator="equal">
      <formula>"NO CUMPLE"</formula>
    </cfRule>
  </conditionalFormatting>
  <conditionalFormatting sqref="I163:I165">
    <cfRule type="cellIs" dxfId="87" priority="5" operator="equal">
      <formula>"NO CUMPLE"</formula>
    </cfRule>
  </conditionalFormatting>
  <conditionalFormatting sqref="I167:I168">
    <cfRule type="cellIs" dxfId="86" priority="4" operator="equal">
      <formula>"NO CUMPLE"</formula>
    </cfRule>
  </conditionalFormatting>
  <conditionalFormatting sqref="I173:I175">
    <cfRule type="cellIs" dxfId="85" priority="3" operator="equal">
      <formula>"NO CUMPLE"</formula>
    </cfRule>
  </conditionalFormatting>
  <conditionalFormatting sqref="I171">
    <cfRule type="cellIs" dxfId="84" priority="2" operator="equal">
      <formula>"NO CUMPLE"</formula>
    </cfRule>
  </conditionalFormatting>
  <conditionalFormatting sqref="I177">
    <cfRule type="cellIs" dxfId="83" priority="1" operator="equal">
      <formula>"NO CUMPLE"</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X810"/>
  <sheetViews>
    <sheetView zoomScale="55" zoomScaleNormal="55" workbookViewId="0">
      <pane xSplit="8" ySplit="7" topLeftCell="I338" activePane="bottomRight" state="frozen"/>
      <selection pane="topRight" activeCell="I1" sqref="I1"/>
      <selection pane="bottomLeft" activeCell="A10" sqref="A10"/>
      <selection pane="bottomRight" activeCell="M371" sqref="M371"/>
    </sheetView>
  </sheetViews>
  <sheetFormatPr baseColWidth="10" defaultRowHeight="14.25"/>
  <cols>
    <col min="1" max="1" width="8.140625" style="192" customWidth="1"/>
    <col min="2" max="2" width="47.85546875" style="193" customWidth="1"/>
    <col min="3" max="3" width="8.28515625" style="192" hidden="1" customWidth="1"/>
    <col min="4" max="4" width="11.140625" style="194" hidden="1" customWidth="1"/>
    <col min="5" max="5" width="16.28515625" style="194" hidden="1" customWidth="1"/>
    <col min="6" max="6" width="18" style="200" hidden="1" customWidth="1"/>
    <col min="7" max="7" width="20.140625" style="200" customWidth="1"/>
    <col min="8" max="8" width="17.28515625" style="192" hidden="1" customWidth="1"/>
    <col min="9" max="9" width="22.5703125" style="192" customWidth="1"/>
    <col min="10" max="16" width="25" style="192" customWidth="1"/>
    <col min="17" max="17" width="30.85546875" style="192" customWidth="1"/>
    <col min="18" max="20" width="25" style="192" customWidth="1"/>
    <col min="21" max="21" width="19.140625" style="192" customWidth="1"/>
    <col min="22" max="23" width="24.140625" style="192" bestFit="1" customWidth="1"/>
    <col min="24" max="16384" width="11.42578125" style="192"/>
  </cols>
  <sheetData>
    <row r="1" spans="1:24">
      <c r="B1" s="442" t="s">
        <v>329</v>
      </c>
      <c r="C1" s="442"/>
      <c r="D1" s="442"/>
      <c r="E1" s="442"/>
      <c r="F1" s="442"/>
      <c r="G1" s="442"/>
    </row>
    <row r="2" spans="1:24">
      <c r="B2" s="442"/>
      <c r="C2" s="442"/>
      <c r="D2" s="442"/>
      <c r="E2" s="442"/>
      <c r="F2" s="442"/>
      <c r="G2" s="442"/>
    </row>
    <row r="3" spans="1:24" ht="15">
      <c r="A3" s="443" t="s">
        <v>330</v>
      </c>
      <c r="B3" s="443"/>
      <c r="C3" s="443"/>
      <c r="D3" s="443"/>
      <c r="E3" s="443"/>
      <c r="F3" s="443"/>
      <c r="G3" s="443"/>
      <c r="H3" s="195"/>
      <c r="I3" s="195"/>
      <c r="J3" s="195"/>
      <c r="K3" s="195"/>
      <c r="L3" s="195"/>
      <c r="M3" s="195"/>
      <c r="N3" s="195"/>
      <c r="O3" s="195"/>
      <c r="P3" s="195"/>
      <c r="Q3" s="195"/>
      <c r="R3" s="195"/>
      <c r="S3" s="195"/>
      <c r="T3" s="195"/>
    </row>
    <row r="4" spans="1:24" ht="15">
      <c r="A4" s="196" t="s">
        <v>331</v>
      </c>
      <c r="B4" s="197"/>
      <c r="C4" s="196"/>
      <c r="D4" s="198"/>
      <c r="E4" s="198"/>
      <c r="F4" s="199"/>
      <c r="G4" s="199"/>
      <c r="H4" s="196"/>
      <c r="I4" s="196"/>
      <c r="J4" s="196"/>
      <c r="K4" s="196"/>
      <c r="L4" s="196"/>
      <c r="M4" s="196"/>
      <c r="N4" s="196"/>
      <c r="O4" s="196"/>
      <c r="P4" s="196"/>
      <c r="Q4" s="196"/>
      <c r="R4" s="196"/>
      <c r="S4" s="196"/>
      <c r="T4" s="196"/>
    </row>
    <row r="5" spans="1:24" ht="15" thickBot="1"/>
    <row r="6" spans="1:24" s="207" customFormat="1" ht="15.75" customHeight="1" thickTop="1">
      <c r="A6" s="201" t="s">
        <v>332</v>
      </c>
      <c r="B6" s="202"/>
      <c r="C6" s="202"/>
      <c r="D6" s="203"/>
      <c r="E6" s="203"/>
      <c r="F6" s="204"/>
      <c r="G6" s="205"/>
      <c r="H6" s="444" t="s">
        <v>333</v>
      </c>
      <c r="I6" s="437" t="s">
        <v>334</v>
      </c>
      <c r="J6" s="449" t="s">
        <v>335</v>
      </c>
      <c r="K6" s="437" t="s">
        <v>336</v>
      </c>
      <c r="L6" s="437" t="s">
        <v>337</v>
      </c>
      <c r="M6" s="437" t="s">
        <v>338</v>
      </c>
      <c r="N6" s="437" t="s">
        <v>339</v>
      </c>
      <c r="O6" s="437" t="s">
        <v>340</v>
      </c>
      <c r="P6" s="437" t="s">
        <v>341</v>
      </c>
      <c r="Q6" s="437" t="s">
        <v>342</v>
      </c>
      <c r="R6" s="437" t="s">
        <v>343</v>
      </c>
      <c r="S6" s="437" t="s">
        <v>171</v>
      </c>
      <c r="T6" s="446" t="s">
        <v>344</v>
      </c>
      <c r="U6" s="448"/>
      <c r="V6" s="436"/>
      <c r="W6" s="436"/>
      <c r="X6" s="206"/>
    </row>
    <row r="7" spans="1:24" s="207" customFormat="1" ht="39" thickBot="1">
      <c r="A7" s="208" t="s">
        <v>345</v>
      </c>
      <c r="B7" s="209" t="s">
        <v>346</v>
      </c>
      <c r="C7" s="210" t="s">
        <v>347</v>
      </c>
      <c r="D7" s="211" t="s">
        <v>348</v>
      </c>
      <c r="E7" s="212" t="s">
        <v>347</v>
      </c>
      <c r="F7" s="213" t="s">
        <v>349</v>
      </c>
      <c r="G7" s="214" t="s">
        <v>350</v>
      </c>
      <c r="H7" s="445"/>
      <c r="I7" s="437"/>
      <c r="J7" s="449"/>
      <c r="K7" s="437"/>
      <c r="L7" s="437"/>
      <c r="M7" s="437"/>
      <c r="N7" s="437"/>
      <c r="O7" s="437"/>
      <c r="P7" s="437"/>
      <c r="Q7" s="437"/>
      <c r="R7" s="437"/>
      <c r="S7" s="437"/>
      <c r="T7" s="447"/>
      <c r="U7" s="448"/>
      <c r="V7" s="436"/>
      <c r="W7" s="436"/>
      <c r="X7" s="206"/>
    </row>
    <row r="8" spans="1:24" s="228" customFormat="1" ht="25.5">
      <c r="A8" s="215" t="s">
        <v>351</v>
      </c>
      <c r="B8" s="216" t="s">
        <v>352</v>
      </c>
      <c r="C8" s="217" t="s">
        <v>353</v>
      </c>
      <c r="D8" s="218">
        <v>1</v>
      </c>
      <c r="E8" s="219" t="s">
        <v>354</v>
      </c>
      <c r="F8" s="220">
        <v>25076</v>
      </c>
      <c r="G8" s="221">
        <f t="shared" ref="G8:G19" si="0">D8*F8</f>
        <v>25076</v>
      </c>
      <c r="H8" s="222" t="e">
        <f>IF(OR(#REF!&lt;=0,#REF!&gt;F8),"ERROR","OK")</f>
        <v>#REF!</v>
      </c>
      <c r="I8" s="223">
        <v>24798</v>
      </c>
      <c r="J8" s="223">
        <v>24737</v>
      </c>
      <c r="K8" s="223">
        <v>24794</v>
      </c>
      <c r="L8" s="223">
        <v>24772</v>
      </c>
      <c r="M8" s="223">
        <v>24863</v>
      </c>
      <c r="N8" s="223">
        <v>24818</v>
      </c>
      <c r="O8" s="223">
        <v>24650</v>
      </c>
      <c r="P8" s="223">
        <v>24804</v>
      </c>
      <c r="Q8" s="223">
        <v>24860</v>
      </c>
      <c r="R8" s="223">
        <v>24825</v>
      </c>
      <c r="S8" s="223">
        <v>24810</v>
      </c>
      <c r="T8" s="224">
        <v>24813</v>
      </c>
      <c r="U8" s="225"/>
      <c r="V8" s="225"/>
      <c r="W8" s="226"/>
      <c r="X8" s="227"/>
    </row>
    <row r="9" spans="1:24" s="228" customFormat="1" ht="51">
      <c r="A9" s="215">
        <v>3010</v>
      </c>
      <c r="B9" s="216" t="s">
        <v>355</v>
      </c>
      <c r="C9" s="217" t="s">
        <v>353</v>
      </c>
      <c r="D9" s="218">
        <v>1</v>
      </c>
      <c r="E9" s="219" t="s">
        <v>354</v>
      </c>
      <c r="F9" s="220">
        <v>27109</v>
      </c>
      <c r="G9" s="221">
        <f>D9*F9</f>
        <v>27109</v>
      </c>
      <c r="H9" s="222" t="e">
        <f>IF(OR(#REF!&lt;=0,#REF!&gt;F9),"ERROR","OK")</f>
        <v>#REF!</v>
      </c>
      <c r="I9" s="223">
        <v>26808</v>
      </c>
      <c r="J9" s="223">
        <v>26743</v>
      </c>
      <c r="K9" s="223">
        <v>26804</v>
      </c>
      <c r="L9" s="223">
        <v>26780</v>
      </c>
      <c r="M9" s="223">
        <v>26879</v>
      </c>
      <c r="N9" s="223">
        <v>26830</v>
      </c>
      <c r="O9" s="223">
        <v>26648</v>
      </c>
      <c r="P9" s="223">
        <v>26815</v>
      </c>
      <c r="Q9" s="223">
        <v>26876</v>
      </c>
      <c r="R9" s="223">
        <v>26838</v>
      </c>
      <c r="S9" s="223">
        <v>26822</v>
      </c>
      <c r="T9" s="224">
        <v>26824</v>
      </c>
      <c r="U9" s="225"/>
      <c r="V9" s="225"/>
      <c r="W9" s="226"/>
      <c r="X9" s="227"/>
    </row>
    <row r="10" spans="1:24" s="228" customFormat="1" ht="38.25">
      <c r="A10" s="215">
        <v>3011</v>
      </c>
      <c r="B10" s="216" t="s">
        <v>356</v>
      </c>
      <c r="C10" s="217" t="s">
        <v>357</v>
      </c>
      <c r="D10" s="218">
        <v>1</v>
      </c>
      <c r="E10" s="219" t="s">
        <v>358</v>
      </c>
      <c r="F10" s="220">
        <v>3636</v>
      </c>
      <c r="G10" s="221">
        <f>D10*F10</f>
        <v>3636</v>
      </c>
      <c r="H10" s="222" t="e">
        <f>IF(OR(#REF!&lt;=0,#REF!&gt;F10),"ERROR","OK")</f>
        <v>#REF!</v>
      </c>
      <c r="I10" s="223">
        <v>3596</v>
      </c>
      <c r="J10" s="223">
        <v>3587</v>
      </c>
      <c r="K10" s="223">
        <v>3595</v>
      </c>
      <c r="L10" s="223">
        <v>3592</v>
      </c>
      <c r="M10" s="223">
        <v>3605</v>
      </c>
      <c r="N10" s="223">
        <v>3599</v>
      </c>
      <c r="O10" s="223">
        <v>3574</v>
      </c>
      <c r="P10" s="223">
        <v>3596</v>
      </c>
      <c r="Q10" s="223">
        <v>3605</v>
      </c>
      <c r="R10" s="223">
        <v>3600</v>
      </c>
      <c r="S10" s="223">
        <v>3597</v>
      </c>
      <c r="T10" s="224">
        <v>3598</v>
      </c>
      <c r="U10" s="225"/>
      <c r="V10" s="225"/>
      <c r="W10" s="226"/>
      <c r="X10" s="227"/>
    </row>
    <row r="11" spans="1:24" s="228" customFormat="1" ht="51">
      <c r="A11" s="215">
        <v>3012</v>
      </c>
      <c r="B11" s="216" t="s">
        <v>359</v>
      </c>
      <c r="C11" s="217" t="s">
        <v>358</v>
      </c>
      <c r="D11" s="229">
        <v>1</v>
      </c>
      <c r="E11" s="219" t="s">
        <v>357</v>
      </c>
      <c r="F11" s="220">
        <v>5486</v>
      </c>
      <c r="G11" s="221">
        <f t="shared" si="0"/>
        <v>5486</v>
      </c>
      <c r="H11" s="222" t="e">
        <f>IF(OR(#REF!&lt;=0,#REF!&gt;F11),"ERROR","OK")</f>
        <v>#REF!</v>
      </c>
      <c r="I11" s="223">
        <v>5425</v>
      </c>
      <c r="J11" s="223">
        <v>5412</v>
      </c>
      <c r="K11" s="223">
        <v>5424</v>
      </c>
      <c r="L11" s="223">
        <v>5419</v>
      </c>
      <c r="M11" s="223">
        <v>5439</v>
      </c>
      <c r="N11" s="223">
        <v>5429</v>
      </c>
      <c r="O11" s="223">
        <v>5393</v>
      </c>
      <c r="P11" s="223">
        <v>5426</v>
      </c>
      <c r="Q11" s="223">
        <v>5439</v>
      </c>
      <c r="R11" s="223">
        <v>5431</v>
      </c>
      <c r="S11" s="223">
        <v>5428</v>
      </c>
      <c r="T11" s="224">
        <v>5428</v>
      </c>
      <c r="U11" s="225"/>
      <c r="V11" s="225"/>
      <c r="W11" s="226"/>
      <c r="X11" s="227"/>
    </row>
    <row r="12" spans="1:24" s="228" customFormat="1" ht="25.5">
      <c r="A12" s="215">
        <v>3015</v>
      </c>
      <c r="B12" s="216" t="s">
        <v>360</v>
      </c>
      <c r="C12" s="217" t="s">
        <v>357</v>
      </c>
      <c r="D12" s="218">
        <v>1</v>
      </c>
      <c r="E12" s="219" t="s">
        <v>361</v>
      </c>
      <c r="F12" s="220">
        <v>251180</v>
      </c>
      <c r="G12" s="221">
        <f t="shared" si="0"/>
        <v>251180</v>
      </c>
      <c r="H12" s="222" t="e">
        <f>IF(OR(#REF!&lt;=0,#REF!&gt;F12),"ERROR","OK")</f>
        <v>#REF!</v>
      </c>
      <c r="I12" s="223">
        <v>248392</v>
      </c>
      <c r="J12" s="223">
        <v>247789</v>
      </c>
      <c r="K12" s="223">
        <v>248357</v>
      </c>
      <c r="L12" s="223">
        <v>248132</v>
      </c>
      <c r="M12" s="223">
        <v>249045</v>
      </c>
      <c r="N12" s="223">
        <v>248593</v>
      </c>
      <c r="O12" s="223">
        <v>246910</v>
      </c>
      <c r="P12" s="223">
        <v>248464</v>
      </c>
      <c r="Q12" s="223">
        <v>249020</v>
      </c>
      <c r="R12" s="223">
        <v>248671</v>
      </c>
      <c r="S12" s="223">
        <v>248517</v>
      </c>
      <c r="T12" s="224">
        <v>248543</v>
      </c>
      <c r="U12" s="225"/>
      <c r="V12" s="225"/>
      <c r="W12" s="226"/>
      <c r="X12" s="227"/>
    </row>
    <row r="13" spans="1:24" s="228" customFormat="1" ht="63.75">
      <c r="A13" s="215">
        <v>3017</v>
      </c>
      <c r="B13" s="216" t="s">
        <v>362</v>
      </c>
      <c r="C13" s="217" t="s">
        <v>354</v>
      </c>
      <c r="D13" s="229">
        <v>1</v>
      </c>
      <c r="E13" s="219" t="s">
        <v>354</v>
      </c>
      <c r="F13" s="220">
        <v>23644</v>
      </c>
      <c r="G13" s="221">
        <f t="shared" si="0"/>
        <v>23644</v>
      </c>
      <c r="H13" s="222" t="e">
        <f>IF(OR(#REF!&lt;=0,#REF!&gt;F13),"ERROR","OK")</f>
        <v>#REF!</v>
      </c>
      <c r="I13" s="223">
        <v>23382</v>
      </c>
      <c r="J13" s="223">
        <v>23325</v>
      </c>
      <c r="K13" s="223">
        <v>23378</v>
      </c>
      <c r="L13" s="223">
        <v>23357</v>
      </c>
      <c r="M13" s="223">
        <v>23443</v>
      </c>
      <c r="N13" s="223">
        <v>23400</v>
      </c>
      <c r="O13" s="223">
        <v>23242</v>
      </c>
      <c r="P13" s="223">
        <v>23388</v>
      </c>
      <c r="Q13" s="223">
        <v>23441</v>
      </c>
      <c r="R13" s="223">
        <v>23408</v>
      </c>
      <c r="S13" s="223">
        <v>23393</v>
      </c>
      <c r="T13" s="224">
        <v>23396</v>
      </c>
      <c r="U13" s="225"/>
      <c r="V13" s="225"/>
      <c r="W13" s="226"/>
      <c r="X13" s="227"/>
    </row>
    <row r="14" spans="1:24" s="228" customFormat="1" ht="25.5">
      <c r="A14" s="215">
        <v>3018</v>
      </c>
      <c r="B14" s="216" t="s">
        <v>363</v>
      </c>
      <c r="C14" s="217" t="s">
        <v>354</v>
      </c>
      <c r="D14" s="229">
        <v>1</v>
      </c>
      <c r="E14" s="219" t="s">
        <v>354</v>
      </c>
      <c r="F14" s="220">
        <v>55415</v>
      </c>
      <c r="G14" s="221">
        <f t="shared" si="0"/>
        <v>55415</v>
      </c>
      <c r="H14" s="222" t="e">
        <f>IF(OR(#REF!&lt;=0,#REF!&gt;F14),"ERROR","OK")</f>
        <v>#REF!</v>
      </c>
      <c r="I14" s="223">
        <v>54800</v>
      </c>
      <c r="J14" s="223">
        <v>54667</v>
      </c>
      <c r="K14" s="223">
        <v>54792</v>
      </c>
      <c r="L14" s="223">
        <v>54742</v>
      </c>
      <c r="M14" s="223">
        <v>54944</v>
      </c>
      <c r="N14" s="223">
        <v>54844</v>
      </c>
      <c r="O14" s="223">
        <v>54473</v>
      </c>
      <c r="P14" s="223">
        <v>54815</v>
      </c>
      <c r="Q14" s="223">
        <v>54938</v>
      </c>
      <c r="R14" s="223">
        <v>54861</v>
      </c>
      <c r="S14" s="223">
        <v>54828</v>
      </c>
      <c r="T14" s="224">
        <v>54833</v>
      </c>
      <c r="U14" s="225"/>
      <c r="V14" s="225"/>
      <c r="W14" s="226"/>
      <c r="X14" s="227"/>
    </row>
    <row r="15" spans="1:24" s="228" customFormat="1" ht="51">
      <c r="A15" s="215">
        <v>3021</v>
      </c>
      <c r="B15" s="216" t="s">
        <v>364</v>
      </c>
      <c r="C15" s="217" t="s">
        <v>357</v>
      </c>
      <c r="D15" s="218">
        <v>1</v>
      </c>
      <c r="E15" s="219" t="s">
        <v>357</v>
      </c>
      <c r="F15" s="220">
        <v>5022</v>
      </c>
      <c r="G15" s="221">
        <f t="shared" si="0"/>
        <v>5022</v>
      </c>
      <c r="H15" s="222" t="e">
        <f>IF(OR(#REF!&lt;=0,#REF!&gt;F15),"ERROR","OK")</f>
        <v>#REF!</v>
      </c>
      <c r="I15" s="223">
        <v>4966</v>
      </c>
      <c r="J15" s="223">
        <v>4954</v>
      </c>
      <c r="K15" s="223">
        <v>4966</v>
      </c>
      <c r="L15" s="223">
        <v>4961</v>
      </c>
      <c r="M15" s="223">
        <v>4979</v>
      </c>
      <c r="N15" s="223">
        <v>4970</v>
      </c>
      <c r="O15" s="223">
        <v>4937</v>
      </c>
      <c r="P15" s="223">
        <v>4967</v>
      </c>
      <c r="Q15" s="223">
        <v>4979</v>
      </c>
      <c r="R15" s="223">
        <v>4972</v>
      </c>
      <c r="S15" s="223">
        <v>4969</v>
      </c>
      <c r="T15" s="224">
        <v>4969</v>
      </c>
      <c r="U15" s="225"/>
      <c r="V15" s="225"/>
      <c r="W15" s="226"/>
      <c r="X15" s="227"/>
    </row>
    <row r="16" spans="1:24" s="228" customFormat="1" ht="51">
      <c r="A16" s="215">
        <v>3022</v>
      </c>
      <c r="B16" s="216" t="s">
        <v>365</v>
      </c>
      <c r="C16" s="217" t="s">
        <v>357</v>
      </c>
      <c r="D16" s="218">
        <v>1</v>
      </c>
      <c r="E16" s="219" t="s">
        <v>354</v>
      </c>
      <c r="F16" s="220">
        <v>41502</v>
      </c>
      <c r="G16" s="221">
        <f t="shared" si="0"/>
        <v>41502</v>
      </c>
      <c r="H16" s="222" t="e">
        <f>IF(OR(#REF!&lt;=0,#REF!&gt;F16),"ERROR","OK")</f>
        <v>#REF!</v>
      </c>
      <c r="I16" s="223">
        <v>41041</v>
      </c>
      <c r="J16" s="223">
        <v>40942</v>
      </c>
      <c r="K16" s="223">
        <v>41036</v>
      </c>
      <c r="L16" s="223">
        <v>40998</v>
      </c>
      <c r="M16" s="223">
        <v>41149</v>
      </c>
      <c r="N16" s="223">
        <v>41075</v>
      </c>
      <c r="O16" s="223">
        <v>40796</v>
      </c>
      <c r="P16" s="223">
        <v>41053</v>
      </c>
      <c r="Q16" s="223">
        <v>41145</v>
      </c>
      <c r="R16" s="223">
        <v>41087</v>
      </c>
      <c r="S16" s="223">
        <v>41062</v>
      </c>
      <c r="T16" s="224">
        <v>41066</v>
      </c>
      <c r="U16" s="225"/>
      <c r="V16" s="225"/>
      <c r="W16" s="226"/>
      <c r="X16" s="227"/>
    </row>
    <row r="17" spans="1:24" s="228" customFormat="1" ht="38.25">
      <c r="A17" s="215">
        <v>3024</v>
      </c>
      <c r="B17" s="216" t="s">
        <v>366</v>
      </c>
      <c r="C17" s="217" t="s">
        <v>358</v>
      </c>
      <c r="D17" s="218">
        <v>1</v>
      </c>
      <c r="E17" s="219" t="s">
        <v>354</v>
      </c>
      <c r="F17" s="220">
        <v>95175</v>
      </c>
      <c r="G17" s="221">
        <f t="shared" si="0"/>
        <v>95175</v>
      </c>
      <c r="H17" s="222" t="e">
        <f>IF(OR(#REF!&lt;=0,#REF!&gt;F17),"ERROR","OK")</f>
        <v>#REF!</v>
      </c>
      <c r="I17" s="223">
        <v>94119</v>
      </c>
      <c r="J17" s="223">
        <v>93890</v>
      </c>
      <c r="K17" s="223">
        <v>94105</v>
      </c>
      <c r="L17" s="223">
        <v>94020</v>
      </c>
      <c r="M17" s="223">
        <v>94366</v>
      </c>
      <c r="N17" s="223">
        <v>94195</v>
      </c>
      <c r="O17" s="223">
        <v>93557</v>
      </c>
      <c r="P17" s="223">
        <v>94146</v>
      </c>
      <c r="Q17" s="223">
        <v>94356</v>
      </c>
      <c r="R17" s="223">
        <v>94224</v>
      </c>
      <c r="S17" s="223">
        <v>94166</v>
      </c>
      <c r="T17" s="224">
        <v>94176</v>
      </c>
      <c r="U17" s="225"/>
      <c r="V17" s="225"/>
      <c r="W17" s="226"/>
      <c r="X17" s="227"/>
    </row>
    <row r="18" spans="1:24" s="228" customFormat="1" ht="25.5">
      <c r="A18" s="215">
        <v>3027</v>
      </c>
      <c r="B18" s="216" t="s">
        <v>367</v>
      </c>
      <c r="C18" s="217" t="s">
        <v>357</v>
      </c>
      <c r="D18" s="218">
        <v>1</v>
      </c>
      <c r="E18" s="219" t="s">
        <v>358</v>
      </c>
      <c r="F18" s="220">
        <v>48173</v>
      </c>
      <c r="G18" s="221">
        <f t="shared" si="0"/>
        <v>48173</v>
      </c>
      <c r="H18" s="222" t="e">
        <f>IF(OR(#REF!&lt;=0,#REF!&gt;F18),"ERROR","OK")</f>
        <v>#REF!</v>
      </c>
      <c r="I18" s="223">
        <v>47638</v>
      </c>
      <c r="J18" s="223">
        <v>47523</v>
      </c>
      <c r="K18" s="223">
        <v>47632</v>
      </c>
      <c r="L18" s="223">
        <v>47588</v>
      </c>
      <c r="M18" s="223">
        <v>47764</v>
      </c>
      <c r="N18" s="223">
        <v>47677</v>
      </c>
      <c r="O18" s="223">
        <v>47354</v>
      </c>
      <c r="P18" s="223">
        <v>47652</v>
      </c>
      <c r="Q18" s="223">
        <v>47759</v>
      </c>
      <c r="R18" s="223">
        <v>47692</v>
      </c>
      <c r="S18" s="223">
        <v>47662</v>
      </c>
      <c r="T18" s="224">
        <v>47667</v>
      </c>
      <c r="U18" s="225"/>
      <c r="V18" s="225"/>
      <c r="W18" s="226"/>
      <c r="X18" s="227"/>
    </row>
    <row r="19" spans="1:24" s="228" customFormat="1" ht="38.25">
      <c r="A19" s="215">
        <v>3041</v>
      </c>
      <c r="B19" s="216" t="s">
        <v>368</v>
      </c>
      <c r="C19" s="217" t="s">
        <v>354</v>
      </c>
      <c r="D19" s="218">
        <v>1</v>
      </c>
      <c r="E19" s="219" t="s">
        <v>358</v>
      </c>
      <c r="F19" s="220">
        <v>21140</v>
      </c>
      <c r="G19" s="221">
        <f t="shared" si="0"/>
        <v>21140</v>
      </c>
      <c r="H19" s="222" t="e">
        <f>IF(OR(#REF!&lt;=0,#REF!&gt;F19),"ERROR","OK")</f>
        <v>#REF!</v>
      </c>
      <c r="I19" s="223">
        <v>20905</v>
      </c>
      <c r="J19" s="223">
        <v>20855</v>
      </c>
      <c r="K19" s="223">
        <v>20902</v>
      </c>
      <c r="L19" s="223">
        <v>20883</v>
      </c>
      <c r="M19" s="223">
        <v>20960</v>
      </c>
      <c r="N19" s="223">
        <v>20922</v>
      </c>
      <c r="O19" s="223">
        <v>20781</v>
      </c>
      <c r="P19" s="223">
        <v>20911</v>
      </c>
      <c r="Q19" s="223">
        <v>20958</v>
      </c>
      <c r="R19" s="223">
        <v>20692</v>
      </c>
      <c r="S19" s="223">
        <v>20916</v>
      </c>
      <c r="T19" s="224">
        <v>20918</v>
      </c>
      <c r="U19" s="225"/>
      <c r="V19" s="225"/>
      <c r="W19" s="226"/>
      <c r="X19" s="227"/>
    </row>
    <row r="20" spans="1:24" s="228" customFormat="1" ht="38.25">
      <c r="A20" s="215">
        <v>3050</v>
      </c>
      <c r="B20" s="216" t="s">
        <v>369</v>
      </c>
      <c r="C20" s="217" t="s">
        <v>357</v>
      </c>
      <c r="D20" s="229">
        <v>1</v>
      </c>
      <c r="E20" s="219" t="s">
        <v>354</v>
      </c>
      <c r="F20" s="220">
        <v>22328</v>
      </c>
      <c r="G20" s="221">
        <f>D20*F20</f>
        <v>22328</v>
      </c>
      <c r="H20" s="222" t="e">
        <f>IF(OR(#REF!&lt;=0,#REF!&gt;F20),"ERROR","OK")</f>
        <v>#REF!</v>
      </c>
      <c r="I20" s="223">
        <v>22080</v>
      </c>
      <c r="J20" s="223">
        <v>22027</v>
      </c>
      <c r="K20" s="223">
        <v>22077</v>
      </c>
      <c r="L20" s="223">
        <v>22057</v>
      </c>
      <c r="M20" s="223">
        <v>22138</v>
      </c>
      <c r="N20" s="223">
        <v>22098</v>
      </c>
      <c r="O20" s="223">
        <v>21948</v>
      </c>
      <c r="P20" s="223">
        <v>22086</v>
      </c>
      <c r="Q20" s="223">
        <v>22136</v>
      </c>
      <c r="R20" s="223">
        <v>22105</v>
      </c>
      <c r="S20" s="223">
        <v>22091</v>
      </c>
      <c r="T20" s="224">
        <v>22094</v>
      </c>
      <c r="U20" s="225"/>
      <c r="V20" s="225"/>
      <c r="W20" s="226"/>
      <c r="X20" s="227"/>
    </row>
    <row r="21" spans="1:24" s="228" customFormat="1" ht="38.25">
      <c r="A21" s="215">
        <v>3052</v>
      </c>
      <c r="B21" s="216" t="s">
        <v>370</v>
      </c>
      <c r="C21" s="217" t="s">
        <v>354</v>
      </c>
      <c r="D21" s="218">
        <v>1</v>
      </c>
      <c r="E21" s="219" t="s">
        <v>354</v>
      </c>
      <c r="F21" s="220">
        <v>62330</v>
      </c>
      <c r="G21" s="221">
        <f>D21*F21</f>
        <v>62330</v>
      </c>
      <c r="H21" s="222" t="e">
        <f>IF(OR(#REF!&lt;=0,#REF!&gt;F21),"ERROR","OK")</f>
        <v>#REF!</v>
      </c>
      <c r="I21" s="223">
        <v>61638</v>
      </c>
      <c r="J21" s="223">
        <v>61489</v>
      </c>
      <c r="K21" s="223">
        <v>61629</v>
      </c>
      <c r="L21" s="223">
        <v>61574</v>
      </c>
      <c r="M21" s="223">
        <v>61800</v>
      </c>
      <c r="N21" s="223">
        <v>61688</v>
      </c>
      <c r="O21" s="223">
        <v>61270</v>
      </c>
      <c r="P21" s="223">
        <v>61656</v>
      </c>
      <c r="Q21" s="223">
        <v>61794</v>
      </c>
      <c r="R21" s="223">
        <v>61707</v>
      </c>
      <c r="S21" s="223">
        <v>61669</v>
      </c>
      <c r="T21" s="224">
        <v>61676</v>
      </c>
      <c r="U21" s="225"/>
      <c r="V21" s="225"/>
      <c r="W21" s="226"/>
      <c r="X21" s="227"/>
    </row>
    <row r="22" spans="1:24" s="228" customFormat="1" ht="25.5">
      <c r="A22" s="215">
        <v>3055</v>
      </c>
      <c r="B22" s="216" t="s">
        <v>371</v>
      </c>
      <c r="C22" s="217" t="s">
        <v>354</v>
      </c>
      <c r="D22" s="218">
        <v>1</v>
      </c>
      <c r="E22" s="219" t="s">
        <v>358</v>
      </c>
      <c r="F22" s="220">
        <v>163433</v>
      </c>
      <c r="G22" s="221">
        <f t="shared" ref="G22:G27" si="1">D22*F22</f>
        <v>163433</v>
      </c>
      <c r="H22" s="222" t="e">
        <f>IF(OR(#REF!&lt;=0,#REF!&gt;F22),"ERROR","OK")</f>
        <v>#REF!</v>
      </c>
      <c r="I22" s="223">
        <v>161619</v>
      </c>
      <c r="J22" s="223">
        <v>161227</v>
      </c>
      <c r="K22" s="223">
        <v>161596</v>
      </c>
      <c r="L22" s="223">
        <v>161450</v>
      </c>
      <c r="M22" s="223">
        <v>162044</v>
      </c>
      <c r="N22" s="223">
        <v>161750</v>
      </c>
      <c r="O22" s="223">
        <v>160655</v>
      </c>
      <c r="P22" s="223">
        <v>161666</v>
      </c>
      <c r="Q22" s="223">
        <v>162027</v>
      </c>
      <c r="R22" s="223">
        <v>161800</v>
      </c>
      <c r="S22" s="223">
        <v>161701</v>
      </c>
      <c r="T22" s="224">
        <v>161717</v>
      </c>
      <c r="U22" s="225"/>
      <c r="V22" s="225"/>
      <c r="W22" s="226"/>
      <c r="X22" s="227"/>
    </row>
    <row r="23" spans="1:24" s="228" customFormat="1" ht="25.5">
      <c r="A23" s="215">
        <v>3056</v>
      </c>
      <c r="B23" s="216" t="s">
        <v>372</v>
      </c>
      <c r="C23" s="217" t="s">
        <v>354</v>
      </c>
      <c r="D23" s="218">
        <v>1</v>
      </c>
      <c r="E23" s="219" t="s">
        <v>358</v>
      </c>
      <c r="F23" s="220">
        <v>216656</v>
      </c>
      <c r="G23" s="221">
        <f t="shared" si="1"/>
        <v>216656</v>
      </c>
      <c r="H23" s="222" t="e">
        <f>IF(OR(#REF!&lt;=0,#REF!&gt;F23),"ERROR","OK")</f>
        <v>#REF!</v>
      </c>
      <c r="I23" s="223">
        <v>214251</v>
      </c>
      <c r="J23" s="223">
        <v>213731</v>
      </c>
      <c r="K23" s="223">
        <v>214221</v>
      </c>
      <c r="L23" s="223">
        <v>214027</v>
      </c>
      <c r="M23" s="223">
        <v>214814</v>
      </c>
      <c r="N23" s="223">
        <v>214424</v>
      </c>
      <c r="O23" s="223">
        <v>212973</v>
      </c>
      <c r="P23" s="223">
        <v>214313</v>
      </c>
      <c r="Q23" s="223">
        <v>214793</v>
      </c>
      <c r="R23" s="223">
        <v>214492</v>
      </c>
      <c r="S23" s="223">
        <v>214359</v>
      </c>
      <c r="T23" s="224">
        <v>214381</v>
      </c>
      <c r="U23" s="225"/>
      <c r="V23" s="225"/>
      <c r="W23" s="226"/>
      <c r="X23" s="227"/>
    </row>
    <row r="24" spans="1:24" s="228" customFormat="1" ht="25.5">
      <c r="A24" s="215">
        <v>3057</v>
      </c>
      <c r="B24" s="216" t="s">
        <v>373</v>
      </c>
      <c r="C24" s="217" t="s">
        <v>354</v>
      </c>
      <c r="D24" s="229">
        <v>1</v>
      </c>
      <c r="E24" s="219" t="s">
        <v>361</v>
      </c>
      <c r="F24" s="220">
        <v>2681752</v>
      </c>
      <c r="G24" s="221">
        <f t="shared" si="1"/>
        <v>2681752</v>
      </c>
      <c r="H24" s="222" t="e">
        <f>IF(OR(#REF!&lt;=0,#REF!&gt;F24),"ERROR","OK")</f>
        <v>#REF!</v>
      </c>
      <c r="I24" s="223">
        <v>2651985</v>
      </c>
      <c r="J24" s="223">
        <v>2645548</v>
      </c>
      <c r="K24" s="223">
        <v>2651609</v>
      </c>
      <c r="L24" s="223">
        <v>2649207</v>
      </c>
      <c r="M24" s="223">
        <v>2658957</v>
      </c>
      <c r="N24" s="223">
        <v>2654130</v>
      </c>
      <c r="O24" s="223">
        <v>2636162</v>
      </c>
      <c r="P24" s="223">
        <v>2652762</v>
      </c>
      <c r="Q24" s="223">
        <v>2658689</v>
      </c>
      <c r="R24" s="223">
        <v>2654961</v>
      </c>
      <c r="S24" s="223">
        <v>2653325</v>
      </c>
      <c r="T24" s="224">
        <v>2653594</v>
      </c>
      <c r="U24" s="225"/>
      <c r="V24" s="225"/>
      <c r="W24" s="226"/>
      <c r="X24" s="227"/>
    </row>
    <row r="25" spans="1:24" s="228" customFormat="1" ht="25.5">
      <c r="A25" s="215">
        <v>3058</v>
      </c>
      <c r="B25" s="216" t="s">
        <v>374</v>
      </c>
      <c r="C25" s="217" t="s">
        <v>354</v>
      </c>
      <c r="D25" s="229">
        <v>1</v>
      </c>
      <c r="E25" s="219" t="s">
        <v>361</v>
      </c>
      <c r="F25" s="220">
        <v>4396043</v>
      </c>
      <c r="G25" s="221">
        <f t="shared" si="1"/>
        <v>4396043</v>
      </c>
      <c r="H25" s="222" t="e">
        <f>IF(OR(#REF!&lt;=0,#REF!&gt;F25),"ERROR","OK")</f>
        <v>#REF!</v>
      </c>
      <c r="I25" s="223">
        <v>4347247</v>
      </c>
      <c r="J25" s="223">
        <v>4336696</v>
      </c>
      <c r="K25" s="223">
        <v>4346631</v>
      </c>
      <c r="L25" s="223">
        <v>4342694</v>
      </c>
      <c r="M25" s="223">
        <v>4358677</v>
      </c>
      <c r="N25" s="223">
        <v>4350764</v>
      </c>
      <c r="O25" s="223">
        <v>4321310</v>
      </c>
      <c r="P25" s="223">
        <v>4348521</v>
      </c>
      <c r="Q25" s="223">
        <v>4358237</v>
      </c>
      <c r="R25" s="223">
        <v>4352127</v>
      </c>
      <c r="S25" s="223">
        <v>4349445</v>
      </c>
      <c r="T25" s="224">
        <v>4349885</v>
      </c>
      <c r="U25" s="225"/>
      <c r="V25" s="225"/>
      <c r="W25" s="226"/>
      <c r="X25" s="227"/>
    </row>
    <row r="26" spans="1:24" s="228" customFormat="1" ht="25.5">
      <c r="A26" s="215">
        <v>3059</v>
      </c>
      <c r="B26" s="216" t="s">
        <v>375</v>
      </c>
      <c r="C26" s="217" t="s">
        <v>354</v>
      </c>
      <c r="D26" s="229">
        <v>1</v>
      </c>
      <c r="E26" s="219" t="s">
        <v>361</v>
      </c>
      <c r="F26" s="220">
        <v>2628358</v>
      </c>
      <c r="G26" s="221">
        <f t="shared" si="1"/>
        <v>2628358</v>
      </c>
      <c r="H26" s="222" t="e">
        <f>IF(OR(#REF!&lt;=0,#REF!&gt;F26),"ERROR","OK")</f>
        <v>#REF!</v>
      </c>
      <c r="I26" s="223">
        <v>2599183</v>
      </c>
      <c r="J26" s="223">
        <v>2592875</v>
      </c>
      <c r="K26" s="223">
        <v>2598815</v>
      </c>
      <c r="L26" s="223">
        <v>2596461</v>
      </c>
      <c r="M26" s="223">
        <v>2606017</v>
      </c>
      <c r="N26" s="223">
        <v>2601286</v>
      </c>
      <c r="O26" s="223">
        <v>2583676</v>
      </c>
      <c r="P26" s="223">
        <v>2599945</v>
      </c>
      <c r="Q26" s="223">
        <v>2605754</v>
      </c>
      <c r="R26" s="223">
        <v>2602101</v>
      </c>
      <c r="S26" s="223">
        <v>2600497</v>
      </c>
      <c r="T26" s="224">
        <v>2600760</v>
      </c>
      <c r="U26" s="225"/>
      <c r="V26" s="225"/>
      <c r="W26" s="226"/>
      <c r="X26" s="227"/>
    </row>
    <row r="27" spans="1:24" s="228" customFormat="1" ht="38.25">
      <c r="A27" s="215">
        <v>3062</v>
      </c>
      <c r="B27" s="216" t="s">
        <v>376</v>
      </c>
      <c r="C27" s="217" t="s">
        <v>357</v>
      </c>
      <c r="D27" s="229">
        <v>1</v>
      </c>
      <c r="E27" s="219" t="s">
        <v>357</v>
      </c>
      <c r="F27" s="220">
        <v>57282</v>
      </c>
      <c r="G27" s="221">
        <f t="shared" si="1"/>
        <v>57282</v>
      </c>
      <c r="H27" s="222" t="e">
        <f>IF(OR(#REF!&lt;=0,#REF!&gt;F27),"ERROR","OK")</f>
        <v>#REF!</v>
      </c>
      <c r="I27" s="223">
        <v>56646</v>
      </c>
      <c r="J27" s="223">
        <v>56509</v>
      </c>
      <c r="K27" s="223">
        <v>56638</v>
      </c>
      <c r="L27" s="223">
        <v>56587</v>
      </c>
      <c r="M27" s="223">
        <v>56795</v>
      </c>
      <c r="N27" s="223">
        <v>56692</v>
      </c>
      <c r="O27" s="223">
        <v>56308</v>
      </c>
      <c r="P27" s="223">
        <v>56662</v>
      </c>
      <c r="Q27" s="223">
        <v>56789</v>
      </c>
      <c r="R27" s="223">
        <v>56710</v>
      </c>
      <c r="S27" s="223">
        <v>56675</v>
      </c>
      <c r="T27" s="224">
        <v>56681</v>
      </c>
      <c r="U27" s="225"/>
      <c r="V27" s="225"/>
      <c r="W27" s="226"/>
      <c r="X27" s="227"/>
    </row>
    <row r="28" spans="1:24" s="228" customFormat="1" ht="38.25">
      <c r="A28" s="215">
        <v>3151</v>
      </c>
      <c r="B28" s="216" t="s">
        <v>377</v>
      </c>
      <c r="C28" s="217" t="s">
        <v>354</v>
      </c>
      <c r="D28" s="218">
        <v>1</v>
      </c>
      <c r="E28" s="219" t="s">
        <v>361</v>
      </c>
      <c r="F28" s="220">
        <v>1496759</v>
      </c>
      <c r="G28" s="221">
        <f>D28*F28</f>
        <v>1496759</v>
      </c>
      <c r="H28" s="222" t="e">
        <f>IF(OR(#REF!&lt;=0,#REF!&gt;F28),"ERROR","OK")</f>
        <v>#REF!</v>
      </c>
      <c r="I28" s="223">
        <v>1480145</v>
      </c>
      <c r="J28" s="223">
        <v>1476553</v>
      </c>
      <c r="K28" s="223">
        <v>1479935</v>
      </c>
      <c r="L28" s="223">
        <v>1478595</v>
      </c>
      <c r="M28" s="223">
        <v>1484037</v>
      </c>
      <c r="N28" s="223">
        <v>1481342</v>
      </c>
      <c r="O28" s="223">
        <v>1471314</v>
      </c>
      <c r="P28" s="223">
        <v>1480579</v>
      </c>
      <c r="Q28" s="223">
        <v>1483887</v>
      </c>
      <c r="R28" s="223">
        <v>1481806</v>
      </c>
      <c r="S28" s="223">
        <v>1480893</v>
      </c>
      <c r="T28" s="224">
        <v>1481043</v>
      </c>
      <c r="U28" s="225"/>
      <c r="V28" s="225"/>
      <c r="W28" s="226"/>
      <c r="X28" s="227"/>
    </row>
    <row r="29" spans="1:24" s="228" customFormat="1" ht="25.5">
      <c r="A29" s="215">
        <v>3155</v>
      </c>
      <c r="B29" s="216" t="s">
        <v>378</v>
      </c>
      <c r="C29" s="217" t="s">
        <v>358</v>
      </c>
      <c r="D29" s="218">
        <v>1</v>
      </c>
      <c r="E29" s="219" t="s">
        <v>361</v>
      </c>
      <c r="F29" s="220">
        <v>141234</v>
      </c>
      <c r="G29" s="221">
        <f>D29*F29</f>
        <v>141234</v>
      </c>
      <c r="H29" s="222" t="e">
        <f>IF(OR(#REF!&lt;=0,#REF!&gt;F29),"ERROR","OK")</f>
        <v>#REF!</v>
      </c>
      <c r="I29" s="223">
        <v>139666</v>
      </c>
      <c r="J29" s="223">
        <v>139327</v>
      </c>
      <c r="K29" s="223">
        <v>139647</v>
      </c>
      <c r="L29" s="223">
        <v>139520</v>
      </c>
      <c r="M29" s="223">
        <v>140034</v>
      </c>
      <c r="N29" s="223">
        <v>139779</v>
      </c>
      <c r="O29" s="223">
        <v>138833</v>
      </c>
      <c r="P29" s="223">
        <v>139707</v>
      </c>
      <c r="Q29" s="223">
        <v>140019</v>
      </c>
      <c r="R29" s="223">
        <v>139823</v>
      </c>
      <c r="S29" s="223">
        <v>139737</v>
      </c>
      <c r="T29" s="224">
        <v>139751</v>
      </c>
      <c r="U29" s="225"/>
      <c r="V29" s="225"/>
      <c r="W29" s="226"/>
      <c r="X29" s="227"/>
    </row>
    <row r="30" spans="1:24" s="228" customFormat="1" ht="25.5">
      <c r="A30" s="215">
        <v>3172</v>
      </c>
      <c r="B30" s="216" t="s">
        <v>379</v>
      </c>
      <c r="C30" s="230" t="s">
        <v>358</v>
      </c>
      <c r="D30" s="218">
        <v>1</v>
      </c>
      <c r="E30" s="219" t="s">
        <v>357</v>
      </c>
      <c r="F30" s="220">
        <v>9032</v>
      </c>
      <c r="G30" s="221">
        <f>D30*F30</f>
        <v>9032</v>
      </c>
      <c r="H30" s="222" t="e">
        <f>IF(OR(#REF!&lt;=0,#REF!&gt;F30),"ERROR","OK")</f>
        <v>#REF!</v>
      </c>
      <c r="I30" s="223">
        <v>8932</v>
      </c>
      <c r="J30" s="223">
        <v>8910</v>
      </c>
      <c r="K30" s="223">
        <v>8930</v>
      </c>
      <c r="L30" s="223">
        <v>8922</v>
      </c>
      <c r="M30" s="223">
        <v>8955</v>
      </c>
      <c r="N30" s="223">
        <v>8939</v>
      </c>
      <c r="O30" s="223">
        <v>8878</v>
      </c>
      <c r="P30" s="223">
        <v>8934</v>
      </c>
      <c r="Q30" s="223">
        <v>8954</v>
      </c>
      <c r="R30" s="223">
        <v>8942</v>
      </c>
      <c r="S30" s="223">
        <v>8936</v>
      </c>
      <c r="T30" s="224">
        <v>8937</v>
      </c>
      <c r="U30" s="225"/>
      <c r="V30" s="225"/>
      <c r="W30" s="226"/>
      <c r="X30" s="227"/>
    </row>
    <row r="31" spans="1:24" s="228" customFormat="1" ht="38.25">
      <c r="A31" s="215">
        <v>3178</v>
      </c>
      <c r="B31" s="216" t="s">
        <v>380</v>
      </c>
      <c r="C31" s="217" t="s">
        <v>358</v>
      </c>
      <c r="D31" s="218">
        <v>1</v>
      </c>
      <c r="E31" s="219" t="s">
        <v>357</v>
      </c>
      <c r="F31" s="220">
        <v>17500</v>
      </c>
      <c r="G31" s="221">
        <f>D31*F31</f>
        <v>17500</v>
      </c>
      <c r="H31" s="222" t="e">
        <f>IF(OR(#REF!&lt;=0,#REF!&gt;F31),"ERROR","OK")</f>
        <v>#REF!</v>
      </c>
      <c r="I31" s="223">
        <v>17306</v>
      </c>
      <c r="J31" s="223">
        <v>17264</v>
      </c>
      <c r="K31" s="223">
        <v>17303</v>
      </c>
      <c r="L31" s="223">
        <v>17288</v>
      </c>
      <c r="M31" s="223">
        <v>17351</v>
      </c>
      <c r="N31" s="223">
        <v>17320</v>
      </c>
      <c r="O31" s="223">
        <v>17203</v>
      </c>
      <c r="P31" s="223">
        <v>17310</v>
      </c>
      <c r="Q31" s="223">
        <v>17350</v>
      </c>
      <c r="R31" s="223">
        <v>17325</v>
      </c>
      <c r="S31" s="223">
        <v>17315</v>
      </c>
      <c r="T31" s="224">
        <v>17316</v>
      </c>
      <c r="U31" s="225"/>
      <c r="V31" s="225"/>
      <c r="W31" s="226"/>
      <c r="X31" s="227"/>
    </row>
    <row r="32" spans="1:24" s="228" customFormat="1" ht="38.25">
      <c r="A32" s="215">
        <v>3180</v>
      </c>
      <c r="B32" s="216" t="s">
        <v>381</v>
      </c>
      <c r="C32" s="231" t="s">
        <v>358</v>
      </c>
      <c r="D32" s="218">
        <v>1</v>
      </c>
      <c r="E32" s="219" t="s">
        <v>358</v>
      </c>
      <c r="F32" s="220">
        <v>1225</v>
      </c>
      <c r="G32" s="221">
        <f t="shared" ref="G32:G38" si="2">D32*F32</f>
        <v>1225</v>
      </c>
      <c r="H32" s="222" t="e">
        <f>IF(OR(#REF!&lt;=0,#REF!&gt;F32),"ERROR","OK")</f>
        <v>#REF!</v>
      </c>
      <c r="I32" s="223">
        <v>1211</v>
      </c>
      <c r="J32" s="223">
        <v>1208</v>
      </c>
      <c r="K32" s="223">
        <v>1211</v>
      </c>
      <c r="L32" s="223">
        <v>1210</v>
      </c>
      <c r="M32" s="223">
        <v>1215</v>
      </c>
      <c r="N32" s="223">
        <v>1212</v>
      </c>
      <c r="O32" s="223">
        <v>1204</v>
      </c>
      <c r="P32" s="223">
        <v>1211</v>
      </c>
      <c r="Q32" s="223">
        <v>1214</v>
      </c>
      <c r="R32" s="223">
        <v>1213</v>
      </c>
      <c r="S32" s="223">
        <v>1212</v>
      </c>
      <c r="T32" s="224">
        <v>1212</v>
      </c>
      <c r="U32" s="225"/>
      <c r="V32" s="225"/>
      <c r="W32" s="226"/>
      <c r="X32" s="227"/>
    </row>
    <row r="33" spans="1:24" s="228" customFormat="1" ht="25.5">
      <c r="A33" s="215">
        <v>3202</v>
      </c>
      <c r="B33" s="216" t="s">
        <v>382</v>
      </c>
      <c r="C33" s="231" t="s">
        <v>358</v>
      </c>
      <c r="D33" s="218">
        <v>1</v>
      </c>
      <c r="E33" s="219" t="s">
        <v>354</v>
      </c>
      <c r="F33" s="220">
        <v>374059</v>
      </c>
      <c r="G33" s="221">
        <f t="shared" si="2"/>
        <v>374059</v>
      </c>
      <c r="H33" s="222" t="e">
        <f>IF(OR(#REF!&lt;=0,#REF!&gt;F33),"ERROR","OK")</f>
        <v>#REF!</v>
      </c>
      <c r="I33" s="223">
        <v>369907</v>
      </c>
      <c r="J33" s="223">
        <v>369009</v>
      </c>
      <c r="K33" s="223">
        <v>369855</v>
      </c>
      <c r="L33" s="223">
        <v>369519</v>
      </c>
      <c r="M33" s="223">
        <v>370880</v>
      </c>
      <c r="N33" s="223">
        <v>370206</v>
      </c>
      <c r="O33" s="223">
        <v>367700</v>
      </c>
      <c r="P33" s="223">
        <v>370015</v>
      </c>
      <c r="Q33" s="223">
        <v>370842</v>
      </c>
      <c r="R33" s="223">
        <v>370322</v>
      </c>
      <c r="S33" s="223">
        <v>370094</v>
      </c>
      <c r="T33" s="224">
        <v>370131</v>
      </c>
      <c r="U33" s="225"/>
      <c r="V33" s="225"/>
      <c r="W33" s="226"/>
      <c r="X33" s="227"/>
    </row>
    <row r="34" spans="1:24" s="228" customFormat="1" ht="25.5">
      <c r="A34" s="215">
        <v>3203</v>
      </c>
      <c r="B34" s="216" t="s">
        <v>383</v>
      </c>
      <c r="C34" s="231" t="s">
        <v>358</v>
      </c>
      <c r="D34" s="218">
        <v>1</v>
      </c>
      <c r="E34" s="219" t="s">
        <v>354</v>
      </c>
      <c r="F34" s="220">
        <v>324881</v>
      </c>
      <c r="G34" s="221">
        <f t="shared" si="2"/>
        <v>324881</v>
      </c>
      <c r="H34" s="222" t="e">
        <f>IF(OR(#REF!&lt;=0,#REF!&gt;F34),"ERROR","OK")</f>
        <v>#REF!</v>
      </c>
      <c r="I34" s="223">
        <v>321275</v>
      </c>
      <c r="J34" s="223">
        <v>320495</v>
      </c>
      <c r="K34" s="223">
        <v>321229</v>
      </c>
      <c r="L34" s="223">
        <v>320938</v>
      </c>
      <c r="M34" s="223">
        <v>322120</v>
      </c>
      <c r="N34" s="223">
        <v>321535</v>
      </c>
      <c r="O34" s="223">
        <v>319358</v>
      </c>
      <c r="P34" s="223">
        <v>321369</v>
      </c>
      <c r="Q34" s="223">
        <v>322087</v>
      </c>
      <c r="R34" s="223">
        <v>321635</v>
      </c>
      <c r="S34" s="223">
        <v>321437</v>
      </c>
      <c r="T34" s="224">
        <v>321470</v>
      </c>
      <c r="U34" s="225"/>
      <c r="V34" s="225"/>
      <c r="W34" s="226"/>
      <c r="X34" s="227"/>
    </row>
    <row r="35" spans="1:24" s="228" customFormat="1" ht="38.25">
      <c r="A35" s="215">
        <v>3204</v>
      </c>
      <c r="B35" s="216" t="s">
        <v>384</v>
      </c>
      <c r="C35" s="231" t="s">
        <v>358</v>
      </c>
      <c r="D35" s="218">
        <v>1</v>
      </c>
      <c r="E35" s="219" t="s">
        <v>354</v>
      </c>
      <c r="F35" s="220">
        <v>496744</v>
      </c>
      <c r="G35" s="221">
        <f t="shared" si="2"/>
        <v>496744</v>
      </c>
      <c r="H35" s="222" t="e">
        <f>IF(OR(#REF!&lt;=0,#REF!&gt;F35),"ERROR","OK")</f>
        <v>#REF!</v>
      </c>
      <c r="I35" s="223">
        <v>491230</v>
      </c>
      <c r="J35" s="223">
        <v>496744</v>
      </c>
      <c r="K35" s="223">
        <v>491161</v>
      </c>
      <c r="L35" s="223">
        <v>490716</v>
      </c>
      <c r="M35" s="223">
        <v>492522</v>
      </c>
      <c r="N35" s="223">
        <v>491628</v>
      </c>
      <c r="O35" s="223">
        <v>488299</v>
      </c>
      <c r="P35" s="223">
        <v>491374</v>
      </c>
      <c r="Q35" s="223">
        <v>492472</v>
      </c>
      <c r="R35" s="223">
        <v>491782</v>
      </c>
      <c r="S35" s="223">
        <v>491479</v>
      </c>
      <c r="T35" s="224">
        <v>491528</v>
      </c>
      <c r="U35" s="225"/>
      <c r="V35" s="225"/>
      <c r="W35" s="226"/>
      <c r="X35" s="227"/>
    </row>
    <row r="36" spans="1:24" s="228" customFormat="1" ht="25.5">
      <c r="A36" s="215">
        <v>3207</v>
      </c>
      <c r="B36" s="216" t="s">
        <v>385</v>
      </c>
      <c r="C36" s="231" t="s">
        <v>358</v>
      </c>
      <c r="D36" s="218">
        <v>1</v>
      </c>
      <c r="E36" s="219" t="s">
        <v>361</v>
      </c>
      <c r="F36" s="220">
        <v>34287</v>
      </c>
      <c r="G36" s="221">
        <f t="shared" si="2"/>
        <v>34287</v>
      </c>
      <c r="H36" s="222" t="e">
        <f>IF(OR(#REF!&lt;=0,#REF!&gt;F36),"ERROR","OK")</f>
        <v>#REF!</v>
      </c>
      <c r="I36" s="223">
        <v>33906</v>
      </c>
      <c r="J36" s="223">
        <v>33824</v>
      </c>
      <c r="K36" s="223">
        <v>33902</v>
      </c>
      <c r="L36" s="223">
        <v>33871</v>
      </c>
      <c r="M36" s="223">
        <v>33996</v>
      </c>
      <c r="N36" s="223">
        <v>33934</v>
      </c>
      <c r="O36" s="223">
        <v>33704</v>
      </c>
      <c r="P36" s="223">
        <v>33916</v>
      </c>
      <c r="Q36" s="223">
        <v>33992</v>
      </c>
      <c r="R36" s="223">
        <v>33944</v>
      </c>
      <c r="S36" s="223">
        <v>33924</v>
      </c>
      <c r="T36" s="224">
        <v>33927</v>
      </c>
      <c r="U36" s="225"/>
      <c r="V36" s="225"/>
      <c r="W36" s="226"/>
      <c r="X36" s="227"/>
    </row>
    <row r="37" spans="1:24" s="228" customFormat="1" ht="25.5">
      <c r="A37" s="215">
        <v>3209</v>
      </c>
      <c r="B37" s="216" t="s">
        <v>386</v>
      </c>
      <c r="C37" s="231" t="s">
        <v>354</v>
      </c>
      <c r="D37" s="218">
        <v>1</v>
      </c>
      <c r="E37" s="219" t="s">
        <v>358</v>
      </c>
      <c r="F37" s="220">
        <v>175478</v>
      </c>
      <c r="G37" s="221">
        <f t="shared" si="2"/>
        <v>175478</v>
      </c>
      <c r="H37" s="222" t="e">
        <f>IF(OR(#REF!&lt;=0,#REF!&gt;F37),"ERROR","OK")</f>
        <v>#REF!</v>
      </c>
      <c r="I37" s="223">
        <v>173530</v>
      </c>
      <c r="J37" s="223">
        <v>173109</v>
      </c>
      <c r="K37" s="223">
        <v>173506</v>
      </c>
      <c r="L37" s="223">
        <v>173348</v>
      </c>
      <c r="M37" s="223">
        <v>173986</v>
      </c>
      <c r="N37" s="223">
        <v>173671</v>
      </c>
      <c r="O37" s="223">
        <v>172495</v>
      </c>
      <c r="P37" s="223">
        <v>173581</v>
      </c>
      <c r="Q37" s="223">
        <v>173969</v>
      </c>
      <c r="R37" s="223">
        <v>173725</v>
      </c>
      <c r="S37" s="223">
        <v>173618</v>
      </c>
      <c r="T37" s="224">
        <v>173635</v>
      </c>
      <c r="U37" s="225"/>
      <c r="V37" s="225"/>
      <c r="W37" s="226"/>
      <c r="X37" s="227"/>
    </row>
    <row r="38" spans="1:24" s="228" customFormat="1" ht="38.25">
      <c r="A38" s="215">
        <v>3210</v>
      </c>
      <c r="B38" s="216" t="s">
        <v>387</v>
      </c>
      <c r="C38" s="231" t="s">
        <v>354</v>
      </c>
      <c r="D38" s="218">
        <v>1</v>
      </c>
      <c r="E38" s="219" t="s">
        <v>358</v>
      </c>
      <c r="F38" s="220">
        <v>38148</v>
      </c>
      <c r="G38" s="221">
        <f t="shared" si="2"/>
        <v>38148</v>
      </c>
      <c r="H38" s="222" t="e">
        <f>IF(OR(#REF!&lt;=0,#REF!&gt;F38),"ERROR","OK")</f>
        <v>#REF!</v>
      </c>
      <c r="I38" s="223">
        <v>37725</v>
      </c>
      <c r="J38" s="223">
        <v>37633</v>
      </c>
      <c r="K38" s="223">
        <v>37719</v>
      </c>
      <c r="L38" s="223">
        <v>37685</v>
      </c>
      <c r="M38" s="223">
        <v>37824</v>
      </c>
      <c r="N38" s="223">
        <v>37755</v>
      </c>
      <c r="O38" s="223">
        <v>37499</v>
      </c>
      <c r="P38" s="223">
        <v>37735</v>
      </c>
      <c r="Q38" s="223">
        <v>37820</v>
      </c>
      <c r="R38" s="223">
        <v>37767</v>
      </c>
      <c r="S38" s="223">
        <v>37744</v>
      </c>
      <c r="T38" s="224">
        <v>37747</v>
      </c>
      <c r="U38" s="225"/>
      <c r="V38" s="225"/>
      <c r="W38" s="226"/>
      <c r="X38" s="227"/>
    </row>
    <row r="39" spans="1:24" s="228" customFormat="1" ht="63.75">
      <c r="A39" s="215">
        <v>3221</v>
      </c>
      <c r="B39" s="216" t="s">
        <v>388</v>
      </c>
      <c r="C39" s="217" t="s">
        <v>357</v>
      </c>
      <c r="D39" s="218">
        <v>1</v>
      </c>
      <c r="E39" s="219" t="s">
        <v>361</v>
      </c>
      <c r="F39" s="220">
        <v>393210</v>
      </c>
      <c r="G39" s="221">
        <f>D39*F39</f>
        <v>393210</v>
      </c>
      <c r="H39" s="222" t="e">
        <f>IF(OR(#REF!&lt;=0,#REF!&gt;F39),"ERROR","OK")</f>
        <v>#REF!</v>
      </c>
      <c r="I39" s="223">
        <v>388845</v>
      </c>
      <c r="J39" s="223">
        <v>387902</v>
      </c>
      <c r="K39" s="223">
        <v>388790</v>
      </c>
      <c r="L39" s="223">
        <v>388438</v>
      </c>
      <c r="M39" s="223">
        <v>389868</v>
      </c>
      <c r="N39" s="223">
        <v>389160</v>
      </c>
      <c r="O39" s="223">
        <v>386525</v>
      </c>
      <c r="P39" s="223">
        <v>388959</v>
      </c>
      <c r="Q39" s="223">
        <v>389828</v>
      </c>
      <c r="R39" s="223">
        <v>389282</v>
      </c>
      <c r="S39" s="223">
        <v>389042</v>
      </c>
      <c r="T39" s="224">
        <v>389081</v>
      </c>
      <c r="U39" s="225"/>
      <c r="V39" s="225"/>
      <c r="W39" s="226"/>
      <c r="X39" s="227"/>
    </row>
    <row r="40" spans="1:24" s="228" customFormat="1" ht="25.5">
      <c r="A40" s="215">
        <v>3223</v>
      </c>
      <c r="B40" s="216" t="s">
        <v>389</v>
      </c>
      <c r="C40" s="217" t="s">
        <v>357</v>
      </c>
      <c r="D40" s="218">
        <v>1</v>
      </c>
      <c r="E40" s="219" t="s">
        <v>358</v>
      </c>
      <c r="F40" s="220">
        <v>12056</v>
      </c>
      <c r="G40" s="221">
        <f t="shared" ref="G40:G103" si="3">D40*F40</f>
        <v>12056</v>
      </c>
      <c r="H40" s="222" t="e">
        <f>IF(OR(#REF!&lt;=0,#REF!&gt;F40),"ERROR","OK")</f>
        <v>#REF!</v>
      </c>
      <c r="I40" s="223">
        <v>11922</v>
      </c>
      <c r="J40" s="223">
        <v>11893</v>
      </c>
      <c r="K40" s="223">
        <v>11920</v>
      </c>
      <c r="L40" s="223">
        <v>11910</v>
      </c>
      <c r="M40" s="223">
        <v>11954</v>
      </c>
      <c r="N40" s="223">
        <v>11932</v>
      </c>
      <c r="O40" s="223">
        <v>11851</v>
      </c>
      <c r="P40" s="223">
        <v>11925</v>
      </c>
      <c r="Q40" s="223">
        <v>11952</v>
      </c>
      <c r="R40" s="223">
        <v>11936</v>
      </c>
      <c r="S40" s="223">
        <v>11928</v>
      </c>
      <c r="T40" s="224">
        <v>11929</v>
      </c>
      <c r="U40" s="225"/>
      <c r="V40" s="225"/>
      <c r="W40" s="226"/>
      <c r="X40" s="227"/>
    </row>
    <row r="41" spans="1:24" s="228" customFormat="1" ht="25.5">
      <c r="A41" s="215">
        <v>3224</v>
      </c>
      <c r="B41" s="216" t="s">
        <v>390</v>
      </c>
      <c r="C41" s="217" t="s">
        <v>357</v>
      </c>
      <c r="D41" s="218">
        <v>1</v>
      </c>
      <c r="E41" s="219" t="s">
        <v>358</v>
      </c>
      <c r="F41" s="220">
        <v>16172</v>
      </c>
      <c r="G41" s="221">
        <f t="shared" si="3"/>
        <v>16172</v>
      </c>
      <c r="H41" s="222" t="e">
        <f>IF(OR(#REF!&lt;=0,#REF!&gt;F41),"ERROR","OK")</f>
        <v>#REF!</v>
      </c>
      <c r="I41" s="223">
        <v>15992</v>
      </c>
      <c r="J41" s="223">
        <v>15954</v>
      </c>
      <c r="K41" s="223">
        <v>15990</v>
      </c>
      <c r="L41" s="223">
        <v>15976</v>
      </c>
      <c r="M41" s="223">
        <v>16035</v>
      </c>
      <c r="N41" s="223">
        <v>16005</v>
      </c>
      <c r="O41" s="223">
        <v>15897</v>
      </c>
      <c r="P41" s="223">
        <v>15997</v>
      </c>
      <c r="Q41" s="223">
        <v>16033</v>
      </c>
      <c r="R41" s="223">
        <v>16010</v>
      </c>
      <c r="S41" s="223">
        <v>16001</v>
      </c>
      <c r="T41" s="224">
        <v>16002</v>
      </c>
      <c r="U41" s="225"/>
      <c r="V41" s="225"/>
      <c r="W41" s="226"/>
      <c r="X41" s="227"/>
    </row>
    <row r="42" spans="1:24" s="228" customFormat="1" ht="25.5">
      <c r="A42" s="215">
        <v>3225</v>
      </c>
      <c r="B42" s="216" t="s">
        <v>391</v>
      </c>
      <c r="C42" s="217" t="s">
        <v>357</v>
      </c>
      <c r="D42" s="218">
        <v>1</v>
      </c>
      <c r="E42" s="219" t="s">
        <v>358</v>
      </c>
      <c r="F42" s="220">
        <v>22726</v>
      </c>
      <c r="G42" s="221">
        <f t="shared" si="3"/>
        <v>22726</v>
      </c>
      <c r="H42" s="222" t="e">
        <f>IF(OR(#REF!&lt;=0,#REF!&gt;F42),"ERROR","OK")</f>
        <v>#REF!</v>
      </c>
      <c r="I42" s="223">
        <v>22474</v>
      </c>
      <c r="J42" s="223">
        <v>22419</v>
      </c>
      <c r="K42" s="223">
        <v>22471</v>
      </c>
      <c r="L42" s="223">
        <v>22450</v>
      </c>
      <c r="M42" s="223">
        <v>22533</v>
      </c>
      <c r="N42" s="223">
        <v>22492</v>
      </c>
      <c r="O42" s="223">
        <v>22340</v>
      </c>
      <c r="P42" s="223">
        <v>22480</v>
      </c>
      <c r="Q42" s="223">
        <v>22531</v>
      </c>
      <c r="R42" s="223">
        <v>22499</v>
      </c>
      <c r="S42" s="223">
        <v>22485</v>
      </c>
      <c r="T42" s="224">
        <v>22487</v>
      </c>
      <c r="U42" s="225"/>
      <c r="V42" s="225"/>
      <c r="W42" s="226"/>
      <c r="X42" s="227"/>
    </row>
    <row r="43" spans="1:24" s="228" customFormat="1" ht="25.5">
      <c r="A43" s="215">
        <v>3226</v>
      </c>
      <c r="B43" s="216" t="s">
        <v>392</v>
      </c>
      <c r="C43" s="232" t="s">
        <v>357</v>
      </c>
      <c r="D43" s="229">
        <v>1</v>
      </c>
      <c r="E43" s="219" t="s">
        <v>358</v>
      </c>
      <c r="F43" s="220">
        <v>36188</v>
      </c>
      <c r="G43" s="221">
        <f t="shared" si="3"/>
        <v>36188</v>
      </c>
      <c r="H43" s="222" t="e">
        <f>IF(OR(#REF!&lt;=0,#REF!&gt;F43),"ERROR","OK")</f>
        <v>#REF!</v>
      </c>
      <c r="I43" s="223">
        <v>35786</v>
      </c>
      <c r="J43" s="223">
        <v>35699</v>
      </c>
      <c r="K43" s="223">
        <v>35781</v>
      </c>
      <c r="L43" s="223">
        <v>35749</v>
      </c>
      <c r="M43" s="223">
        <v>35880</v>
      </c>
      <c r="N43" s="223">
        <v>35815</v>
      </c>
      <c r="O43" s="223">
        <v>35573</v>
      </c>
      <c r="P43" s="223">
        <v>35796</v>
      </c>
      <c r="Q43" s="223">
        <v>35877</v>
      </c>
      <c r="R43" s="223">
        <v>35826</v>
      </c>
      <c r="S43" s="223">
        <v>35804</v>
      </c>
      <c r="T43" s="224">
        <v>35808</v>
      </c>
      <c r="U43" s="225"/>
      <c r="V43" s="225"/>
      <c r="W43" s="226"/>
      <c r="X43" s="227"/>
    </row>
    <row r="44" spans="1:24" s="228" customFormat="1" ht="25.5">
      <c r="A44" s="215">
        <v>3227</v>
      </c>
      <c r="B44" s="216" t="s">
        <v>393</v>
      </c>
      <c r="C44" s="217" t="s">
        <v>357</v>
      </c>
      <c r="D44" s="218">
        <v>1</v>
      </c>
      <c r="E44" s="219" t="s">
        <v>358</v>
      </c>
      <c r="F44" s="220">
        <v>75932</v>
      </c>
      <c r="G44" s="221">
        <f t="shared" si="3"/>
        <v>75932</v>
      </c>
      <c r="H44" s="222" t="e">
        <f>IF(OR(#REF!&lt;=0,#REF!&gt;F44),"ERROR","OK")</f>
        <v>#REF!</v>
      </c>
      <c r="I44" s="223">
        <v>75089</v>
      </c>
      <c r="J44" s="223">
        <v>74907</v>
      </c>
      <c r="K44" s="223">
        <v>75079</v>
      </c>
      <c r="L44" s="223">
        <v>75011</v>
      </c>
      <c r="M44" s="223">
        <v>75287</v>
      </c>
      <c r="N44" s="223">
        <v>75150</v>
      </c>
      <c r="O44" s="223">
        <v>74641</v>
      </c>
      <c r="P44" s="223">
        <v>75111</v>
      </c>
      <c r="Q44" s="223">
        <v>75279</v>
      </c>
      <c r="R44" s="223">
        <v>75173</v>
      </c>
      <c r="S44" s="223">
        <v>75127</v>
      </c>
      <c r="T44" s="224">
        <v>75135</v>
      </c>
      <c r="U44" s="225"/>
      <c r="V44" s="225"/>
      <c r="W44" s="226"/>
      <c r="X44" s="227"/>
    </row>
    <row r="45" spans="1:24" s="228" customFormat="1" ht="25.5">
      <c r="A45" s="215">
        <v>3228</v>
      </c>
      <c r="B45" s="216" t="s">
        <v>394</v>
      </c>
      <c r="C45" s="217" t="s">
        <v>357</v>
      </c>
      <c r="D45" s="218">
        <v>1</v>
      </c>
      <c r="E45" s="219" t="s">
        <v>358</v>
      </c>
      <c r="F45" s="220">
        <v>125530</v>
      </c>
      <c r="G45" s="221">
        <f t="shared" si="3"/>
        <v>125530</v>
      </c>
      <c r="H45" s="222" t="e">
        <f>IF(OR(#REF!&lt;=0,#REF!&gt;F45),"ERROR","OK")</f>
        <v>#REF!</v>
      </c>
      <c r="I45" s="223">
        <v>124137</v>
      </c>
      <c r="J45" s="223">
        <v>123835</v>
      </c>
      <c r="K45" s="223">
        <v>124119</v>
      </c>
      <c r="L45" s="223">
        <v>124007</v>
      </c>
      <c r="M45" s="223">
        <v>124463</v>
      </c>
      <c r="N45" s="223">
        <v>124237</v>
      </c>
      <c r="O45" s="223">
        <v>123396</v>
      </c>
      <c r="P45" s="223">
        <v>124173</v>
      </c>
      <c r="Q45" s="223">
        <v>124450</v>
      </c>
      <c r="R45" s="223">
        <v>124276</v>
      </c>
      <c r="S45" s="223">
        <v>124199</v>
      </c>
      <c r="T45" s="224">
        <v>124212</v>
      </c>
      <c r="U45" s="225"/>
      <c r="V45" s="225"/>
      <c r="W45" s="226"/>
      <c r="X45" s="227"/>
    </row>
    <row r="46" spans="1:24" s="228" customFormat="1" ht="25.5">
      <c r="A46" s="215">
        <v>3239</v>
      </c>
      <c r="B46" s="216" t="s">
        <v>395</v>
      </c>
      <c r="C46" s="217" t="s">
        <v>358</v>
      </c>
      <c r="D46" s="218">
        <v>1</v>
      </c>
      <c r="E46" s="219" t="s">
        <v>358</v>
      </c>
      <c r="F46" s="220">
        <v>16376</v>
      </c>
      <c r="G46" s="221">
        <f t="shared" si="3"/>
        <v>16376</v>
      </c>
      <c r="H46" s="222" t="e">
        <f>IF(OR(#REF!&lt;=0,#REF!&gt;F46),"ERROR","OK")</f>
        <v>#REF!</v>
      </c>
      <c r="I46" s="223">
        <v>16194</v>
      </c>
      <c r="J46" s="223">
        <v>16155</v>
      </c>
      <c r="K46" s="223">
        <v>16192</v>
      </c>
      <c r="L46" s="223">
        <v>16177</v>
      </c>
      <c r="M46" s="223">
        <v>16237</v>
      </c>
      <c r="N46" s="223">
        <v>16207</v>
      </c>
      <c r="O46" s="223">
        <v>16098</v>
      </c>
      <c r="P46" s="223">
        <v>16198</v>
      </c>
      <c r="Q46" s="223">
        <v>16235</v>
      </c>
      <c r="R46" s="223">
        <v>16212</v>
      </c>
      <c r="S46" s="223">
        <v>16202</v>
      </c>
      <c r="T46" s="224">
        <v>16204</v>
      </c>
      <c r="U46" s="225"/>
      <c r="V46" s="225"/>
      <c r="W46" s="226"/>
      <c r="X46" s="227"/>
    </row>
    <row r="47" spans="1:24" s="228" customFormat="1" ht="25.5">
      <c r="A47" s="215">
        <v>3240</v>
      </c>
      <c r="B47" s="216" t="s">
        <v>396</v>
      </c>
      <c r="C47" s="217" t="s">
        <v>361</v>
      </c>
      <c r="D47" s="218">
        <v>1</v>
      </c>
      <c r="E47" s="219" t="s">
        <v>358</v>
      </c>
      <c r="F47" s="220">
        <v>25692</v>
      </c>
      <c r="G47" s="221">
        <f t="shared" si="3"/>
        <v>25692</v>
      </c>
      <c r="H47" s="222" t="e">
        <f>IF(OR(#REF!&lt;=0,#REF!&gt;F47),"ERROR","OK")</f>
        <v>#REF!</v>
      </c>
      <c r="I47" s="223">
        <v>25407</v>
      </c>
      <c r="J47" s="223">
        <v>25345</v>
      </c>
      <c r="K47" s="223">
        <v>25403</v>
      </c>
      <c r="L47" s="223">
        <v>25380</v>
      </c>
      <c r="M47" s="223">
        <v>25474</v>
      </c>
      <c r="N47" s="223">
        <v>25427</v>
      </c>
      <c r="O47" s="223">
        <v>25255</v>
      </c>
      <c r="P47" s="223">
        <v>25414</v>
      </c>
      <c r="Q47" s="223">
        <v>25471</v>
      </c>
      <c r="R47" s="223">
        <v>25435</v>
      </c>
      <c r="S47" s="223">
        <v>25420</v>
      </c>
      <c r="T47" s="224">
        <v>25422</v>
      </c>
      <c r="U47" s="225"/>
      <c r="V47" s="225"/>
      <c r="W47" s="226"/>
      <c r="X47" s="227"/>
    </row>
    <row r="48" spans="1:24" s="228" customFormat="1" ht="25.5">
      <c r="A48" s="215">
        <v>3241</v>
      </c>
      <c r="B48" s="216" t="s">
        <v>397</v>
      </c>
      <c r="C48" s="217" t="s">
        <v>358</v>
      </c>
      <c r="D48" s="218">
        <v>1</v>
      </c>
      <c r="E48" s="219" t="s">
        <v>358</v>
      </c>
      <c r="F48" s="220">
        <v>52934</v>
      </c>
      <c r="G48" s="221">
        <f t="shared" si="3"/>
        <v>52934</v>
      </c>
      <c r="H48" s="222" t="e">
        <f>IF(OR(#REF!&lt;=0,#REF!&gt;F48),"ERROR","OK")</f>
        <v>#REF!</v>
      </c>
      <c r="I48" s="223">
        <v>52346</v>
      </c>
      <c r="J48" s="223">
        <v>52219</v>
      </c>
      <c r="K48" s="223">
        <v>52339</v>
      </c>
      <c r="L48" s="223">
        <v>52292</v>
      </c>
      <c r="M48" s="223">
        <v>52484</v>
      </c>
      <c r="N48" s="223">
        <v>52389</v>
      </c>
      <c r="O48" s="223">
        <v>52034</v>
      </c>
      <c r="P48" s="223">
        <v>52361</v>
      </c>
      <c r="Q48" s="223">
        <v>52479</v>
      </c>
      <c r="R48" s="223">
        <v>52405</v>
      </c>
      <c r="S48" s="223">
        <v>52373</v>
      </c>
      <c r="T48" s="224">
        <v>52378</v>
      </c>
      <c r="U48" s="225"/>
      <c r="V48" s="225"/>
      <c r="W48" s="226"/>
      <c r="X48" s="227"/>
    </row>
    <row r="49" spans="1:24" s="228" customFormat="1" ht="25.5">
      <c r="A49" s="215">
        <v>3242</v>
      </c>
      <c r="B49" s="216" t="s">
        <v>398</v>
      </c>
      <c r="C49" s="217" t="s">
        <v>358</v>
      </c>
      <c r="D49" s="218">
        <v>1</v>
      </c>
      <c r="E49" s="219" t="s">
        <v>358</v>
      </c>
      <c r="F49" s="220">
        <v>86932</v>
      </c>
      <c r="G49" s="221">
        <f t="shared" si="3"/>
        <v>86932</v>
      </c>
      <c r="H49" s="222" t="e">
        <f>IF(OR(#REF!&lt;=0,#REF!&gt;F49),"ERROR","OK")</f>
        <v>#REF!</v>
      </c>
      <c r="I49" s="223">
        <v>85967</v>
      </c>
      <c r="J49" s="223">
        <v>85758</v>
      </c>
      <c r="K49" s="223">
        <v>85955</v>
      </c>
      <c r="L49" s="223">
        <v>85877</v>
      </c>
      <c r="M49" s="223">
        <v>86193</v>
      </c>
      <c r="N49" s="223">
        <v>86037</v>
      </c>
      <c r="O49" s="223">
        <v>85454</v>
      </c>
      <c r="P49" s="223">
        <v>85992</v>
      </c>
      <c r="Q49" s="223">
        <v>86184</v>
      </c>
      <c r="R49" s="223">
        <v>86064</v>
      </c>
      <c r="S49" s="223">
        <v>86011</v>
      </c>
      <c r="T49" s="224">
        <v>86019</v>
      </c>
      <c r="U49" s="225"/>
      <c r="V49" s="225"/>
      <c r="W49" s="226"/>
      <c r="X49" s="227"/>
    </row>
    <row r="50" spans="1:24" s="228" customFormat="1" ht="25.5">
      <c r="A50" s="215">
        <v>3251</v>
      </c>
      <c r="B50" s="216" t="s">
        <v>399</v>
      </c>
      <c r="C50" s="217" t="s">
        <v>358</v>
      </c>
      <c r="D50" s="218">
        <v>1</v>
      </c>
      <c r="E50" s="219" t="s">
        <v>361</v>
      </c>
      <c r="F50" s="220">
        <v>332498</v>
      </c>
      <c r="G50" s="221">
        <f t="shared" si="3"/>
        <v>332498</v>
      </c>
      <c r="H50" s="222" t="e">
        <f>IF(OR(#REF!&lt;=0,#REF!&gt;F50),"ERROR","OK")</f>
        <v>#REF!</v>
      </c>
      <c r="I50" s="223">
        <v>328807</v>
      </c>
      <c r="J50" s="223">
        <v>328009</v>
      </c>
      <c r="K50" s="223">
        <v>328761</v>
      </c>
      <c r="L50" s="223">
        <v>328463</v>
      </c>
      <c r="M50" s="223">
        <v>329672</v>
      </c>
      <c r="N50" s="223">
        <v>329073</v>
      </c>
      <c r="O50" s="223">
        <v>326846</v>
      </c>
      <c r="P50" s="223">
        <v>328903</v>
      </c>
      <c r="Q50" s="223">
        <v>329639</v>
      </c>
      <c r="R50" s="223">
        <v>329176</v>
      </c>
      <c r="S50" s="223">
        <v>328974</v>
      </c>
      <c r="T50" s="224">
        <v>329007</v>
      </c>
      <c r="U50" s="225"/>
      <c r="V50" s="225"/>
      <c r="W50" s="226"/>
      <c r="X50" s="227"/>
    </row>
    <row r="51" spans="1:24" s="228" customFormat="1" ht="25.5">
      <c r="A51" s="215">
        <v>3252</v>
      </c>
      <c r="B51" s="216" t="s">
        <v>400</v>
      </c>
      <c r="C51" s="217" t="s">
        <v>358</v>
      </c>
      <c r="D51" s="218">
        <v>1</v>
      </c>
      <c r="E51" s="219" t="s">
        <v>361</v>
      </c>
      <c r="F51" s="220">
        <v>323343</v>
      </c>
      <c r="G51" s="221">
        <f t="shared" si="3"/>
        <v>323343</v>
      </c>
      <c r="H51" s="222" t="e">
        <f>IF(OR(#REF!&lt;=0,#REF!&gt;F51),"ERROR","OK")</f>
        <v>#REF!</v>
      </c>
      <c r="I51" s="223">
        <v>319754</v>
      </c>
      <c r="J51" s="223">
        <v>318978</v>
      </c>
      <c r="K51" s="223">
        <v>319709</v>
      </c>
      <c r="L51" s="223">
        <v>319419</v>
      </c>
      <c r="M51" s="223">
        <v>320595</v>
      </c>
      <c r="N51" s="223">
        <v>320013</v>
      </c>
      <c r="O51" s="223">
        <v>317846</v>
      </c>
      <c r="P51" s="223">
        <v>319847</v>
      </c>
      <c r="Q51" s="223">
        <v>320562</v>
      </c>
      <c r="R51" s="223">
        <v>320113</v>
      </c>
      <c r="S51" s="223">
        <v>319916</v>
      </c>
      <c r="T51" s="224">
        <v>319948</v>
      </c>
      <c r="U51" s="225"/>
      <c r="V51" s="225"/>
      <c r="W51" s="226"/>
      <c r="X51" s="227"/>
    </row>
    <row r="52" spans="1:24" s="228" customFormat="1" ht="25.5">
      <c r="A52" s="215">
        <v>3253</v>
      </c>
      <c r="B52" s="216" t="s">
        <v>401</v>
      </c>
      <c r="C52" s="217" t="s">
        <v>357</v>
      </c>
      <c r="D52" s="218">
        <v>1</v>
      </c>
      <c r="E52" s="219" t="s">
        <v>361</v>
      </c>
      <c r="F52" s="220">
        <v>380983</v>
      </c>
      <c r="G52" s="221">
        <f t="shared" si="3"/>
        <v>380983</v>
      </c>
      <c r="H52" s="222" t="e">
        <f>IF(OR(#REF!&lt;=0,#REF!&gt;F52),"ERROR","OK")</f>
        <v>#REF!</v>
      </c>
      <c r="I52" s="223">
        <v>376754</v>
      </c>
      <c r="J52" s="223">
        <v>375840</v>
      </c>
      <c r="K52" s="223">
        <v>376701</v>
      </c>
      <c r="L52" s="223">
        <v>376359</v>
      </c>
      <c r="M52" s="223">
        <v>377745</v>
      </c>
      <c r="N52" s="223">
        <v>377059</v>
      </c>
      <c r="O52" s="223">
        <v>374506</v>
      </c>
      <c r="P52" s="223">
        <v>376864</v>
      </c>
      <c r="Q52" s="223">
        <v>377707</v>
      </c>
      <c r="R52" s="223">
        <v>377177</v>
      </c>
      <c r="S52" s="223">
        <v>376945</v>
      </c>
      <c r="T52" s="224">
        <v>376983</v>
      </c>
      <c r="U52" s="225"/>
      <c r="V52" s="225"/>
      <c r="W52" s="226"/>
      <c r="X52" s="227"/>
    </row>
    <row r="53" spans="1:24" s="228" customFormat="1" ht="25.5">
      <c r="A53" s="215">
        <v>3254</v>
      </c>
      <c r="B53" s="216" t="s">
        <v>402</v>
      </c>
      <c r="C53" s="217" t="s">
        <v>358</v>
      </c>
      <c r="D53" s="218">
        <v>1</v>
      </c>
      <c r="E53" s="219" t="s">
        <v>361</v>
      </c>
      <c r="F53" s="220">
        <v>452978</v>
      </c>
      <c r="G53" s="221">
        <f t="shared" si="3"/>
        <v>452978</v>
      </c>
      <c r="H53" s="222" t="e">
        <f>IF(OR(#REF!&lt;=0,#REF!&gt;F53),"ERROR","OK")</f>
        <v>#REF!</v>
      </c>
      <c r="I53" s="223">
        <v>447950</v>
      </c>
      <c r="J53" s="223">
        <v>446863</v>
      </c>
      <c r="K53" s="223">
        <v>447887</v>
      </c>
      <c r="L53" s="223">
        <v>447481</v>
      </c>
      <c r="M53" s="223">
        <v>449128</v>
      </c>
      <c r="N53" s="223">
        <v>448312</v>
      </c>
      <c r="O53" s="223">
        <v>445277</v>
      </c>
      <c r="P53" s="223">
        <v>448081</v>
      </c>
      <c r="Q53" s="223">
        <v>449082</v>
      </c>
      <c r="R53" s="223">
        <v>448453</v>
      </c>
      <c r="S53" s="223">
        <v>448176</v>
      </c>
      <c r="T53" s="224">
        <v>448222</v>
      </c>
      <c r="U53" s="225"/>
      <c r="V53" s="225"/>
      <c r="W53" s="226"/>
      <c r="X53" s="227"/>
    </row>
    <row r="54" spans="1:24" s="228" customFormat="1" ht="25.5">
      <c r="A54" s="215">
        <v>3255</v>
      </c>
      <c r="B54" s="216" t="s">
        <v>403</v>
      </c>
      <c r="C54" s="217" t="s">
        <v>354</v>
      </c>
      <c r="D54" s="218">
        <v>1</v>
      </c>
      <c r="E54" s="219" t="s">
        <v>361</v>
      </c>
      <c r="F54" s="220">
        <v>546762</v>
      </c>
      <c r="G54" s="221">
        <f t="shared" si="3"/>
        <v>546762</v>
      </c>
      <c r="H54" s="222" t="e">
        <f>IF(OR(#REF!&lt;=0,#REF!&gt;F54),"ERROR","OK")</f>
        <v>#REF!</v>
      </c>
      <c r="I54" s="223">
        <v>540693</v>
      </c>
      <c r="J54" s="223">
        <v>539381</v>
      </c>
      <c r="K54" s="223">
        <v>540616</v>
      </c>
      <c r="L54" s="223">
        <v>540127</v>
      </c>
      <c r="M54" s="223">
        <v>542115</v>
      </c>
      <c r="N54" s="223">
        <v>541130</v>
      </c>
      <c r="O54" s="223">
        <v>537467</v>
      </c>
      <c r="P54" s="223">
        <v>540851</v>
      </c>
      <c r="Q54" s="223">
        <v>542060</v>
      </c>
      <c r="R54" s="223">
        <v>541300</v>
      </c>
      <c r="S54" s="223">
        <v>540966</v>
      </c>
      <c r="T54" s="224">
        <v>541021</v>
      </c>
      <c r="U54" s="225"/>
      <c r="V54" s="225"/>
      <c r="W54" s="226"/>
      <c r="X54" s="227"/>
    </row>
    <row r="55" spans="1:24" s="228" customFormat="1" ht="25.5">
      <c r="A55" s="215">
        <v>3256</v>
      </c>
      <c r="B55" s="216" t="s">
        <v>404</v>
      </c>
      <c r="C55" s="217" t="s">
        <v>361</v>
      </c>
      <c r="D55" s="218">
        <v>1</v>
      </c>
      <c r="E55" s="219" t="s">
        <v>361</v>
      </c>
      <c r="F55" s="220">
        <v>623993</v>
      </c>
      <c r="G55" s="221">
        <f t="shared" si="3"/>
        <v>623993</v>
      </c>
      <c r="H55" s="222" t="e">
        <f>IF(OR(#REF!&lt;=0,#REF!&gt;F55),"ERROR","OK")</f>
        <v>#REF!</v>
      </c>
      <c r="I55" s="223">
        <v>617067</v>
      </c>
      <c r="J55" s="223">
        <v>615569</v>
      </c>
      <c r="K55" s="223">
        <v>616979</v>
      </c>
      <c r="L55" s="223">
        <v>616420</v>
      </c>
      <c r="M55" s="223">
        <v>618689</v>
      </c>
      <c r="N55" s="223">
        <v>617566</v>
      </c>
      <c r="O55" s="223">
        <v>613385</v>
      </c>
      <c r="P55" s="223">
        <v>617247</v>
      </c>
      <c r="Q55" s="223">
        <v>618627</v>
      </c>
      <c r="R55" s="223">
        <v>617759</v>
      </c>
      <c r="S55" s="223">
        <v>617379</v>
      </c>
      <c r="T55" s="224">
        <v>617441</v>
      </c>
      <c r="U55" s="225"/>
      <c r="V55" s="225"/>
      <c r="W55" s="226"/>
      <c r="X55" s="227"/>
    </row>
    <row r="56" spans="1:24" s="228" customFormat="1" ht="25.5">
      <c r="A56" s="215">
        <v>3257</v>
      </c>
      <c r="B56" s="216" t="s">
        <v>405</v>
      </c>
      <c r="C56" s="232" t="s">
        <v>361</v>
      </c>
      <c r="D56" s="218">
        <v>1</v>
      </c>
      <c r="E56" s="219" t="s">
        <v>361</v>
      </c>
      <c r="F56" s="220">
        <v>710387</v>
      </c>
      <c r="G56" s="221">
        <f>D56*F56</f>
        <v>710387</v>
      </c>
      <c r="H56" s="222" t="e">
        <f>IF(OR(#REF!&lt;=0,#REF!&gt;F56),"ERROR","OK")</f>
        <v>#REF!</v>
      </c>
      <c r="I56" s="223">
        <v>702502</v>
      </c>
      <c r="J56" s="223">
        <v>700797</v>
      </c>
      <c r="K56" s="223">
        <v>702402</v>
      </c>
      <c r="L56" s="223">
        <v>701766</v>
      </c>
      <c r="M56" s="223">
        <v>704349</v>
      </c>
      <c r="N56" s="223">
        <v>703070</v>
      </c>
      <c r="O56" s="223">
        <v>698310</v>
      </c>
      <c r="P56" s="223">
        <v>702707</v>
      </c>
      <c r="Q56" s="223">
        <v>704278</v>
      </c>
      <c r="R56" s="223">
        <v>703290</v>
      </c>
      <c r="S56" s="223">
        <v>702857</v>
      </c>
      <c r="T56" s="224">
        <v>702928</v>
      </c>
      <c r="U56" s="225"/>
      <c r="V56" s="225"/>
      <c r="W56" s="226"/>
      <c r="X56" s="227"/>
    </row>
    <row r="57" spans="1:24" s="228" customFormat="1" ht="25.5">
      <c r="A57" s="215">
        <v>3258</v>
      </c>
      <c r="B57" s="216" t="s">
        <v>406</v>
      </c>
      <c r="C57" s="217" t="s">
        <v>361</v>
      </c>
      <c r="D57" s="218">
        <v>1</v>
      </c>
      <c r="E57" s="219" t="s">
        <v>361</v>
      </c>
      <c r="F57" s="220">
        <v>744421</v>
      </c>
      <c r="G57" s="221">
        <f t="shared" si="3"/>
        <v>744421</v>
      </c>
      <c r="H57" s="222" t="e">
        <f>IF(OR(#REF!&lt;=0,#REF!&gt;F57),"ERROR","OK")</f>
        <v>#REF!</v>
      </c>
      <c r="I57" s="223">
        <v>736158</v>
      </c>
      <c r="J57" s="223">
        <v>734371</v>
      </c>
      <c r="K57" s="223">
        <v>736054</v>
      </c>
      <c r="L57" s="223">
        <v>735387</v>
      </c>
      <c r="M57" s="223">
        <v>738093</v>
      </c>
      <c r="N57" s="223">
        <v>736753</v>
      </c>
      <c r="O57" s="223">
        <v>731766</v>
      </c>
      <c r="P57" s="223">
        <v>736373</v>
      </c>
      <c r="Q57" s="223">
        <v>738019</v>
      </c>
      <c r="R57" s="223">
        <v>736984</v>
      </c>
      <c r="S57" s="223">
        <v>736530</v>
      </c>
      <c r="T57" s="224">
        <v>736605</v>
      </c>
      <c r="U57" s="225"/>
      <c r="V57" s="225"/>
      <c r="W57" s="226"/>
      <c r="X57" s="227"/>
    </row>
    <row r="58" spans="1:24" s="228" customFormat="1" ht="25.5">
      <c r="A58" s="215">
        <v>3259</v>
      </c>
      <c r="B58" s="216" t="s">
        <v>407</v>
      </c>
      <c r="C58" s="217" t="s">
        <v>358</v>
      </c>
      <c r="D58" s="218">
        <v>1</v>
      </c>
      <c r="E58" s="219" t="s">
        <v>361</v>
      </c>
      <c r="F58" s="220">
        <v>799399</v>
      </c>
      <c r="G58" s="221">
        <f>D58*F58</f>
        <v>799399</v>
      </c>
      <c r="H58" s="222" t="e">
        <f>IF(OR(#REF!&lt;=0,#REF!&gt;F58),"ERROR","OK")</f>
        <v>#REF!</v>
      </c>
      <c r="I58" s="223">
        <v>790526</v>
      </c>
      <c r="J58" s="223">
        <v>788607</v>
      </c>
      <c r="K58" s="223">
        <v>790414</v>
      </c>
      <c r="L58" s="223">
        <v>789698</v>
      </c>
      <c r="M58" s="223">
        <v>792604</v>
      </c>
      <c r="N58" s="223">
        <v>791165</v>
      </c>
      <c r="O58" s="223">
        <v>785809</v>
      </c>
      <c r="P58" s="223">
        <v>790757</v>
      </c>
      <c r="Q58" s="223">
        <v>792524</v>
      </c>
      <c r="R58" s="223">
        <v>791413</v>
      </c>
      <c r="S58" s="223">
        <v>790925</v>
      </c>
      <c r="T58" s="224">
        <v>791005</v>
      </c>
      <c r="U58" s="225"/>
      <c r="V58" s="225"/>
      <c r="W58" s="226"/>
      <c r="X58" s="227"/>
    </row>
    <row r="59" spans="1:24" s="228" customFormat="1" ht="25.5">
      <c r="A59" s="215">
        <v>3281</v>
      </c>
      <c r="B59" s="216" t="s">
        <v>408</v>
      </c>
      <c r="C59" s="217" t="s">
        <v>358</v>
      </c>
      <c r="D59" s="218">
        <v>1</v>
      </c>
      <c r="E59" s="219" t="s">
        <v>361</v>
      </c>
      <c r="F59" s="220">
        <v>241677</v>
      </c>
      <c r="G59" s="221">
        <f>D59*F59</f>
        <v>241677</v>
      </c>
      <c r="H59" s="222" t="e">
        <f>IF(OR(#REF!&lt;=0,#REF!&gt;F59),"ERROR","OK")</f>
        <v>#REF!</v>
      </c>
      <c r="I59" s="223">
        <v>238994</v>
      </c>
      <c r="J59" s="223">
        <v>238414</v>
      </c>
      <c r="K59" s="223">
        <v>238961</v>
      </c>
      <c r="L59" s="223">
        <v>238744</v>
      </c>
      <c r="M59" s="223">
        <v>239623</v>
      </c>
      <c r="N59" s="223">
        <v>239188</v>
      </c>
      <c r="O59" s="223">
        <v>237568</v>
      </c>
      <c r="P59" s="223">
        <v>239064</v>
      </c>
      <c r="Q59" s="223">
        <v>239599</v>
      </c>
      <c r="R59" s="223">
        <v>239263</v>
      </c>
      <c r="S59" s="223">
        <v>239115</v>
      </c>
      <c r="T59" s="224">
        <v>239139</v>
      </c>
      <c r="U59" s="225"/>
      <c r="V59" s="225"/>
      <c r="W59" s="226"/>
      <c r="X59" s="227"/>
    </row>
    <row r="60" spans="1:24" s="228" customFormat="1" ht="25.5">
      <c r="A60" s="215">
        <v>3282</v>
      </c>
      <c r="B60" s="216" t="s">
        <v>409</v>
      </c>
      <c r="C60" s="217" t="s">
        <v>358</v>
      </c>
      <c r="D60" s="218">
        <v>1</v>
      </c>
      <c r="E60" s="219" t="s">
        <v>361</v>
      </c>
      <c r="F60" s="220">
        <v>238954</v>
      </c>
      <c r="G60" s="221">
        <f t="shared" si="3"/>
        <v>238954</v>
      </c>
      <c r="H60" s="222" t="e">
        <f>IF(OR(#REF!&lt;=0,#REF!&gt;F60),"ERROR","OK")</f>
        <v>#REF!</v>
      </c>
      <c r="I60" s="223">
        <v>236302</v>
      </c>
      <c r="J60" s="223">
        <v>235728</v>
      </c>
      <c r="K60" s="223">
        <v>236268</v>
      </c>
      <c r="L60" s="223">
        <v>236054</v>
      </c>
      <c r="M60" s="223">
        <v>236923</v>
      </c>
      <c r="N60" s="223">
        <v>236493</v>
      </c>
      <c r="O60" s="223">
        <v>234892</v>
      </c>
      <c r="P60" s="223">
        <v>236370</v>
      </c>
      <c r="Q60" s="223">
        <v>236899</v>
      </c>
      <c r="R60" s="223">
        <v>236567</v>
      </c>
      <c r="S60" s="223">
        <v>236421</v>
      </c>
      <c r="T60" s="224">
        <v>236445</v>
      </c>
      <c r="U60" s="225"/>
      <c r="V60" s="225"/>
      <c r="W60" s="226"/>
      <c r="X60" s="227"/>
    </row>
    <row r="61" spans="1:24" s="228" customFormat="1" ht="25.5">
      <c r="A61" s="215">
        <v>3285</v>
      </c>
      <c r="B61" s="216" t="s">
        <v>410</v>
      </c>
      <c r="C61" s="217" t="s">
        <v>358</v>
      </c>
      <c r="D61" s="218">
        <v>1</v>
      </c>
      <c r="E61" s="219" t="s">
        <v>358</v>
      </c>
      <c r="F61" s="220">
        <v>6442</v>
      </c>
      <c r="G61" s="221">
        <f t="shared" si="3"/>
        <v>6442</v>
      </c>
      <c r="H61" s="222" t="e">
        <f>IF(OR(#REF!&lt;=0,#REF!&gt;F61),"ERROR","OK")</f>
        <v>#REF!</v>
      </c>
      <c r="I61" s="223">
        <v>6370</v>
      </c>
      <c r="J61" s="223">
        <v>6355</v>
      </c>
      <c r="K61" s="223">
        <v>6370</v>
      </c>
      <c r="L61" s="223">
        <v>6364</v>
      </c>
      <c r="M61" s="223">
        <v>6387</v>
      </c>
      <c r="N61" s="223">
        <v>6376</v>
      </c>
      <c r="O61" s="223">
        <v>6332</v>
      </c>
      <c r="P61" s="223">
        <v>6372</v>
      </c>
      <c r="Q61" s="223">
        <v>6387</v>
      </c>
      <c r="R61" s="223">
        <v>6378</v>
      </c>
      <c r="S61" s="223">
        <v>6374</v>
      </c>
      <c r="T61" s="224">
        <v>6374</v>
      </c>
      <c r="U61" s="225"/>
      <c r="V61" s="225"/>
      <c r="W61" s="226"/>
      <c r="X61" s="227"/>
    </row>
    <row r="62" spans="1:24" s="228" customFormat="1" ht="25.5">
      <c r="A62" s="215">
        <v>3286</v>
      </c>
      <c r="B62" s="216" t="s">
        <v>411</v>
      </c>
      <c r="C62" s="217" t="s">
        <v>358</v>
      </c>
      <c r="D62" s="218">
        <v>1</v>
      </c>
      <c r="E62" s="219" t="s">
        <v>358</v>
      </c>
      <c r="F62" s="220">
        <v>10780</v>
      </c>
      <c r="G62" s="221">
        <f t="shared" si="3"/>
        <v>10780</v>
      </c>
      <c r="H62" s="222" t="e">
        <f>IF(OR(#REF!&lt;=0,#REF!&gt;F62),"ERROR","OK")</f>
        <v>#REF!</v>
      </c>
      <c r="I62" s="223">
        <v>10660</v>
      </c>
      <c r="J62" s="223">
        <v>10634</v>
      </c>
      <c r="K62" s="223">
        <v>10659</v>
      </c>
      <c r="L62" s="223">
        <v>10649</v>
      </c>
      <c r="M62" s="223">
        <v>10688</v>
      </c>
      <c r="N62" s="223">
        <v>10669</v>
      </c>
      <c r="O62" s="223">
        <v>10597</v>
      </c>
      <c r="P62" s="223">
        <v>10663</v>
      </c>
      <c r="Q62" s="223">
        <v>10687</v>
      </c>
      <c r="R62" s="223">
        <v>10672</v>
      </c>
      <c r="S62" s="223">
        <v>10666</v>
      </c>
      <c r="T62" s="224">
        <v>10667</v>
      </c>
      <c r="U62" s="225"/>
      <c r="V62" s="225"/>
      <c r="W62" s="226"/>
      <c r="X62" s="227"/>
    </row>
    <row r="63" spans="1:24" s="228" customFormat="1" ht="25.5">
      <c r="A63" s="215">
        <v>3287</v>
      </c>
      <c r="B63" s="216" t="s">
        <v>412</v>
      </c>
      <c r="C63" s="217" t="s">
        <v>358</v>
      </c>
      <c r="D63" s="218">
        <v>1</v>
      </c>
      <c r="E63" s="219" t="s">
        <v>358</v>
      </c>
      <c r="F63" s="220">
        <v>43122</v>
      </c>
      <c r="G63" s="221">
        <f t="shared" si="3"/>
        <v>43122</v>
      </c>
      <c r="H63" s="222" t="e">
        <f>IF(OR(#REF!&lt;=0,#REF!&gt;F63),"ERROR","OK")</f>
        <v>#REF!</v>
      </c>
      <c r="I63" s="223">
        <v>42643</v>
      </c>
      <c r="J63" s="223">
        <v>42540</v>
      </c>
      <c r="K63" s="223">
        <v>42637</v>
      </c>
      <c r="L63" s="223">
        <v>42599</v>
      </c>
      <c r="M63" s="223">
        <v>42755</v>
      </c>
      <c r="N63" s="223">
        <v>42678</v>
      </c>
      <c r="O63" s="223">
        <v>42389</v>
      </c>
      <c r="P63" s="223">
        <v>42655</v>
      </c>
      <c r="Q63" s="223">
        <v>42751</v>
      </c>
      <c r="R63" s="223">
        <v>42691</v>
      </c>
      <c r="S63" s="223">
        <v>42665</v>
      </c>
      <c r="T63" s="224">
        <v>42669</v>
      </c>
      <c r="U63" s="225"/>
      <c r="V63" s="225"/>
      <c r="W63" s="226"/>
      <c r="X63" s="227"/>
    </row>
    <row r="64" spans="1:24" s="228" customFormat="1" ht="25.5">
      <c r="A64" s="215">
        <v>3288</v>
      </c>
      <c r="B64" s="216" t="s">
        <v>413</v>
      </c>
      <c r="C64" s="217" t="s">
        <v>358</v>
      </c>
      <c r="D64" s="218">
        <v>1</v>
      </c>
      <c r="E64" s="219" t="s">
        <v>358</v>
      </c>
      <c r="F64" s="220">
        <v>26673</v>
      </c>
      <c r="G64" s="221">
        <f>D64*F64</f>
        <v>26673</v>
      </c>
      <c r="H64" s="222" t="e">
        <f>IF(OR(#REF!&lt;=0,#REF!&gt;F64),"ERROR","OK")</f>
        <v>#REF!</v>
      </c>
      <c r="I64" s="223">
        <v>26377</v>
      </c>
      <c r="J64" s="223">
        <v>26313</v>
      </c>
      <c r="K64" s="223">
        <v>26373</v>
      </c>
      <c r="L64" s="223">
        <v>26349</v>
      </c>
      <c r="M64" s="223">
        <v>26446</v>
      </c>
      <c r="N64" s="223">
        <v>26398</v>
      </c>
      <c r="O64" s="223">
        <v>26220</v>
      </c>
      <c r="P64" s="223">
        <v>26384</v>
      </c>
      <c r="Q64" s="223">
        <v>26444</v>
      </c>
      <c r="R64" s="223">
        <v>26407</v>
      </c>
      <c r="S64" s="223">
        <v>26390</v>
      </c>
      <c r="T64" s="224">
        <v>26393</v>
      </c>
      <c r="U64" s="225"/>
      <c r="V64" s="225"/>
      <c r="W64" s="226"/>
      <c r="X64" s="227"/>
    </row>
    <row r="65" spans="1:24" s="228" customFormat="1" ht="25.5">
      <c r="A65" s="215">
        <v>3293</v>
      </c>
      <c r="B65" s="216" t="s">
        <v>414</v>
      </c>
      <c r="C65" s="217" t="s">
        <v>358</v>
      </c>
      <c r="D65" s="229">
        <v>1</v>
      </c>
      <c r="E65" s="219" t="s">
        <v>361</v>
      </c>
      <c r="F65" s="220">
        <v>189317</v>
      </c>
      <c r="G65" s="221">
        <f t="shared" si="3"/>
        <v>189317</v>
      </c>
      <c r="H65" s="222" t="e">
        <f>IF(OR(#REF!&lt;=0,#REF!&gt;F65),"ERROR","OK")</f>
        <v>#REF!</v>
      </c>
      <c r="I65" s="223">
        <v>187216</v>
      </c>
      <c r="J65" s="223">
        <v>186761</v>
      </c>
      <c r="K65" s="223">
        <v>187189</v>
      </c>
      <c r="L65" s="223">
        <v>187019</v>
      </c>
      <c r="M65" s="223">
        <v>187708</v>
      </c>
      <c r="N65" s="223">
        <v>187367</v>
      </c>
      <c r="O65" s="223">
        <v>186099</v>
      </c>
      <c r="P65" s="223">
        <v>187270</v>
      </c>
      <c r="Q65" s="223">
        <v>187689</v>
      </c>
      <c r="R65" s="223">
        <v>187426</v>
      </c>
      <c r="S65" s="223">
        <v>187310</v>
      </c>
      <c r="T65" s="224">
        <v>187329</v>
      </c>
      <c r="U65" s="225"/>
      <c r="V65" s="225"/>
      <c r="W65" s="226"/>
      <c r="X65" s="227"/>
    </row>
    <row r="66" spans="1:24" s="228" customFormat="1" ht="25.5">
      <c r="A66" s="215">
        <v>3294</v>
      </c>
      <c r="B66" s="216" t="s">
        <v>415</v>
      </c>
      <c r="C66" s="217" t="s">
        <v>361</v>
      </c>
      <c r="D66" s="218">
        <v>1</v>
      </c>
      <c r="E66" s="219" t="s">
        <v>361</v>
      </c>
      <c r="F66" s="220">
        <v>375403</v>
      </c>
      <c r="G66" s="221">
        <f t="shared" si="3"/>
        <v>375403</v>
      </c>
      <c r="H66" s="222" t="e">
        <f>IF(OR(#REF!&lt;=0,#REF!&gt;F66),"ERROR","OK")</f>
        <v>#REF!</v>
      </c>
      <c r="I66" s="223">
        <v>371236</v>
      </c>
      <c r="J66" s="223">
        <v>370335</v>
      </c>
      <c r="K66" s="223">
        <v>371183</v>
      </c>
      <c r="L66" s="223">
        <v>370847</v>
      </c>
      <c r="M66" s="223">
        <v>372212</v>
      </c>
      <c r="N66" s="223">
        <v>371536</v>
      </c>
      <c r="O66" s="223">
        <v>369021</v>
      </c>
      <c r="P66" s="223">
        <v>371344</v>
      </c>
      <c r="Q66" s="223">
        <v>372175</v>
      </c>
      <c r="R66" s="223">
        <v>371653</v>
      </c>
      <c r="S66" s="223">
        <v>371424</v>
      </c>
      <c r="T66" s="224">
        <v>371461</v>
      </c>
      <c r="U66" s="225"/>
      <c r="V66" s="225"/>
      <c r="W66" s="226"/>
      <c r="X66" s="227"/>
    </row>
    <row r="67" spans="1:24" s="228" customFormat="1" ht="25.5">
      <c r="A67" s="215">
        <v>3295</v>
      </c>
      <c r="B67" s="216" t="s">
        <v>416</v>
      </c>
      <c r="C67" s="217" t="s">
        <v>361</v>
      </c>
      <c r="D67" s="218">
        <v>1</v>
      </c>
      <c r="E67" s="219" t="s">
        <v>361</v>
      </c>
      <c r="F67" s="220">
        <v>695574</v>
      </c>
      <c r="G67" s="221">
        <f t="shared" si="3"/>
        <v>695574</v>
      </c>
      <c r="H67" s="222" t="e">
        <f>IF(OR(#REF!&lt;=0,#REF!&gt;F67),"ERROR","OK")</f>
        <v>#REF!</v>
      </c>
      <c r="I67" s="223">
        <v>687853</v>
      </c>
      <c r="J67" s="223">
        <v>686184</v>
      </c>
      <c r="K67" s="223">
        <v>687756</v>
      </c>
      <c r="L67" s="223">
        <v>687133</v>
      </c>
      <c r="M67" s="223">
        <v>689662</v>
      </c>
      <c r="N67" s="223">
        <v>688410</v>
      </c>
      <c r="O67" s="223">
        <v>683749</v>
      </c>
      <c r="P67" s="223">
        <v>688054</v>
      </c>
      <c r="Q67" s="223">
        <v>689592</v>
      </c>
      <c r="R67" s="223">
        <v>688625</v>
      </c>
      <c r="S67" s="223">
        <v>688201</v>
      </c>
      <c r="T67" s="224">
        <v>688270</v>
      </c>
      <c r="U67" s="225"/>
      <c r="V67" s="225"/>
      <c r="W67" s="226"/>
      <c r="X67" s="227"/>
    </row>
    <row r="68" spans="1:24" s="228" customFormat="1" ht="25.5">
      <c r="A68" s="215">
        <v>3303</v>
      </c>
      <c r="B68" s="216" t="s">
        <v>417</v>
      </c>
      <c r="C68" s="217" t="s">
        <v>361</v>
      </c>
      <c r="D68" s="218">
        <v>1</v>
      </c>
      <c r="E68" s="219" t="s">
        <v>361</v>
      </c>
      <c r="F68" s="220">
        <v>102251</v>
      </c>
      <c r="G68" s="221">
        <f t="shared" si="3"/>
        <v>102251</v>
      </c>
      <c r="H68" s="222" t="e">
        <f>IF(OR(#REF!&lt;=0,#REF!&gt;F68),"ERROR","OK")</f>
        <v>#REF!</v>
      </c>
      <c r="I68" s="223">
        <v>101116</v>
      </c>
      <c r="J68" s="223">
        <v>100871</v>
      </c>
      <c r="K68" s="223">
        <v>101102</v>
      </c>
      <c r="L68" s="223">
        <v>101010</v>
      </c>
      <c r="M68" s="223">
        <v>101382</v>
      </c>
      <c r="N68" s="223">
        <v>101198</v>
      </c>
      <c r="O68" s="223">
        <v>100513</v>
      </c>
      <c r="P68" s="223">
        <v>101145</v>
      </c>
      <c r="Q68" s="223">
        <v>101372</v>
      </c>
      <c r="R68" s="223">
        <v>101230</v>
      </c>
      <c r="S68" s="223">
        <v>101167</v>
      </c>
      <c r="T68" s="224">
        <v>101177</v>
      </c>
      <c r="U68" s="225"/>
      <c r="V68" s="225"/>
      <c r="W68" s="226"/>
      <c r="X68" s="227"/>
    </row>
    <row r="69" spans="1:24" s="228" customFormat="1" ht="25.5">
      <c r="A69" s="233">
        <v>3304</v>
      </c>
      <c r="B69" s="234" t="s">
        <v>418</v>
      </c>
      <c r="C69" s="235"/>
      <c r="D69" s="218">
        <v>1</v>
      </c>
      <c r="E69" s="219" t="s">
        <v>361</v>
      </c>
      <c r="F69" s="236">
        <v>123217</v>
      </c>
      <c r="G69" s="221">
        <f t="shared" si="3"/>
        <v>123217</v>
      </c>
      <c r="H69" s="222"/>
      <c r="I69" s="223">
        <v>121849</v>
      </c>
      <c r="J69" s="223">
        <v>121554</v>
      </c>
      <c r="K69" s="223">
        <v>121832</v>
      </c>
      <c r="L69" s="223">
        <v>121722</v>
      </c>
      <c r="M69" s="223">
        <v>122170</v>
      </c>
      <c r="N69" s="223">
        <v>121948</v>
      </c>
      <c r="O69" s="223">
        <v>121122</v>
      </c>
      <c r="P69" s="223">
        <v>121885</v>
      </c>
      <c r="Q69" s="223">
        <v>122157</v>
      </c>
      <c r="R69" s="223">
        <v>121986</v>
      </c>
      <c r="S69" s="223">
        <v>121911</v>
      </c>
      <c r="T69" s="224">
        <v>121923</v>
      </c>
      <c r="U69" s="225"/>
      <c r="V69" s="225"/>
      <c r="W69" s="226"/>
      <c r="X69" s="227"/>
    </row>
    <row r="70" spans="1:24" s="228" customFormat="1" ht="25.5">
      <c r="A70" s="233">
        <v>3305</v>
      </c>
      <c r="B70" s="234" t="s">
        <v>419</v>
      </c>
      <c r="C70" s="235"/>
      <c r="D70" s="218">
        <v>1</v>
      </c>
      <c r="E70" s="219" t="s">
        <v>361</v>
      </c>
      <c r="F70" s="236">
        <v>157901</v>
      </c>
      <c r="G70" s="221">
        <f t="shared" si="3"/>
        <v>157901</v>
      </c>
      <c r="H70" s="222"/>
      <c r="I70" s="223">
        <v>156148</v>
      </c>
      <c r="J70" s="223">
        <v>155769</v>
      </c>
      <c r="K70" s="223">
        <v>156126</v>
      </c>
      <c r="L70" s="223">
        <v>155985</v>
      </c>
      <c r="M70" s="223">
        <v>156559</v>
      </c>
      <c r="N70" s="223">
        <v>156275</v>
      </c>
      <c r="O70" s="223">
        <v>155217</v>
      </c>
      <c r="P70" s="223">
        <v>156194</v>
      </c>
      <c r="Q70" s="223">
        <v>156543</v>
      </c>
      <c r="R70" s="223">
        <v>156324</v>
      </c>
      <c r="S70" s="223">
        <v>156227</v>
      </c>
      <c r="T70" s="224">
        <v>156243</v>
      </c>
      <c r="U70" s="225"/>
      <c r="V70" s="225"/>
      <c r="W70" s="226"/>
      <c r="X70" s="227"/>
    </row>
    <row r="71" spans="1:24" s="228" customFormat="1" ht="25.5">
      <c r="A71" s="233">
        <v>3306</v>
      </c>
      <c r="B71" s="234" t="s">
        <v>420</v>
      </c>
      <c r="C71" s="235"/>
      <c r="D71" s="218">
        <v>1</v>
      </c>
      <c r="E71" s="219" t="s">
        <v>361</v>
      </c>
      <c r="F71" s="236">
        <v>313880</v>
      </c>
      <c r="G71" s="221">
        <f t="shared" si="3"/>
        <v>313880</v>
      </c>
      <c r="H71" s="222"/>
      <c r="I71" s="223">
        <v>310396</v>
      </c>
      <c r="J71" s="223">
        <v>309643</v>
      </c>
      <c r="K71" s="223">
        <v>310352</v>
      </c>
      <c r="L71" s="223">
        <v>310071</v>
      </c>
      <c r="M71" s="223">
        <v>311212</v>
      </c>
      <c r="N71" s="223">
        <v>310647</v>
      </c>
      <c r="O71" s="223">
        <v>308544</v>
      </c>
      <c r="P71" s="223">
        <v>310486</v>
      </c>
      <c r="Q71" s="223">
        <v>311181</v>
      </c>
      <c r="R71" s="223">
        <v>310744</v>
      </c>
      <c r="S71" s="223">
        <v>310553</v>
      </c>
      <c r="T71" s="224">
        <v>310584</v>
      </c>
      <c r="U71" s="225"/>
      <c r="V71" s="225"/>
      <c r="W71" s="226"/>
      <c r="X71" s="227"/>
    </row>
    <row r="72" spans="1:24" s="228" customFormat="1" ht="25.5">
      <c r="A72" s="233">
        <v>3307</v>
      </c>
      <c r="B72" s="234" t="s">
        <v>421</v>
      </c>
      <c r="C72" s="235"/>
      <c r="D72" s="218">
        <v>1</v>
      </c>
      <c r="E72" s="219" t="s">
        <v>361</v>
      </c>
      <c r="F72" s="236">
        <v>665467</v>
      </c>
      <c r="G72" s="221">
        <f t="shared" si="3"/>
        <v>665467</v>
      </c>
      <c r="H72" s="222"/>
      <c r="I72" s="223">
        <v>658080</v>
      </c>
      <c r="J72" s="223">
        <v>656483</v>
      </c>
      <c r="K72" s="223">
        <v>657987</v>
      </c>
      <c r="L72" s="223">
        <v>657391</v>
      </c>
      <c r="M72" s="223">
        <v>659811</v>
      </c>
      <c r="N72" s="223">
        <v>658613</v>
      </c>
      <c r="O72" s="223">
        <v>654154</v>
      </c>
      <c r="P72" s="223">
        <v>658273</v>
      </c>
      <c r="Q72" s="223">
        <v>659744</v>
      </c>
      <c r="R72" s="223">
        <v>658819</v>
      </c>
      <c r="S72" s="223">
        <v>658413</v>
      </c>
      <c r="T72" s="224">
        <v>658480</v>
      </c>
      <c r="U72" s="225"/>
      <c r="V72" s="225"/>
      <c r="W72" s="226"/>
      <c r="X72" s="227"/>
    </row>
    <row r="73" spans="1:24" s="228" customFormat="1" ht="25.5">
      <c r="A73" s="233">
        <v>3320</v>
      </c>
      <c r="B73" s="234" t="s">
        <v>422</v>
      </c>
      <c r="C73" s="235"/>
      <c r="D73" s="218">
        <v>1</v>
      </c>
      <c r="E73" s="219" t="s">
        <v>361</v>
      </c>
      <c r="F73" s="236">
        <v>252357</v>
      </c>
      <c r="G73" s="221">
        <f t="shared" si="3"/>
        <v>252357</v>
      </c>
      <c r="H73" s="222"/>
      <c r="I73" s="223">
        <v>249556</v>
      </c>
      <c r="J73" s="223">
        <v>248950</v>
      </c>
      <c r="K73" s="223">
        <v>249521</v>
      </c>
      <c r="L73" s="223">
        <v>249294</v>
      </c>
      <c r="M73" s="223">
        <v>250212</v>
      </c>
      <c r="N73" s="223">
        <v>249758</v>
      </c>
      <c r="O73" s="223">
        <v>248067</v>
      </c>
      <c r="P73" s="223">
        <v>249629</v>
      </c>
      <c r="Q73" s="223">
        <v>250187</v>
      </c>
      <c r="R73" s="223">
        <v>249836</v>
      </c>
      <c r="S73" s="223">
        <v>249682</v>
      </c>
      <c r="T73" s="224">
        <v>249707</v>
      </c>
      <c r="U73" s="225"/>
      <c r="V73" s="225"/>
      <c r="W73" s="226"/>
      <c r="X73" s="227"/>
    </row>
    <row r="74" spans="1:24" s="228" customFormat="1" ht="25.5">
      <c r="A74" s="233">
        <v>3378</v>
      </c>
      <c r="B74" s="234" t="s">
        <v>423</v>
      </c>
      <c r="C74" s="235"/>
      <c r="D74" s="218">
        <v>1</v>
      </c>
      <c r="E74" s="219" t="s">
        <v>357</v>
      </c>
      <c r="F74" s="236">
        <v>2194</v>
      </c>
      <c r="G74" s="221">
        <f t="shared" si="3"/>
        <v>2194</v>
      </c>
      <c r="H74" s="222"/>
      <c r="I74" s="223">
        <v>2170</v>
      </c>
      <c r="J74" s="223">
        <v>2164</v>
      </c>
      <c r="K74" s="223">
        <v>2169</v>
      </c>
      <c r="L74" s="223">
        <v>2167</v>
      </c>
      <c r="M74" s="223">
        <v>2175</v>
      </c>
      <c r="N74" s="223">
        <v>2171</v>
      </c>
      <c r="O74" s="223">
        <v>2157</v>
      </c>
      <c r="P74" s="223">
        <v>2170</v>
      </c>
      <c r="Q74" s="223">
        <v>2175</v>
      </c>
      <c r="R74" s="223">
        <v>2172</v>
      </c>
      <c r="S74" s="223">
        <v>2171</v>
      </c>
      <c r="T74" s="224">
        <v>2171</v>
      </c>
      <c r="U74" s="225"/>
      <c r="V74" s="225"/>
      <c r="W74" s="226"/>
      <c r="X74" s="227"/>
    </row>
    <row r="75" spans="1:24" s="228" customFormat="1" ht="25.5">
      <c r="A75" s="233">
        <v>3379</v>
      </c>
      <c r="B75" s="234" t="s">
        <v>424</v>
      </c>
      <c r="C75" s="235"/>
      <c r="D75" s="218">
        <v>1</v>
      </c>
      <c r="E75" s="219" t="s">
        <v>358</v>
      </c>
      <c r="F75" s="236">
        <v>122577</v>
      </c>
      <c r="G75" s="221">
        <f t="shared" si="3"/>
        <v>122577</v>
      </c>
      <c r="H75" s="222"/>
      <c r="I75" s="223">
        <v>121216</v>
      </c>
      <c r="J75" s="223">
        <v>120922</v>
      </c>
      <c r="K75" s="223">
        <v>121199</v>
      </c>
      <c r="L75" s="223">
        <v>121089</v>
      </c>
      <c r="M75" s="223">
        <v>121535</v>
      </c>
      <c r="N75" s="223">
        <v>121314</v>
      </c>
      <c r="O75" s="223">
        <v>120493</v>
      </c>
      <c r="P75" s="223">
        <v>121251</v>
      </c>
      <c r="Q75" s="223">
        <v>121523</v>
      </c>
      <c r="R75" s="223">
        <v>121352</v>
      </c>
      <c r="S75" s="223">
        <v>121278</v>
      </c>
      <c r="T75" s="224">
        <v>121290</v>
      </c>
      <c r="U75" s="225"/>
      <c r="V75" s="225"/>
      <c r="W75" s="226"/>
      <c r="X75" s="227"/>
    </row>
    <row r="76" spans="1:24" s="228" customFormat="1" ht="25.5">
      <c r="A76" s="233">
        <v>3380</v>
      </c>
      <c r="B76" s="234" t="s">
        <v>425</v>
      </c>
      <c r="C76" s="235"/>
      <c r="D76" s="218">
        <v>1</v>
      </c>
      <c r="E76" s="219" t="s">
        <v>358</v>
      </c>
      <c r="F76" s="236">
        <v>55792</v>
      </c>
      <c r="G76" s="221">
        <f t="shared" si="3"/>
        <v>55792</v>
      </c>
      <c r="H76" s="222"/>
      <c r="I76" s="223">
        <v>55173</v>
      </c>
      <c r="J76" s="223">
        <v>55039</v>
      </c>
      <c r="K76" s="223">
        <v>55165</v>
      </c>
      <c r="L76" s="223">
        <v>55115</v>
      </c>
      <c r="M76" s="223">
        <v>55318</v>
      </c>
      <c r="N76" s="223">
        <v>55217</v>
      </c>
      <c r="O76" s="223">
        <v>54844</v>
      </c>
      <c r="P76" s="223">
        <v>55188</v>
      </c>
      <c r="Q76" s="223">
        <v>55312</v>
      </c>
      <c r="R76" s="223">
        <v>55235</v>
      </c>
      <c r="S76" s="223">
        <v>55201</v>
      </c>
      <c r="T76" s="224">
        <v>55206</v>
      </c>
      <c r="U76" s="225"/>
      <c r="V76" s="225"/>
      <c r="W76" s="226"/>
      <c r="X76" s="227"/>
    </row>
    <row r="77" spans="1:24" s="228" customFormat="1" ht="25.5">
      <c r="A77" s="233">
        <v>3382</v>
      </c>
      <c r="B77" s="234" t="s">
        <v>426</v>
      </c>
      <c r="C77" s="235"/>
      <c r="D77" s="218">
        <v>1</v>
      </c>
      <c r="E77" s="219" t="s">
        <v>358</v>
      </c>
      <c r="F77" s="236">
        <v>13311</v>
      </c>
      <c r="G77" s="221">
        <f t="shared" si="3"/>
        <v>13311</v>
      </c>
      <c r="H77" s="222"/>
      <c r="I77" s="223">
        <v>13163</v>
      </c>
      <c r="J77" s="223">
        <v>13131</v>
      </c>
      <c r="K77" s="223">
        <v>13161</v>
      </c>
      <c r="L77" s="223">
        <v>13149</v>
      </c>
      <c r="M77" s="223">
        <v>13198</v>
      </c>
      <c r="N77" s="223">
        <v>13174</v>
      </c>
      <c r="O77" s="223">
        <v>13085</v>
      </c>
      <c r="P77" s="223">
        <v>13167</v>
      </c>
      <c r="Q77" s="223">
        <v>13197</v>
      </c>
      <c r="R77" s="223">
        <v>13178</v>
      </c>
      <c r="S77" s="223">
        <v>13170</v>
      </c>
      <c r="T77" s="224">
        <v>13171</v>
      </c>
      <c r="U77" s="225"/>
      <c r="V77" s="225"/>
      <c r="W77" s="226"/>
      <c r="X77" s="227"/>
    </row>
    <row r="78" spans="1:24" s="228" customFormat="1" ht="25.5">
      <c r="A78" s="233">
        <v>3385</v>
      </c>
      <c r="B78" s="234" t="s">
        <v>427</v>
      </c>
      <c r="C78" s="235"/>
      <c r="D78" s="218">
        <v>1</v>
      </c>
      <c r="E78" s="219" t="s">
        <v>358</v>
      </c>
      <c r="F78" s="236">
        <v>82403</v>
      </c>
      <c r="G78" s="221">
        <f t="shared" si="3"/>
        <v>82403</v>
      </c>
      <c r="H78" s="222"/>
      <c r="I78" s="223">
        <v>81488</v>
      </c>
      <c r="J78" s="223">
        <v>81291</v>
      </c>
      <c r="K78" s="223">
        <v>81477</v>
      </c>
      <c r="L78" s="223">
        <v>81403</v>
      </c>
      <c r="M78" s="223">
        <v>81703</v>
      </c>
      <c r="N78" s="223">
        <v>81554</v>
      </c>
      <c r="O78" s="223">
        <v>81002</v>
      </c>
      <c r="P78" s="223">
        <v>81512</v>
      </c>
      <c r="Q78" s="223">
        <v>81694</v>
      </c>
      <c r="R78" s="223">
        <v>81580</v>
      </c>
      <c r="S78" s="223">
        <v>81530</v>
      </c>
      <c r="T78" s="224">
        <v>81538</v>
      </c>
      <c r="U78" s="225"/>
      <c r="V78" s="225"/>
      <c r="W78" s="226"/>
      <c r="X78" s="227"/>
    </row>
    <row r="79" spans="1:24" s="228" customFormat="1" ht="38.25">
      <c r="A79" s="233">
        <v>3394</v>
      </c>
      <c r="B79" s="234" t="s">
        <v>428</v>
      </c>
      <c r="C79" s="235"/>
      <c r="D79" s="218">
        <v>1</v>
      </c>
      <c r="E79" s="219" t="s">
        <v>354</v>
      </c>
      <c r="F79" s="236">
        <v>488872</v>
      </c>
      <c r="G79" s="221">
        <f t="shared" si="3"/>
        <v>488872</v>
      </c>
      <c r="H79" s="222"/>
      <c r="I79" s="223">
        <v>483446</v>
      </c>
      <c r="J79" s="223">
        <v>488872</v>
      </c>
      <c r="K79" s="223">
        <v>483377</v>
      </c>
      <c r="L79" s="223">
        <v>482939</v>
      </c>
      <c r="M79" s="223">
        <v>484717</v>
      </c>
      <c r="N79" s="223">
        <v>483837</v>
      </c>
      <c r="O79" s="223">
        <v>480561</v>
      </c>
      <c r="P79" s="223">
        <v>483587</v>
      </c>
      <c r="Q79" s="223">
        <v>484668</v>
      </c>
      <c r="R79" s="223">
        <v>483988</v>
      </c>
      <c r="S79" s="223">
        <v>483690</v>
      </c>
      <c r="T79" s="224">
        <v>483739</v>
      </c>
      <c r="U79" s="225"/>
      <c r="V79" s="225"/>
      <c r="W79" s="226"/>
      <c r="X79" s="227"/>
    </row>
    <row r="80" spans="1:24" s="228" customFormat="1" ht="38.25">
      <c r="A80" s="233">
        <v>3397</v>
      </c>
      <c r="B80" s="234" t="s">
        <v>429</v>
      </c>
      <c r="C80" s="235"/>
      <c r="D80" s="218">
        <v>1</v>
      </c>
      <c r="E80" s="219" t="s">
        <v>361</v>
      </c>
      <c r="F80" s="236">
        <v>279338</v>
      </c>
      <c r="G80" s="221">
        <f t="shared" si="3"/>
        <v>279338</v>
      </c>
      <c r="H80" s="222"/>
      <c r="I80" s="223">
        <v>276237</v>
      </c>
      <c r="J80" s="223">
        <v>275567</v>
      </c>
      <c r="K80" s="223">
        <v>276198</v>
      </c>
      <c r="L80" s="223">
        <v>275948</v>
      </c>
      <c r="M80" s="223">
        <v>276964</v>
      </c>
      <c r="N80" s="223">
        <v>276461</v>
      </c>
      <c r="O80" s="223">
        <v>274589</v>
      </c>
      <c r="P80" s="223">
        <v>276318</v>
      </c>
      <c r="Q80" s="223">
        <v>276936</v>
      </c>
      <c r="R80" s="223">
        <v>276547</v>
      </c>
      <c r="S80" s="223">
        <v>276377</v>
      </c>
      <c r="T80" s="224">
        <v>276405</v>
      </c>
      <c r="U80" s="225"/>
      <c r="V80" s="225"/>
      <c r="W80" s="226"/>
      <c r="X80" s="227"/>
    </row>
    <row r="81" spans="1:24" s="228" customFormat="1" ht="38.25">
      <c r="A81" s="233">
        <v>3403</v>
      </c>
      <c r="B81" s="234" t="s">
        <v>430</v>
      </c>
      <c r="C81" s="235"/>
      <c r="D81" s="218">
        <v>1</v>
      </c>
      <c r="E81" s="219" t="s">
        <v>361</v>
      </c>
      <c r="F81" s="236">
        <v>556600</v>
      </c>
      <c r="G81" s="221">
        <f t="shared" si="3"/>
        <v>556600</v>
      </c>
      <c r="H81" s="222"/>
      <c r="I81" s="223">
        <v>550422</v>
      </c>
      <c r="J81" s="223">
        <v>549086</v>
      </c>
      <c r="K81" s="223">
        <v>550344</v>
      </c>
      <c r="L81" s="223">
        <v>549845</v>
      </c>
      <c r="M81" s="223">
        <v>551869</v>
      </c>
      <c r="N81" s="223">
        <v>550867</v>
      </c>
      <c r="O81" s="223">
        <v>547138</v>
      </c>
      <c r="P81" s="223">
        <v>550583</v>
      </c>
      <c r="Q81" s="223">
        <v>551813</v>
      </c>
      <c r="R81" s="223">
        <v>551040</v>
      </c>
      <c r="S81" s="223">
        <v>550700</v>
      </c>
      <c r="T81" s="224">
        <v>550756</v>
      </c>
      <c r="U81" s="225"/>
      <c r="V81" s="225"/>
      <c r="W81" s="226"/>
      <c r="X81" s="227"/>
    </row>
    <row r="82" spans="1:24" s="228" customFormat="1" ht="25.5">
      <c r="A82" s="233">
        <v>3410</v>
      </c>
      <c r="B82" s="234" t="s">
        <v>431</v>
      </c>
      <c r="C82" s="235"/>
      <c r="D82" s="218">
        <v>1</v>
      </c>
      <c r="E82" s="219" t="s">
        <v>361</v>
      </c>
      <c r="F82" s="236">
        <v>4531301</v>
      </c>
      <c r="G82" s="221">
        <f t="shared" si="3"/>
        <v>4531301</v>
      </c>
      <c r="H82" s="222"/>
      <c r="I82" s="223">
        <v>4481004</v>
      </c>
      <c r="J82" s="223">
        <v>4470128</v>
      </c>
      <c r="K82" s="223">
        <v>4480369</v>
      </c>
      <c r="L82" s="223">
        <v>4476310</v>
      </c>
      <c r="M82" s="223">
        <v>4492785</v>
      </c>
      <c r="N82" s="223">
        <v>4484629</v>
      </c>
      <c r="O82" s="223">
        <v>4454269</v>
      </c>
      <c r="P82" s="223">
        <v>4482317</v>
      </c>
      <c r="Q82" s="223">
        <v>4492332</v>
      </c>
      <c r="R82" s="223">
        <v>4486033</v>
      </c>
      <c r="S82" s="223">
        <v>4483269</v>
      </c>
      <c r="T82" s="224">
        <v>4483722</v>
      </c>
      <c r="U82" s="225"/>
      <c r="V82" s="225"/>
      <c r="W82" s="226"/>
      <c r="X82" s="227"/>
    </row>
    <row r="83" spans="1:24" s="228" customFormat="1" ht="25.5">
      <c r="A83" s="233">
        <v>3411</v>
      </c>
      <c r="B83" s="234" t="s">
        <v>432</v>
      </c>
      <c r="C83" s="235"/>
      <c r="D83" s="218">
        <v>1</v>
      </c>
      <c r="E83" s="219" t="s">
        <v>361</v>
      </c>
      <c r="F83" s="236">
        <v>4739381</v>
      </c>
      <c r="G83" s="221">
        <f t="shared" si="3"/>
        <v>4739381</v>
      </c>
      <c r="H83" s="222"/>
      <c r="I83" s="223">
        <v>4686774</v>
      </c>
      <c r="J83" s="223">
        <v>4675399</v>
      </c>
      <c r="K83" s="223">
        <v>4686110</v>
      </c>
      <c r="L83" s="223">
        <v>4681865</v>
      </c>
      <c r="M83" s="223">
        <v>4699096</v>
      </c>
      <c r="N83" s="223">
        <v>4690565</v>
      </c>
      <c r="O83" s="223">
        <v>4658812</v>
      </c>
      <c r="P83" s="223">
        <v>4688148</v>
      </c>
      <c r="Q83" s="223">
        <v>4698622</v>
      </c>
      <c r="R83" s="223">
        <v>4692035</v>
      </c>
      <c r="S83" s="223">
        <v>4689144</v>
      </c>
      <c r="T83" s="224">
        <v>4689617</v>
      </c>
      <c r="U83" s="225"/>
      <c r="V83" s="225"/>
      <c r="W83" s="226"/>
      <c r="X83" s="227"/>
    </row>
    <row r="84" spans="1:24" s="228" customFormat="1" ht="25.5">
      <c r="A84" s="233">
        <v>3412</v>
      </c>
      <c r="B84" s="234" t="s">
        <v>433</v>
      </c>
      <c r="C84" s="235"/>
      <c r="D84" s="218">
        <v>1</v>
      </c>
      <c r="E84" s="219" t="s">
        <v>361</v>
      </c>
      <c r="F84" s="236">
        <v>254341</v>
      </c>
      <c r="G84" s="221">
        <f t="shared" si="3"/>
        <v>254341</v>
      </c>
      <c r="H84" s="222"/>
      <c r="I84" s="223">
        <v>251518</v>
      </c>
      <c r="J84" s="223">
        <v>250907</v>
      </c>
      <c r="K84" s="223">
        <v>251482</v>
      </c>
      <c r="L84" s="223">
        <v>251254</v>
      </c>
      <c r="M84" s="223">
        <v>252179</v>
      </c>
      <c r="N84" s="223">
        <v>251721</v>
      </c>
      <c r="O84" s="223">
        <v>250017</v>
      </c>
      <c r="P84" s="223">
        <v>251591</v>
      </c>
      <c r="Q84" s="223">
        <v>252154</v>
      </c>
      <c r="R84" s="223">
        <v>251800</v>
      </c>
      <c r="S84" s="223">
        <v>251645</v>
      </c>
      <c r="T84" s="224">
        <v>251670</v>
      </c>
      <c r="U84" s="225"/>
      <c r="V84" s="225"/>
      <c r="W84" s="226"/>
      <c r="X84" s="227"/>
    </row>
    <row r="85" spans="1:24" s="228" customFormat="1" ht="25.5">
      <c r="A85" s="233">
        <v>3413</v>
      </c>
      <c r="B85" s="234" t="s">
        <v>434</v>
      </c>
      <c r="C85" s="235"/>
      <c r="D85" s="218">
        <v>1</v>
      </c>
      <c r="E85" s="219" t="s">
        <v>361</v>
      </c>
      <c r="F85" s="236">
        <v>6897</v>
      </c>
      <c r="G85" s="221">
        <f t="shared" si="3"/>
        <v>6897</v>
      </c>
      <c r="H85" s="222"/>
      <c r="I85" s="223">
        <v>6820</v>
      </c>
      <c r="J85" s="223">
        <v>6804</v>
      </c>
      <c r="K85" s="223">
        <v>6819</v>
      </c>
      <c r="L85" s="223">
        <v>6813</v>
      </c>
      <c r="M85" s="223">
        <v>6838</v>
      </c>
      <c r="N85" s="223">
        <v>6826</v>
      </c>
      <c r="O85" s="223">
        <v>6780</v>
      </c>
      <c r="P85" s="223">
        <v>6822</v>
      </c>
      <c r="Q85" s="223">
        <v>6838</v>
      </c>
      <c r="R85" s="223">
        <v>6828</v>
      </c>
      <c r="S85" s="223">
        <v>6824</v>
      </c>
      <c r="T85" s="224">
        <v>6825</v>
      </c>
      <c r="U85" s="225"/>
      <c r="V85" s="225"/>
      <c r="W85" s="226"/>
      <c r="X85" s="227"/>
    </row>
    <row r="86" spans="1:24" s="228" customFormat="1" ht="25.5">
      <c r="A86" s="233">
        <v>3414</v>
      </c>
      <c r="B86" s="234" t="s">
        <v>435</v>
      </c>
      <c r="C86" s="235"/>
      <c r="D86" s="218">
        <v>1</v>
      </c>
      <c r="E86" s="219" t="s">
        <v>361</v>
      </c>
      <c r="F86" s="236">
        <v>11707</v>
      </c>
      <c r="G86" s="221">
        <f t="shared" si="3"/>
        <v>11707</v>
      </c>
      <c r="H86" s="222"/>
      <c r="I86" s="223">
        <v>11577</v>
      </c>
      <c r="J86" s="223">
        <v>11549</v>
      </c>
      <c r="K86" s="223">
        <v>11575</v>
      </c>
      <c r="L86" s="223">
        <v>11565</v>
      </c>
      <c r="M86" s="223">
        <v>11607</v>
      </c>
      <c r="N86" s="223">
        <v>11586</v>
      </c>
      <c r="O86" s="223">
        <v>11508</v>
      </c>
      <c r="P86" s="223">
        <v>11580</v>
      </c>
      <c r="Q86" s="223">
        <v>11606</v>
      </c>
      <c r="R86" s="223">
        <v>11590</v>
      </c>
      <c r="S86" s="223">
        <v>11583</v>
      </c>
      <c r="T86" s="224">
        <v>11584</v>
      </c>
      <c r="U86" s="225"/>
      <c r="V86" s="225"/>
      <c r="W86" s="226"/>
      <c r="X86" s="227"/>
    </row>
    <row r="87" spans="1:24" s="228" customFormat="1" ht="25.5">
      <c r="A87" s="233">
        <v>3415</v>
      </c>
      <c r="B87" s="234" t="s">
        <v>436</v>
      </c>
      <c r="C87" s="235"/>
      <c r="D87" s="218">
        <v>1</v>
      </c>
      <c r="E87" s="219" t="s">
        <v>358</v>
      </c>
      <c r="F87" s="236">
        <v>24052</v>
      </c>
      <c r="G87" s="221">
        <f t="shared" si="3"/>
        <v>24052</v>
      </c>
      <c r="H87" s="222"/>
      <c r="I87" s="223">
        <v>23785</v>
      </c>
      <c r="J87" s="223">
        <v>23727</v>
      </c>
      <c r="K87" s="223">
        <v>23782</v>
      </c>
      <c r="L87" s="223">
        <v>23760</v>
      </c>
      <c r="M87" s="223">
        <v>23848</v>
      </c>
      <c r="N87" s="223">
        <v>23804</v>
      </c>
      <c r="O87" s="223">
        <v>23643</v>
      </c>
      <c r="P87" s="223">
        <v>23791</v>
      </c>
      <c r="Q87" s="223">
        <v>23845</v>
      </c>
      <c r="R87" s="223">
        <v>23812</v>
      </c>
      <c r="S87" s="223">
        <v>23797</v>
      </c>
      <c r="T87" s="224">
        <v>23799</v>
      </c>
      <c r="U87" s="225"/>
      <c r="V87" s="225"/>
      <c r="W87" s="226"/>
      <c r="X87" s="227"/>
    </row>
    <row r="88" spans="1:24" s="228" customFormat="1" ht="38.25">
      <c r="A88" s="233">
        <v>3425</v>
      </c>
      <c r="B88" s="234" t="s">
        <v>437</v>
      </c>
      <c r="C88" s="235"/>
      <c r="D88" s="218">
        <v>1</v>
      </c>
      <c r="E88" s="219" t="s">
        <v>357</v>
      </c>
      <c r="F88" s="236">
        <v>45438</v>
      </c>
      <c r="G88" s="221">
        <f t="shared" si="3"/>
        <v>45438</v>
      </c>
      <c r="H88" s="222"/>
      <c r="I88" s="223">
        <v>44934</v>
      </c>
      <c r="J88" s="223">
        <v>44825</v>
      </c>
      <c r="K88" s="223">
        <v>44927</v>
      </c>
      <c r="L88" s="223">
        <v>44887</v>
      </c>
      <c r="M88" s="223">
        <v>45052</v>
      </c>
      <c r="N88" s="223">
        <v>44970</v>
      </c>
      <c r="O88" s="223">
        <v>44666</v>
      </c>
      <c r="P88" s="223">
        <v>44946</v>
      </c>
      <c r="Q88" s="223">
        <v>45047</v>
      </c>
      <c r="R88" s="223">
        <v>44984</v>
      </c>
      <c r="S88" s="223">
        <v>44956</v>
      </c>
      <c r="T88" s="224">
        <v>44961</v>
      </c>
      <c r="U88" s="225"/>
      <c r="V88" s="225"/>
      <c r="W88" s="226"/>
      <c r="X88" s="227"/>
    </row>
    <row r="89" spans="1:24" s="228" customFormat="1" ht="38.25">
      <c r="A89" s="233">
        <v>3426</v>
      </c>
      <c r="B89" s="234" t="s">
        <v>438</v>
      </c>
      <c r="C89" s="235"/>
      <c r="D89" s="218">
        <v>1</v>
      </c>
      <c r="E89" s="219" t="s">
        <v>358</v>
      </c>
      <c r="F89" s="236">
        <v>25801</v>
      </c>
      <c r="G89" s="221">
        <f t="shared" si="3"/>
        <v>25801</v>
      </c>
      <c r="H89" s="222"/>
      <c r="I89" s="223">
        <v>25515</v>
      </c>
      <c r="J89" s="223">
        <v>25453</v>
      </c>
      <c r="K89" s="223">
        <v>25511</v>
      </c>
      <c r="L89" s="223">
        <v>25488</v>
      </c>
      <c r="M89" s="223">
        <v>25582</v>
      </c>
      <c r="N89" s="223">
        <v>25535</v>
      </c>
      <c r="O89" s="223">
        <v>25362</v>
      </c>
      <c r="P89" s="223">
        <v>25522</v>
      </c>
      <c r="Q89" s="223">
        <v>25579</v>
      </c>
      <c r="R89" s="223">
        <v>25543</v>
      </c>
      <c r="S89" s="223">
        <v>25528</v>
      </c>
      <c r="T89" s="224">
        <v>25530</v>
      </c>
      <c r="U89" s="225"/>
      <c r="V89" s="225"/>
      <c r="W89" s="226"/>
      <c r="X89" s="227"/>
    </row>
    <row r="90" spans="1:24" s="228" customFormat="1" ht="25.5">
      <c r="A90" s="233">
        <v>3429</v>
      </c>
      <c r="B90" s="234" t="s">
        <v>439</v>
      </c>
      <c r="C90" s="235"/>
      <c r="D90" s="218">
        <v>1</v>
      </c>
      <c r="E90" s="219" t="s">
        <v>361</v>
      </c>
      <c r="F90" s="236">
        <v>375385</v>
      </c>
      <c r="G90" s="221">
        <f t="shared" si="3"/>
        <v>375385</v>
      </c>
      <c r="H90" s="222"/>
      <c r="I90" s="223">
        <v>371218</v>
      </c>
      <c r="J90" s="223">
        <v>370317</v>
      </c>
      <c r="K90" s="223">
        <v>371166</v>
      </c>
      <c r="L90" s="223">
        <v>370829</v>
      </c>
      <c r="M90" s="223">
        <v>372194</v>
      </c>
      <c r="N90" s="223">
        <v>371519</v>
      </c>
      <c r="O90" s="223">
        <v>369003</v>
      </c>
      <c r="P90" s="223">
        <v>371327</v>
      </c>
      <c r="Q90" s="223">
        <v>372157</v>
      </c>
      <c r="R90" s="223">
        <v>371635</v>
      </c>
      <c r="S90" s="223">
        <v>371406</v>
      </c>
      <c r="T90" s="224">
        <v>371443</v>
      </c>
      <c r="U90" s="225"/>
      <c r="V90" s="225"/>
      <c r="W90" s="226"/>
      <c r="X90" s="227"/>
    </row>
    <row r="91" spans="1:24" s="228" customFormat="1" ht="25.5">
      <c r="A91" s="233">
        <v>3430</v>
      </c>
      <c r="B91" s="234" t="s">
        <v>440</v>
      </c>
      <c r="C91" s="235"/>
      <c r="D91" s="218">
        <v>1</v>
      </c>
      <c r="E91" s="219" t="s">
        <v>361</v>
      </c>
      <c r="F91" s="236">
        <v>214735</v>
      </c>
      <c r="G91" s="221">
        <f t="shared" si="3"/>
        <v>214735</v>
      </c>
      <c r="H91" s="222"/>
      <c r="I91" s="223">
        <v>212351</v>
      </c>
      <c r="J91" s="223">
        <v>211836</v>
      </c>
      <c r="K91" s="223">
        <v>212321</v>
      </c>
      <c r="L91" s="223">
        <v>212129</v>
      </c>
      <c r="M91" s="223">
        <v>212910</v>
      </c>
      <c r="N91" s="223">
        <v>212523</v>
      </c>
      <c r="O91" s="223">
        <v>211085</v>
      </c>
      <c r="P91" s="223">
        <v>212413</v>
      </c>
      <c r="Q91" s="223">
        <v>212888</v>
      </c>
      <c r="R91" s="223">
        <v>212590</v>
      </c>
      <c r="S91" s="223">
        <v>212459</v>
      </c>
      <c r="T91" s="224">
        <v>212480</v>
      </c>
      <c r="U91" s="225"/>
      <c r="V91" s="225"/>
      <c r="W91" s="226"/>
      <c r="X91" s="227"/>
    </row>
    <row r="92" spans="1:24" s="228" customFormat="1" ht="25.5">
      <c r="A92" s="233">
        <v>3431</v>
      </c>
      <c r="B92" s="234" t="s">
        <v>441</v>
      </c>
      <c r="C92" s="235"/>
      <c r="D92" s="218">
        <v>1</v>
      </c>
      <c r="E92" s="219" t="s">
        <v>361</v>
      </c>
      <c r="F92" s="236">
        <v>250435</v>
      </c>
      <c r="G92" s="221">
        <f t="shared" si="3"/>
        <v>250435</v>
      </c>
      <c r="H92" s="222"/>
      <c r="I92" s="223">
        <v>247655</v>
      </c>
      <c r="J92" s="223">
        <v>247054</v>
      </c>
      <c r="K92" s="223">
        <v>247620</v>
      </c>
      <c r="L92" s="223">
        <v>247396</v>
      </c>
      <c r="M92" s="223">
        <v>248306</v>
      </c>
      <c r="N92" s="223">
        <v>247856</v>
      </c>
      <c r="O92" s="223">
        <v>246178</v>
      </c>
      <c r="P92" s="223">
        <v>247727</v>
      </c>
      <c r="Q92" s="223">
        <v>248281</v>
      </c>
      <c r="R92" s="223">
        <v>247933</v>
      </c>
      <c r="S92" s="223">
        <v>247780</v>
      </c>
      <c r="T92" s="224">
        <v>247805</v>
      </c>
      <c r="U92" s="225"/>
      <c r="V92" s="225"/>
      <c r="W92" s="226"/>
      <c r="X92" s="227"/>
    </row>
    <row r="93" spans="1:24" s="228" customFormat="1" ht="25.5">
      <c r="A93" s="233">
        <v>3432</v>
      </c>
      <c r="B93" s="234" t="s">
        <v>442</v>
      </c>
      <c r="C93" s="235"/>
      <c r="D93" s="218">
        <v>1</v>
      </c>
      <c r="E93" s="219" t="s">
        <v>361</v>
      </c>
      <c r="F93" s="236">
        <v>292085</v>
      </c>
      <c r="G93" s="221">
        <f t="shared" si="3"/>
        <v>292085</v>
      </c>
      <c r="H93" s="222"/>
      <c r="I93" s="223">
        <v>288843</v>
      </c>
      <c r="J93" s="223">
        <v>288142</v>
      </c>
      <c r="K93" s="223">
        <v>288802</v>
      </c>
      <c r="L93" s="223">
        <v>288540</v>
      </c>
      <c r="M93" s="223">
        <v>289602</v>
      </c>
      <c r="N93" s="223">
        <v>289077</v>
      </c>
      <c r="O93" s="223">
        <v>287120</v>
      </c>
      <c r="P93" s="223">
        <v>288927</v>
      </c>
      <c r="Q93" s="223">
        <v>289573</v>
      </c>
      <c r="R93" s="223">
        <v>289167</v>
      </c>
      <c r="S93" s="223">
        <v>288989</v>
      </c>
      <c r="T93" s="224">
        <v>289018</v>
      </c>
      <c r="U93" s="225"/>
      <c r="V93" s="225"/>
      <c r="W93" s="226"/>
      <c r="X93" s="227"/>
    </row>
    <row r="94" spans="1:24" s="228" customFormat="1" ht="25.5">
      <c r="A94" s="233">
        <v>3433</v>
      </c>
      <c r="B94" s="234" t="s">
        <v>443</v>
      </c>
      <c r="C94" s="235"/>
      <c r="D94" s="218">
        <v>1</v>
      </c>
      <c r="E94" s="219" t="s">
        <v>361</v>
      </c>
      <c r="F94" s="236">
        <v>4622</v>
      </c>
      <c r="G94" s="221">
        <f t="shared" si="3"/>
        <v>4622</v>
      </c>
      <c r="H94" s="222"/>
      <c r="I94" s="223">
        <v>4571</v>
      </c>
      <c r="J94" s="223">
        <v>4560</v>
      </c>
      <c r="K94" s="223">
        <v>4570</v>
      </c>
      <c r="L94" s="223">
        <v>4566</v>
      </c>
      <c r="M94" s="223">
        <v>4583</v>
      </c>
      <c r="N94" s="223">
        <v>4574</v>
      </c>
      <c r="O94" s="223">
        <v>4543</v>
      </c>
      <c r="P94" s="223">
        <v>4572</v>
      </c>
      <c r="Q94" s="223">
        <v>4582</v>
      </c>
      <c r="R94" s="223">
        <v>4576</v>
      </c>
      <c r="S94" s="223">
        <v>4573</v>
      </c>
      <c r="T94" s="224">
        <v>4573</v>
      </c>
      <c r="U94" s="225"/>
      <c r="V94" s="225"/>
      <c r="W94" s="226"/>
      <c r="X94" s="227"/>
    </row>
    <row r="95" spans="1:24" s="228" customFormat="1" ht="38.25">
      <c r="A95" s="233">
        <v>3436</v>
      </c>
      <c r="B95" s="234" t="s">
        <v>444</v>
      </c>
      <c r="C95" s="235"/>
      <c r="D95" s="218">
        <v>1</v>
      </c>
      <c r="E95" s="219" t="s">
        <v>354</v>
      </c>
      <c r="F95" s="236">
        <v>69291</v>
      </c>
      <c r="G95" s="221">
        <f t="shared" si="3"/>
        <v>69291</v>
      </c>
      <c r="H95" s="222"/>
      <c r="I95" s="223">
        <v>68522</v>
      </c>
      <c r="J95" s="223">
        <v>68356</v>
      </c>
      <c r="K95" s="223">
        <v>68512</v>
      </c>
      <c r="L95" s="223">
        <v>68450</v>
      </c>
      <c r="M95" s="223">
        <v>68702</v>
      </c>
      <c r="N95" s="223">
        <v>68577</v>
      </c>
      <c r="O95" s="223">
        <v>68113</v>
      </c>
      <c r="P95" s="223">
        <v>68541</v>
      </c>
      <c r="Q95" s="223">
        <v>68695</v>
      </c>
      <c r="R95" s="223">
        <v>68599</v>
      </c>
      <c r="S95" s="223">
        <v>68557</v>
      </c>
      <c r="T95" s="224">
        <v>68563</v>
      </c>
      <c r="U95" s="225"/>
      <c r="V95" s="225"/>
      <c r="W95" s="226"/>
      <c r="X95" s="227"/>
    </row>
    <row r="96" spans="1:24" s="228" customFormat="1" ht="25.5">
      <c r="A96" s="233">
        <v>3442</v>
      </c>
      <c r="B96" s="234" t="s">
        <v>445</v>
      </c>
      <c r="C96" s="235"/>
      <c r="D96" s="218">
        <v>1</v>
      </c>
      <c r="E96" s="219" t="s">
        <v>354</v>
      </c>
      <c r="F96" s="236">
        <v>326460</v>
      </c>
      <c r="G96" s="221">
        <f t="shared" si="3"/>
        <v>326460</v>
      </c>
      <c r="H96" s="222"/>
      <c r="I96" s="223">
        <v>322836</v>
      </c>
      <c r="J96" s="223">
        <v>322053</v>
      </c>
      <c r="K96" s="223">
        <v>322791</v>
      </c>
      <c r="L96" s="223">
        <v>322498</v>
      </c>
      <c r="M96" s="223">
        <v>323685</v>
      </c>
      <c r="N96" s="223">
        <v>323097</v>
      </c>
      <c r="O96" s="223">
        <v>320910</v>
      </c>
      <c r="P96" s="223">
        <v>322930</v>
      </c>
      <c r="Q96" s="223">
        <v>323652</v>
      </c>
      <c r="R96" s="223">
        <v>323199</v>
      </c>
      <c r="S96" s="223">
        <v>323000</v>
      </c>
      <c r="T96" s="224">
        <v>323032</v>
      </c>
      <c r="U96" s="225"/>
      <c r="V96" s="225"/>
      <c r="W96" s="226"/>
      <c r="X96" s="227"/>
    </row>
    <row r="97" spans="1:24" s="228" customFormat="1" ht="38.25">
      <c r="A97" s="233">
        <v>3443</v>
      </c>
      <c r="B97" s="234" t="s">
        <v>446</v>
      </c>
      <c r="C97" s="235"/>
      <c r="D97" s="218">
        <v>1</v>
      </c>
      <c r="E97" s="219" t="s">
        <v>354</v>
      </c>
      <c r="F97" s="236">
        <v>54731</v>
      </c>
      <c r="G97" s="221">
        <f t="shared" si="3"/>
        <v>54731</v>
      </c>
      <c r="H97" s="222"/>
      <c r="I97" s="223">
        <v>54123</v>
      </c>
      <c r="J97" s="223">
        <v>53992</v>
      </c>
      <c r="K97" s="223">
        <v>54116</v>
      </c>
      <c r="L97" s="223">
        <v>54067</v>
      </c>
      <c r="M97" s="223">
        <v>54266</v>
      </c>
      <c r="N97" s="223">
        <v>54167</v>
      </c>
      <c r="O97" s="223">
        <v>53801</v>
      </c>
      <c r="P97" s="223">
        <v>54139</v>
      </c>
      <c r="Q97" s="223">
        <v>54260</v>
      </c>
      <c r="R97" s="223">
        <v>54184</v>
      </c>
      <c r="S97" s="223">
        <v>54151</v>
      </c>
      <c r="T97" s="224">
        <v>54156</v>
      </c>
      <c r="U97" s="225"/>
      <c r="V97" s="225"/>
      <c r="W97" s="226"/>
      <c r="X97" s="227"/>
    </row>
    <row r="98" spans="1:24" s="228" customFormat="1" ht="38.25">
      <c r="A98" s="233">
        <v>3454</v>
      </c>
      <c r="B98" s="234" t="s">
        <v>447</v>
      </c>
      <c r="C98" s="235"/>
      <c r="D98" s="218">
        <v>1</v>
      </c>
      <c r="E98" s="219" t="s">
        <v>354</v>
      </c>
      <c r="F98" s="236">
        <v>61303</v>
      </c>
      <c r="G98" s="221">
        <f t="shared" si="3"/>
        <v>61303</v>
      </c>
      <c r="H98" s="222"/>
      <c r="I98" s="223">
        <v>60623</v>
      </c>
      <c r="J98" s="223">
        <v>60475</v>
      </c>
      <c r="K98" s="223">
        <v>60614</v>
      </c>
      <c r="L98" s="223">
        <v>60559</v>
      </c>
      <c r="M98" s="223">
        <v>60782</v>
      </c>
      <c r="N98" s="223">
        <v>60672</v>
      </c>
      <c r="O98" s="223">
        <v>60261</v>
      </c>
      <c r="P98" s="223">
        <v>60640</v>
      </c>
      <c r="Q98" s="223">
        <v>60776</v>
      </c>
      <c r="R98" s="223">
        <v>60691</v>
      </c>
      <c r="S98" s="223">
        <v>60653</v>
      </c>
      <c r="T98" s="224">
        <v>60659</v>
      </c>
      <c r="U98" s="225"/>
      <c r="V98" s="225"/>
      <c r="W98" s="226"/>
      <c r="X98" s="227"/>
    </row>
    <row r="99" spans="1:24" s="228" customFormat="1" ht="25.5">
      <c r="A99" s="233">
        <v>3463</v>
      </c>
      <c r="B99" s="234" t="s">
        <v>448</v>
      </c>
      <c r="C99" s="235"/>
      <c r="D99" s="218">
        <v>1</v>
      </c>
      <c r="E99" s="219" t="s">
        <v>361</v>
      </c>
      <c r="F99" s="236">
        <v>140680</v>
      </c>
      <c r="G99" s="221">
        <f t="shared" si="3"/>
        <v>140680</v>
      </c>
      <c r="H99" s="222"/>
      <c r="I99" s="223">
        <v>139118</v>
      </c>
      <c r="J99" s="223">
        <v>138781</v>
      </c>
      <c r="K99" s="223">
        <v>139099</v>
      </c>
      <c r="L99" s="223">
        <v>138973</v>
      </c>
      <c r="M99" s="223">
        <v>139484</v>
      </c>
      <c r="N99" s="223">
        <v>139231</v>
      </c>
      <c r="O99" s="223">
        <v>138288</v>
      </c>
      <c r="P99" s="223">
        <v>139159</v>
      </c>
      <c r="Q99" s="223">
        <v>139470</v>
      </c>
      <c r="R99" s="223">
        <v>139275</v>
      </c>
      <c r="S99" s="223">
        <v>139189</v>
      </c>
      <c r="T99" s="224">
        <v>139203</v>
      </c>
      <c r="U99" s="225"/>
      <c r="V99" s="225"/>
      <c r="W99" s="226"/>
      <c r="X99" s="227"/>
    </row>
    <row r="100" spans="1:24" s="228" customFormat="1" ht="25.5">
      <c r="A100" s="233">
        <v>3464</v>
      </c>
      <c r="B100" s="234" t="s">
        <v>449</v>
      </c>
      <c r="C100" s="235"/>
      <c r="D100" s="218">
        <v>1</v>
      </c>
      <c r="E100" s="219" t="s">
        <v>354</v>
      </c>
      <c r="F100" s="236">
        <v>25076</v>
      </c>
      <c r="G100" s="221">
        <f t="shared" si="3"/>
        <v>25076</v>
      </c>
      <c r="H100" s="222"/>
      <c r="I100" s="223">
        <v>24798</v>
      </c>
      <c r="J100" s="223">
        <v>24737</v>
      </c>
      <c r="K100" s="223">
        <v>24794</v>
      </c>
      <c r="L100" s="223">
        <v>24772</v>
      </c>
      <c r="M100" s="223">
        <v>24863</v>
      </c>
      <c r="N100" s="223">
        <v>24818</v>
      </c>
      <c r="O100" s="223">
        <v>24650</v>
      </c>
      <c r="P100" s="223">
        <v>24804</v>
      </c>
      <c r="Q100" s="223">
        <v>24860</v>
      </c>
      <c r="R100" s="223">
        <v>24825</v>
      </c>
      <c r="S100" s="223">
        <v>24810</v>
      </c>
      <c r="T100" s="224">
        <v>24813</v>
      </c>
      <c r="U100" s="225"/>
      <c r="V100" s="225"/>
      <c r="W100" s="226"/>
      <c r="X100" s="227"/>
    </row>
    <row r="101" spans="1:24" s="228" customFormat="1" ht="25.5">
      <c r="A101" s="233">
        <v>3465</v>
      </c>
      <c r="B101" s="234" t="s">
        <v>450</v>
      </c>
      <c r="C101" s="235"/>
      <c r="D101" s="218">
        <v>1</v>
      </c>
      <c r="E101" s="219" t="s">
        <v>354</v>
      </c>
      <c r="F101" s="236">
        <v>295478</v>
      </c>
      <c r="G101" s="221">
        <f t="shared" si="3"/>
        <v>295478</v>
      </c>
      <c r="H101" s="222"/>
      <c r="I101" s="223">
        <v>292198</v>
      </c>
      <c r="J101" s="223">
        <v>291489</v>
      </c>
      <c r="K101" s="223">
        <v>292157</v>
      </c>
      <c r="L101" s="223">
        <v>291892</v>
      </c>
      <c r="M101" s="223">
        <v>292966</v>
      </c>
      <c r="N101" s="223">
        <v>292435</v>
      </c>
      <c r="O101" s="223">
        <v>290455</v>
      </c>
      <c r="P101" s="223">
        <v>292283</v>
      </c>
      <c r="Q101" s="223">
        <v>292937</v>
      </c>
      <c r="R101" s="223">
        <v>292526</v>
      </c>
      <c r="S101" s="223">
        <v>292346</v>
      </c>
      <c r="T101" s="224">
        <v>292375</v>
      </c>
      <c r="U101" s="225"/>
      <c r="V101" s="225"/>
      <c r="W101" s="226"/>
      <c r="X101" s="227"/>
    </row>
    <row r="102" spans="1:24" s="228" customFormat="1" ht="25.5">
      <c r="A102" s="233">
        <v>3466</v>
      </c>
      <c r="B102" s="234" t="s">
        <v>451</v>
      </c>
      <c r="C102" s="235"/>
      <c r="D102" s="218">
        <v>1</v>
      </c>
      <c r="E102" s="219" t="s">
        <v>354</v>
      </c>
      <c r="F102" s="236">
        <v>305748</v>
      </c>
      <c r="G102" s="221">
        <f t="shared" si="3"/>
        <v>305748</v>
      </c>
      <c r="H102" s="222"/>
      <c r="I102" s="223">
        <v>302354</v>
      </c>
      <c r="J102" s="223">
        <v>301620</v>
      </c>
      <c r="K102" s="223">
        <v>302311</v>
      </c>
      <c r="L102" s="223">
        <v>302038</v>
      </c>
      <c r="M102" s="223">
        <v>303149</v>
      </c>
      <c r="N102" s="223">
        <v>302599</v>
      </c>
      <c r="O102" s="223">
        <v>300550</v>
      </c>
      <c r="P102" s="223">
        <v>302442</v>
      </c>
      <c r="Q102" s="223">
        <v>303119</v>
      </c>
      <c r="R102" s="223">
        <v>302694</v>
      </c>
      <c r="S102" s="223">
        <v>302507</v>
      </c>
      <c r="T102" s="224">
        <v>302538</v>
      </c>
      <c r="U102" s="225"/>
      <c r="V102" s="225"/>
      <c r="W102" s="226"/>
      <c r="X102" s="227"/>
    </row>
    <row r="103" spans="1:24" s="228" customFormat="1" ht="25.5">
      <c r="A103" s="233">
        <v>3467</v>
      </c>
      <c r="B103" s="234" t="s">
        <v>452</v>
      </c>
      <c r="C103" s="235"/>
      <c r="D103" s="218">
        <v>1</v>
      </c>
      <c r="E103" s="219" t="s">
        <v>354</v>
      </c>
      <c r="F103" s="236">
        <v>295158</v>
      </c>
      <c r="G103" s="221">
        <f t="shared" si="3"/>
        <v>295158</v>
      </c>
      <c r="H103" s="222"/>
      <c r="I103" s="223">
        <v>291882</v>
      </c>
      <c r="J103" s="223">
        <v>291173</v>
      </c>
      <c r="K103" s="223">
        <v>291840</v>
      </c>
      <c r="L103" s="223">
        <v>291576</v>
      </c>
      <c r="M103" s="223">
        <v>292649</v>
      </c>
      <c r="N103" s="223">
        <v>292118</v>
      </c>
      <c r="O103" s="223">
        <v>290140</v>
      </c>
      <c r="P103" s="223">
        <v>291967</v>
      </c>
      <c r="Q103" s="223">
        <v>292620</v>
      </c>
      <c r="R103" s="223">
        <v>292209</v>
      </c>
      <c r="S103" s="223">
        <v>292029</v>
      </c>
      <c r="T103" s="224">
        <v>292059</v>
      </c>
      <c r="U103" s="225"/>
      <c r="V103" s="225"/>
      <c r="W103" s="226"/>
      <c r="X103" s="227"/>
    </row>
    <row r="104" spans="1:24" s="228" customFormat="1" ht="25.5">
      <c r="A104" s="233">
        <v>3468</v>
      </c>
      <c r="B104" s="234" t="s">
        <v>453</v>
      </c>
      <c r="C104" s="235"/>
      <c r="D104" s="218">
        <v>1</v>
      </c>
      <c r="E104" s="219" t="s">
        <v>354</v>
      </c>
      <c r="F104" s="236">
        <v>248832</v>
      </c>
      <c r="G104" s="221">
        <f t="shared" ref="G104:G337" si="4">D104*F104</f>
        <v>248832</v>
      </c>
      <c r="H104" s="222"/>
      <c r="I104" s="223">
        <v>246070</v>
      </c>
      <c r="J104" s="223">
        <v>245473</v>
      </c>
      <c r="K104" s="223">
        <v>246035</v>
      </c>
      <c r="L104" s="223">
        <v>245812</v>
      </c>
      <c r="M104" s="223">
        <v>246717</v>
      </c>
      <c r="N104" s="223">
        <v>246269</v>
      </c>
      <c r="O104" s="223">
        <v>244602</v>
      </c>
      <c r="P104" s="223">
        <v>246142</v>
      </c>
      <c r="Q104" s="223">
        <v>246692</v>
      </c>
      <c r="R104" s="223">
        <v>246346</v>
      </c>
      <c r="S104" s="223">
        <v>246194</v>
      </c>
      <c r="T104" s="224">
        <v>246219</v>
      </c>
      <c r="U104" s="225"/>
      <c r="V104" s="225"/>
      <c r="W104" s="226"/>
      <c r="X104" s="227"/>
    </row>
    <row r="105" spans="1:24" s="228" customFormat="1" ht="38.25">
      <c r="A105" s="233">
        <v>3470</v>
      </c>
      <c r="B105" s="234" t="s">
        <v>454</v>
      </c>
      <c r="C105" s="235"/>
      <c r="D105" s="218">
        <v>1</v>
      </c>
      <c r="E105" s="219" t="s">
        <v>358</v>
      </c>
      <c r="F105" s="236">
        <v>584090</v>
      </c>
      <c r="G105" s="221">
        <f t="shared" si="4"/>
        <v>584090</v>
      </c>
      <c r="H105" s="222"/>
      <c r="I105" s="223">
        <v>577607</v>
      </c>
      <c r="J105" s="223">
        <v>576205</v>
      </c>
      <c r="K105" s="223">
        <v>577525</v>
      </c>
      <c r="L105" s="223">
        <v>577002</v>
      </c>
      <c r="M105" s="223">
        <v>579125</v>
      </c>
      <c r="N105" s="223">
        <v>578074</v>
      </c>
      <c r="O105" s="223">
        <v>574160</v>
      </c>
      <c r="P105" s="223">
        <v>577775</v>
      </c>
      <c r="Q105" s="223">
        <v>579067</v>
      </c>
      <c r="R105" s="223">
        <v>578255</v>
      </c>
      <c r="S105" s="223">
        <v>577899</v>
      </c>
      <c r="T105" s="224">
        <v>577957</v>
      </c>
      <c r="U105" s="225"/>
      <c r="V105" s="225"/>
      <c r="W105" s="226"/>
      <c r="X105" s="227"/>
    </row>
    <row r="106" spans="1:24" s="228" customFormat="1" ht="38.25">
      <c r="A106" s="233">
        <v>3471</v>
      </c>
      <c r="B106" s="234" t="s">
        <v>455</v>
      </c>
      <c r="C106" s="235"/>
      <c r="D106" s="218">
        <v>1</v>
      </c>
      <c r="E106" s="219" t="s">
        <v>358</v>
      </c>
      <c r="F106" s="236">
        <v>403688</v>
      </c>
      <c r="G106" s="221">
        <f t="shared" si="4"/>
        <v>403688</v>
      </c>
      <c r="H106" s="222"/>
      <c r="I106" s="223">
        <v>399207</v>
      </c>
      <c r="J106" s="223">
        <v>398238</v>
      </c>
      <c r="K106" s="223">
        <v>399151</v>
      </c>
      <c r="L106" s="223">
        <v>398789</v>
      </c>
      <c r="M106" s="223">
        <v>400257</v>
      </c>
      <c r="N106" s="223">
        <v>399530</v>
      </c>
      <c r="O106" s="223">
        <v>396825</v>
      </c>
      <c r="P106" s="223">
        <v>399324</v>
      </c>
      <c r="Q106" s="223">
        <v>400216</v>
      </c>
      <c r="R106" s="223">
        <v>399655</v>
      </c>
      <c r="S106" s="223">
        <v>399409</v>
      </c>
      <c r="T106" s="224">
        <v>399449</v>
      </c>
      <c r="U106" s="225"/>
      <c r="V106" s="225"/>
      <c r="W106" s="226"/>
      <c r="X106" s="227"/>
    </row>
    <row r="107" spans="1:24" s="228" customFormat="1" ht="38.25">
      <c r="A107" s="233">
        <v>3472</v>
      </c>
      <c r="B107" s="234" t="s">
        <v>456</v>
      </c>
      <c r="C107" s="235"/>
      <c r="D107" s="218">
        <v>1</v>
      </c>
      <c r="E107" s="219" t="s">
        <v>361</v>
      </c>
      <c r="F107" s="236">
        <v>385399</v>
      </c>
      <c r="G107" s="221">
        <f t="shared" si="4"/>
        <v>385399</v>
      </c>
      <c r="H107" s="222"/>
      <c r="I107" s="223">
        <v>381121</v>
      </c>
      <c r="J107" s="223">
        <v>380196</v>
      </c>
      <c r="K107" s="223">
        <v>381067</v>
      </c>
      <c r="L107" s="223">
        <v>380722</v>
      </c>
      <c r="M107" s="223">
        <v>382123</v>
      </c>
      <c r="N107" s="223">
        <v>381429</v>
      </c>
      <c r="O107" s="223">
        <v>378847</v>
      </c>
      <c r="P107" s="223">
        <v>381232</v>
      </c>
      <c r="Q107" s="223">
        <v>382085</v>
      </c>
      <c r="R107" s="223">
        <v>381549</v>
      </c>
      <c r="S107" s="223">
        <v>381314</v>
      </c>
      <c r="T107" s="224">
        <v>381352</v>
      </c>
      <c r="U107" s="225"/>
      <c r="V107" s="225"/>
      <c r="W107" s="226"/>
      <c r="X107" s="227"/>
    </row>
    <row r="108" spans="1:24" s="228" customFormat="1" ht="38.25">
      <c r="A108" s="233">
        <v>3473</v>
      </c>
      <c r="B108" s="234" t="s">
        <v>457</v>
      </c>
      <c r="C108" s="235"/>
      <c r="D108" s="218">
        <v>1</v>
      </c>
      <c r="E108" s="219" t="s">
        <v>361</v>
      </c>
      <c r="F108" s="236">
        <v>486827</v>
      </c>
      <c r="G108" s="221">
        <f t="shared" si="4"/>
        <v>486827</v>
      </c>
      <c r="H108" s="222"/>
      <c r="I108" s="223">
        <v>481423</v>
      </c>
      <c r="J108" s="223">
        <v>480255</v>
      </c>
      <c r="K108" s="223">
        <v>481355</v>
      </c>
      <c r="L108" s="223">
        <v>480919</v>
      </c>
      <c r="M108" s="223">
        <v>482689</v>
      </c>
      <c r="N108" s="223">
        <v>481813</v>
      </c>
      <c r="O108" s="223">
        <v>478551</v>
      </c>
      <c r="P108" s="223">
        <v>481564</v>
      </c>
      <c r="Q108" s="223">
        <v>482640</v>
      </c>
      <c r="R108" s="223">
        <v>481964</v>
      </c>
      <c r="S108" s="223">
        <v>481667</v>
      </c>
      <c r="T108" s="224">
        <v>481715</v>
      </c>
      <c r="U108" s="225"/>
      <c r="V108" s="225"/>
      <c r="W108" s="226"/>
      <c r="X108" s="227"/>
    </row>
    <row r="109" spans="1:24" s="228" customFormat="1" ht="38.25">
      <c r="A109" s="233">
        <v>3474</v>
      </c>
      <c r="B109" s="234" t="s">
        <v>458</v>
      </c>
      <c r="C109" s="235"/>
      <c r="D109" s="237">
        <v>1</v>
      </c>
      <c r="E109" s="238" t="s">
        <v>361</v>
      </c>
      <c r="F109" s="236">
        <v>601252</v>
      </c>
      <c r="G109" s="221">
        <f t="shared" si="4"/>
        <v>601252</v>
      </c>
      <c r="H109" s="222"/>
      <c r="I109" s="223">
        <v>594578</v>
      </c>
      <c r="J109" s="223">
        <v>593135</v>
      </c>
      <c r="K109" s="223">
        <v>594494</v>
      </c>
      <c r="L109" s="223">
        <v>593955</v>
      </c>
      <c r="M109" s="223">
        <v>596141</v>
      </c>
      <c r="N109" s="223">
        <v>595059</v>
      </c>
      <c r="O109" s="223">
        <v>591031</v>
      </c>
      <c r="P109" s="223">
        <v>594752</v>
      </c>
      <c r="Q109" s="223">
        <v>596081</v>
      </c>
      <c r="R109" s="223">
        <v>595245</v>
      </c>
      <c r="S109" s="223">
        <v>594879</v>
      </c>
      <c r="T109" s="224">
        <v>594939</v>
      </c>
      <c r="U109" s="225"/>
      <c r="V109" s="225"/>
      <c r="W109" s="226"/>
      <c r="X109" s="227"/>
    </row>
    <row r="110" spans="1:24" s="228" customFormat="1" ht="16.5">
      <c r="A110" s="233">
        <v>3475</v>
      </c>
      <c r="B110" s="234" t="s">
        <v>459</v>
      </c>
      <c r="C110" s="235"/>
      <c r="D110" s="237">
        <v>1</v>
      </c>
      <c r="E110" s="238" t="s">
        <v>354</v>
      </c>
      <c r="F110" s="236">
        <v>250229</v>
      </c>
      <c r="G110" s="221">
        <f t="shared" si="4"/>
        <v>250229</v>
      </c>
      <c r="H110" s="222"/>
      <c r="I110" s="223">
        <v>247451</v>
      </c>
      <c r="J110" s="223">
        <v>246851</v>
      </c>
      <c r="K110" s="223">
        <v>247416</v>
      </c>
      <c r="L110" s="223">
        <v>247192</v>
      </c>
      <c r="M110" s="223">
        <v>248102</v>
      </c>
      <c r="N110" s="223">
        <v>247652</v>
      </c>
      <c r="O110" s="223">
        <v>245975</v>
      </c>
      <c r="P110" s="223">
        <v>247524</v>
      </c>
      <c r="Q110" s="223">
        <v>248077</v>
      </c>
      <c r="R110" s="223">
        <v>247729</v>
      </c>
      <c r="S110" s="223">
        <v>247577</v>
      </c>
      <c r="T110" s="224">
        <v>247602</v>
      </c>
      <c r="U110" s="225"/>
      <c r="V110" s="225"/>
      <c r="W110" s="226"/>
      <c r="X110" s="227"/>
    </row>
    <row r="111" spans="1:24" s="228" customFormat="1" ht="16.5">
      <c r="A111" s="233">
        <v>3476</v>
      </c>
      <c r="B111" s="234" t="s">
        <v>460</v>
      </c>
      <c r="C111" s="235"/>
      <c r="D111" s="237">
        <v>1</v>
      </c>
      <c r="E111" s="238" t="s">
        <v>354</v>
      </c>
      <c r="F111" s="236">
        <v>282319</v>
      </c>
      <c r="G111" s="221">
        <f t="shared" si="4"/>
        <v>282319</v>
      </c>
      <c r="H111" s="222"/>
      <c r="I111" s="223">
        <v>279185</v>
      </c>
      <c r="J111" s="223">
        <v>278508</v>
      </c>
      <c r="K111" s="223">
        <v>279146</v>
      </c>
      <c r="L111" s="223">
        <v>278893</v>
      </c>
      <c r="M111" s="223">
        <v>279919</v>
      </c>
      <c r="N111" s="223">
        <v>279411</v>
      </c>
      <c r="O111" s="223">
        <v>277520</v>
      </c>
      <c r="P111" s="223">
        <v>279267</v>
      </c>
      <c r="Q111" s="223">
        <v>279891</v>
      </c>
      <c r="R111" s="223">
        <v>279499</v>
      </c>
      <c r="S111" s="223">
        <v>279326</v>
      </c>
      <c r="T111" s="224">
        <v>279355</v>
      </c>
      <c r="U111" s="225"/>
      <c r="V111" s="225"/>
      <c r="W111" s="226"/>
      <c r="X111" s="227"/>
    </row>
    <row r="112" spans="1:24" s="228" customFormat="1" ht="16.5">
      <c r="A112" s="233">
        <v>3477</v>
      </c>
      <c r="B112" s="234" t="s">
        <v>461</v>
      </c>
      <c r="C112" s="235"/>
      <c r="D112" s="237">
        <v>1</v>
      </c>
      <c r="E112" s="238" t="s">
        <v>354</v>
      </c>
      <c r="F112" s="236">
        <v>347597</v>
      </c>
      <c r="G112" s="221">
        <f t="shared" si="4"/>
        <v>347597</v>
      </c>
      <c r="H112" s="222"/>
      <c r="I112" s="223">
        <v>343739</v>
      </c>
      <c r="J112" s="223">
        <v>342904</v>
      </c>
      <c r="K112" s="223">
        <v>343690</v>
      </c>
      <c r="L112" s="223">
        <v>343379</v>
      </c>
      <c r="M112" s="223">
        <v>344642</v>
      </c>
      <c r="N112" s="223">
        <v>344017</v>
      </c>
      <c r="O112" s="223">
        <v>341688</v>
      </c>
      <c r="P112" s="223">
        <v>343839</v>
      </c>
      <c r="Q112" s="223">
        <v>344608</v>
      </c>
      <c r="R112" s="223">
        <v>344125</v>
      </c>
      <c r="S112" s="223">
        <v>343912</v>
      </c>
      <c r="T112" s="224">
        <v>343947</v>
      </c>
      <c r="U112" s="225"/>
      <c r="V112" s="225"/>
      <c r="W112" s="226"/>
      <c r="X112" s="227"/>
    </row>
    <row r="113" spans="1:24" s="228" customFormat="1" ht="25.5">
      <c r="A113" s="233">
        <v>3478</v>
      </c>
      <c r="B113" s="234" t="s">
        <v>462</v>
      </c>
      <c r="C113" s="235"/>
      <c r="D113" s="237">
        <v>1</v>
      </c>
      <c r="E113" s="238" t="s">
        <v>354</v>
      </c>
      <c r="F113" s="236">
        <v>74402</v>
      </c>
      <c r="G113" s="221">
        <f t="shared" si="4"/>
        <v>74402</v>
      </c>
      <c r="H113" s="222"/>
      <c r="I113" s="223">
        <v>73576</v>
      </c>
      <c r="J113" s="223">
        <v>73398</v>
      </c>
      <c r="K113" s="223">
        <v>73566</v>
      </c>
      <c r="L113" s="223">
        <v>73499</v>
      </c>
      <c r="M113" s="223">
        <v>73770</v>
      </c>
      <c r="N113" s="223">
        <v>73636</v>
      </c>
      <c r="O113" s="223">
        <v>73137</v>
      </c>
      <c r="P113" s="223">
        <v>73597</v>
      </c>
      <c r="Q113" s="223">
        <v>73762</v>
      </c>
      <c r="R113" s="223">
        <v>73659</v>
      </c>
      <c r="S113" s="223">
        <v>73613</v>
      </c>
      <c r="T113" s="224">
        <v>73621</v>
      </c>
      <c r="U113" s="225"/>
      <c r="V113" s="225"/>
      <c r="W113" s="226"/>
      <c r="X113" s="227"/>
    </row>
    <row r="114" spans="1:24" s="228" customFormat="1" ht="38.25">
      <c r="A114" s="233">
        <v>3486</v>
      </c>
      <c r="B114" s="234" t="s">
        <v>463</v>
      </c>
      <c r="C114" s="235"/>
      <c r="D114" s="237">
        <v>1</v>
      </c>
      <c r="E114" s="238" t="s">
        <v>354</v>
      </c>
      <c r="F114" s="236">
        <v>140730</v>
      </c>
      <c r="G114" s="221">
        <f t="shared" si="4"/>
        <v>140730</v>
      </c>
      <c r="H114" s="222"/>
      <c r="I114" s="223">
        <v>139168</v>
      </c>
      <c r="J114" s="223">
        <v>138830</v>
      </c>
      <c r="K114" s="223">
        <v>139148</v>
      </c>
      <c r="L114" s="223">
        <v>139022</v>
      </c>
      <c r="M114" s="223">
        <v>139534</v>
      </c>
      <c r="N114" s="223">
        <v>139280</v>
      </c>
      <c r="O114" s="223">
        <v>138338</v>
      </c>
      <c r="P114" s="223">
        <v>139208</v>
      </c>
      <c r="Q114" s="223">
        <v>139520</v>
      </c>
      <c r="R114" s="223">
        <v>139324</v>
      </c>
      <c r="S114" s="223">
        <v>139238</v>
      </c>
      <c r="T114" s="224">
        <v>139252</v>
      </c>
      <c r="U114" s="225"/>
      <c r="V114" s="225"/>
      <c r="W114" s="226"/>
      <c r="X114" s="227"/>
    </row>
    <row r="115" spans="1:24" s="228" customFormat="1" ht="25.5">
      <c r="A115" s="233">
        <v>3512</v>
      </c>
      <c r="B115" s="234" t="s">
        <v>464</v>
      </c>
      <c r="C115" s="235"/>
      <c r="D115" s="237">
        <v>1</v>
      </c>
      <c r="E115" s="238" t="s">
        <v>361</v>
      </c>
      <c r="F115" s="236">
        <v>14294</v>
      </c>
      <c r="G115" s="221">
        <f t="shared" si="4"/>
        <v>14294</v>
      </c>
      <c r="H115" s="222"/>
      <c r="I115" s="223">
        <v>14135</v>
      </c>
      <c r="J115" s="223">
        <v>14101</v>
      </c>
      <c r="K115" s="223">
        <v>14133</v>
      </c>
      <c r="L115" s="223">
        <v>14121</v>
      </c>
      <c r="M115" s="223">
        <v>14173</v>
      </c>
      <c r="N115" s="223">
        <v>14147</v>
      </c>
      <c r="O115" s="223">
        <v>14051</v>
      </c>
      <c r="P115" s="223">
        <v>14139</v>
      </c>
      <c r="Q115" s="223">
        <v>14171</v>
      </c>
      <c r="R115" s="223">
        <v>14151</v>
      </c>
      <c r="S115" s="223">
        <v>14142</v>
      </c>
      <c r="T115" s="224">
        <v>14144</v>
      </c>
      <c r="U115" s="225"/>
      <c r="V115" s="225"/>
      <c r="W115" s="226"/>
      <c r="X115" s="227"/>
    </row>
    <row r="116" spans="1:24" s="228" customFormat="1" ht="25.5">
      <c r="A116" s="233">
        <v>3513</v>
      </c>
      <c r="B116" s="234" t="s">
        <v>465</v>
      </c>
      <c r="C116" s="235"/>
      <c r="D116" s="237">
        <v>1</v>
      </c>
      <c r="E116" s="238" t="s">
        <v>361</v>
      </c>
      <c r="F116" s="236">
        <v>24422</v>
      </c>
      <c r="G116" s="221">
        <f t="shared" si="4"/>
        <v>24422</v>
      </c>
      <c r="H116" s="222"/>
      <c r="I116" s="223">
        <v>24151</v>
      </c>
      <c r="J116" s="223">
        <v>24092</v>
      </c>
      <c r="K116" s="223">
        <v>24147</v>
      </c>
      <c r="L116" s="223">
        <v>24126</v>
      </c>
      <c r="M116" s="223">
        <v>24214</v>
      </c>
      <c r="N116" s="223">
        <v>24170</v>
      </c>
      <c r="O116" s="223">
        <v>24007</v>
      </c>
      <c r="P116" s="223">
        <v>24157</v>
      </c>
      <c r="Q116" s="223">
        <v>24212</v>
      </c>
      <c r="R116" s="223">
        <v>24178</v>
      </c>
      <c r="S116" s="223">
        <v>24163</v>
      </c>
      <c r="T116" s="224">
        <v>24166</v>
      </c>
      <c r="U116" s="225"/>
      <c r="V116" s="225"/>
      <c r="W116" s="226"/>
      <c r="X116" s="227"/>
    </row>
    <row r="117" spans="1:24" s="228" customFormat="1" ht="25.5">
      <c r="A117" s="233">
        <v>3514</v>
      </c>
      <c r="B117" s="234" t="s">
        <v>466</v>
      </c>
      <c r="C117" s="235"/>
      <c r="D117" s="237">
        <v>1</v>
      </c>
      <c r="E117" s="238" t="s">
        <v>361</v>
      </c>
      <c r="F117" s="236">
        <v>57947</v>
      </c>
      <c r="G117" s="221">
        <f t="shared" si="4"/>
        <v>57947</v>
      </c>
      <c r="H117" s="222"/>
      <c r="I117" s="223">
        <v>57304</v>
      </c>
      <c r="J117" s="223">
        <v>57165</v>
      </c>
      <c r="K117" s="223">
        <v>57296</v>
      </c>
      <c r="L117" s="223">
        <v>57244</v>
      </c>
      <c r="M117" s="223">
        <v>57454</v>
      </c>
      <c r="N117" s="223">
        <v>57350</v>
      </c>
      <c r="O117" s="223">
        <v>56962</v>
      </c>
      <c r="P117" s="223">
        <v>57320</v>
      </c>
      <c r="Q117" s="223">
        <v>57449</v>
      </c>
      <c r="R117" s="223">
        <v>57368</v>
      </c>
      <c r="S117" s="223">
        <v>57333</v>
      </c>
      <c r="T117" s="224">
        <v>57339</v>
      </c>
      <c r="U117" s="225"/>
      <c r="V117" s="225"/>
      <c r="W117" s="226"/>
      <c r="X117" s="227"/>
    </row>
    <row r="118" spans="1:24" s="228" customFormat="1" ht="25.5">
      <c r="A118" s="233">
        <v>3515</v>
      </c>
      <c r="B118" s="234" t="s">
        <v>467</v>
      </c>
      <c r="C118" s="235"/>
      <c r="D118" s="237">
        <v>1</v>
      </c>
      <c r="E118" s="238" t="s">
        <v>361</v>
      </c>
      <c r="F118" s="236">
        <v>94642</v>
      </c>
      <c r="G118" s="221">
        <f t="shared" si="4"/>
        <v>94642</v>
      </c>
      <c r="H118" s="222"/>
      <c r="I118" s="223">
        <v>93591</v>
      </c>
      <c r="J118" s="223">
        <v>93364</v>
      </c>
      <c r="K118" s="223">
        <v>93578</v>
      </c>
      <c r="L118" s="223">
        <v>93493</v>
      </c>
      <c r="M118" s="223">
        <v>93838</v>
      </c>
      <c r="N118" s="223">
        <v>93667</v>
      </c>
      <c r="O118" s="223">
        <v>93033</v>
      </c>
      <c r="P118" s="223">
        <v>93618</v>
      </c>
      <c r="Q118" s="223">
        <v>93828</v>
      </c>
      <c r="R118" s="223">
        <v>93697</v>
      </c>
      <c r="S118" s="223">
        <v>93639</v>
      </c>
      <c r="T118" s="224">
        <v>93648</v>
      </c>
      <c r="U118" s="225"/>
      <c r="V118" s="225"/>
      <c r="W118" s="226"/>
      <c r="X118" s="227"/>
    </row>
    <row r="119" spans="1:24" s="228" customFormat="1" ht="25.5">
      <c r="A119" s="233">
        <v>3520</v>
      </c>
      <c r="B119" s="234" t="s">
        <v>468</v>
      </c>
      <c r="C119" s="235"/>
      <c r="D119" s="237">
        <v>1</v>
      </c>
      <c r="E119" s="238" t="s">
        <v>361</v>
      </c>
      <c r="F119" s="236">
        <v>23605</v>
      </c>
      <c r="G119" s="221">
        <f t="shared" si="4"/>
        <v>23605</v>
      </c>
      <c r="H119" s="222"/>
      <c r="I119" s="223">
        <v>23343</v>
      </c>
      <c r="J119" s="223">
        <v>23286</v>
      </c>
      <c r="K119" s="223">
        <v>23340</v>
      </c>
      <c r="L119" s="223">
        <v>23319</v>
      </c>
      <c r="M119" s="223">
        <v>23404</v>
      </c>
      <c r="N119" s="223">
        <v>23362</v>
      </c>
      <c r="O119" s="223">
        <v>23204</v>
      </c>
      <c r="P119" s="223">
        <v>23349</v>
      </c>
      <c r="Q119" s="223">
        <v>23402</v>
      </c>
      <c r="R119" s="223">
        <v>23369</v>
      </c>
      <c r="S119" s="223">
        <v>23355</v>
      </c>
      <c r="T119" s="224">
        <v>23357</v>
      </c>
      <c r="U119" s="225"/>
      <c r="V119" s="225"/>
      <c r="W119" s="226"/>
      <c r="X119" s="227"/>
    </row>
    <row r="120" spans="1:24" s="228" customFormat="1" ht="25.5">
      <c r="A120" s="233">
        <v>3521</v>
      </c>
      <c r="B120" s="234" t="s">
        <v>469</v>
      </c>
      <c r="C120" s="235"/>
      <c r="D120" s="237">
        <v>1</v>
      </c>
      <c r="E120" s="238" t="s">
        <v>361</v>
      </c>
      <c r="F120" s="236">
        <v>26467</v>
      </c>
      <c r="G120" s="221">
        <f t="shared" si="4"/>
        <v>26467</v>
      </c>
      <c r="H120" s="222"/>
      <c r="I120" s="223">
        <v>26173</v>
      </c>
      <c r="J120" s="223">
        <v>26110</v>
      </c>
      <c r="K120" s="223">
        <v>26170</v>
      </c>
      <c r="L120" s="223">
        <v>26146</v>
      </c>
      <c r="M120" s="223">
        <v>26242</v>
      </c>
      <c r="N120" s="223">
        <v>26194</v>
      </c>
      <c r="O120" s="223">
        <v>26017</v>
      </c>
      <c r="P120" s="223">
        <v>26180</v>
      </c>
      <c r="Q120" s="223">
        <v>26239</v>
      </c>
      <c r="R120" s="223">
        <v>26203</v>
      </c>
      <c r="S120" s="223">
        <v>26186</v>
      </c>
      <c r="T120" s="224">
        <v>26189</v>
      </c>
      <c r="U120" s="225"/>
      <c r="V120" s="225"/>
      <c r="W120" s="226"/>
      <c r="X120" s="227"/>
    </row>
    <row r="121" spans="1:24" s="228" customFormat="1" ht="25.5">
      <c r="A121" s="233">
        <v>3522</v>
      </c>
      <c r="B121" s="234" t="s">
        <v>470</v>
      </c>
      <c r="C121" s="235"/>
      <c r="D121" s="237">
        <v>1</v>
      </c>
      <c r="E121" s="238" t="s">
        <v>361</v>
      </c>
      <c r="F121" s="236">
        <v>40075</v>
      </c>
      <c r="G121" s="221">
        <f t="shared" si="4"/>
        <v>40075</v>
      </c>
      <c r="H121" s="222"/>
      <c r="I121" s="223">
        <v>39630</v>
      </c>
      <c r="J121" s="223">
        <v>39534</v>
      </c>
      <c r="K121" s="223">
        <v>39625</v>
      </c>
      <c r="L121" s="223">
        <v>39589</v>
      </c>
      <c r="M121" s="223">
        <v>39734</v>
      </c>
      <c r="N121" s="223">
        <v>39662</v>
      </c>
      <c r="O121" s="223">
        <v>39394</v>
      </c>
      <c r="P121" s="223">
        <v>39641</v>
      </c>
      <c r="Q121" s="223">
        <v>39730</v>
      </c>
      <c r="R121" s="223">
        <v>39675</v>
      </c>
      <c r="S121" s="223">
        <v>39650</v>
      </c>
      <c r="T121" s="224">
        <v>39654</v>
      </c>
      <c r="U121" s="225"/>
      <c r="V121" s="225"/>
      <c r="W121" s="226"/>
      <c r="X121" s="227"/>
    </row>
    <row r="122" spans="1:24" s="228" customFormat="1" ht="25.5">
      <c r="A122" s="233">
        <v>3523</v>
      </c>
      <c r="B122" s="234" t="s">
        <v>471</v>
      </c>
      <c r="C122" s="235"/>
      <c r="D122" s="237">
        <v>1</v>
      </c>
      <c r="E122" s="238" t="s">
        <v>361</v>
      </c>
      <c r="F122" s="236">
        <v>78522</v>
      </c>
      <c r="G122" s="221">
        <f t="shared" si="4"/>
        <v>78522</v>
      </c>
      <c r="H122" s="222"/>
      <c r="I122" s="223">
        <v>77650</v>
      </c>
      <c r="J122" s="223">
        <v>77462</v>
      </c>
      <c r="K122" s="223">
        <v>77639</v>
      </c>
      <c r="L122" s="223">
        <v>77569</v>
      </c>
      <c r="M122" s="223">
        <v>77855</v>
      </c>
      <c r="N122" s="223">
        <v>77713</v>
      </c>
      <c r="O122" s="223">
        <v>77187</v>
      </c>
      <c r="P122" s="223">
        <v>77673</v>
      </c>
      <c r="Q122" s="223">
        <v>77847</v>
      </c>
      <c r="R122" s="223">
        <v>77738</v>
      </c>
      <c r="S122" s="223">
        <v>77690</v>
      </c>
      <c r="T122" s="224">
        <v>77698</v>
      </c>
      <c r="U122" s="225"/>
      <c r="V122" s="225"/>
      <c r="W122" s="226"/>
      <c r="X122" s="227"/>
    </row>
    <row r="123" spans="1:24" s="228" customFormat="1" ht="25.5">
      <c r="A123" s="233">
        <v>3544</v>
      </c>
      <c r="B123" s="234" t="s">
        <v>472</v>
      </c>
      <c r="C123" s="235"/>
      <c r="D123" s="237">
        <v>1</v>
      </c>
      <c r="E123" s="238" t="s">
        <v>361</v>
      </c>
      <c r="F123" s="236">
        <v>23236</v>
      </c>
      <c r="G123" s="221">
        <f t="shared" si="4"/>
        <v>23236</v>
      </c>
      <c r="H123" s="222"/>
      <c r="I123" s="223">
        <v>22978</v>
      </c>
      <c r="J123" s="223">
        <v>22922</v>
      </c>
      <c r="K123" s="223">
        <v>22975</v>
      </c>
      <c r="L123" s="223">
        <v>22954</v>
      </c>
      <c r="M123" s="223">
        <v>23038</v>
      </c>
      <c r="N123" s="223">
        <v>22997</v>
      </c>
      <c r="O123" s="223">
        <v>22841</v>
      </c>
      <c r="P123" s="223">
        <v>22984</v>
      </c>
      <c r="Q123" s="223">
        <v>23036</v>
      </c>
      <c r="R123" s="223">
        <v>23004</v>
      </c>
      <c r="S123" s="223">
        <v>22990</v>
      </c>
      <c r="T123" s="224">
        <v>22992</v>
      </c>
      <c r="U123" s="225"/>
      <c r="V123" s="225"/>
      <c r="W123" s="226"/>
      <c r="X123" s="227"/>
    </row>
    <row r="124" spans="1:24" s="228" customFormat="1" ht="25.5">
      <c r="A124" s="233">
        <v>3545</v>
      </c>
      <c r="B124" s="234" t="s">
        <v>473</v>
      </c>
      <c r="C124" s="235"/>
      <c r="D124" s="237">
        <v>1</v>
      </c>
      <c r="E124" s="238" t="s">
        <v>361</v>
      </c>
      <c r="F124" s="236">
        <v>39055</v>
      </c>
      <c r="G124" s="221">
        <f t="shared" si="4"/>
        <v>39055</v>
      </c>
      <c r="H124" s="222"/>
      <c r="I124" s="223">
        <v>38621</v>
      </c>
      <c r="J124" s="223">
        <v>38528</v>
      </c>
      <c r="K124" s="223">
        <v>38616</v>
      </c>
      <c r="L124" s="223">
        <v>38581</v>
      </c>
      <c r="M124" s="223">
        <v>38723</v>
      </c>
      <c r="N124" s="223">
        <v>38653</v>
      </c>
      <c r="O124" s="223">
        <v>38391</v>
      </c>
      <c r="P124" s="223">
        <v>38632</v>
      </c>
      <c r="Q124" s="223">
        <v>38719</v>
      </c>
      <c r="R124" s="223">
        <v>38665</v>
      </c>
      <c r="S124" s="223">
        <v>38641</v>
      </c>
      <c r="T124" s="224">
        <v>38645</v>
      </c>
      <c r="U124" s="225"/>
      <c r="V124" s="225"/>
      <c r="W124" s="226"/>
      <c r="X124" s="227"/>
    </row>
    <row r="125" spans="1:24" s="228" customFormat="1" ht="25.5">
      <c r="A125" s="233">
        <v>3546</v>
      </c>
      <c r="B125" s="234" t="s">
        <v>474</v>
      </c>
      <c r="C125" s="235"/>
      <c r="D125" s="237">
        <v>1</v>
      </c>
      <c r="E125" s="238" t="s">
        <v>361</v>
      </c>
      <c r="F125" s="236">
        <v>9564</v>
      </c>
      <c r="G125" s="221">
        <f t="shared" si="4"/>
        <v>9564</v>
      </c>
      <c r="H125" s="222"/>
      <c r="I125" s="223">
        <v>9458</v>
      </c>
      <c r="J125" s="223">
        <v>9435</v>
      </c>
      <c r="K125" s="223">
        <v>9457</v>
      </c>
      <c r="L125" s="223">
        <v>9448</v>
      </c>
      <c r="M125" s="223">
        <v>9483</v>
      </c>
      <c r="N125" s="223">
        <v>9465</v>
      </c>
      <c r="O125" s="223">
        <v>9401</v>
      </c>
      <c r="P125" s="223">
        <v>9460</v>
      </c>
      <c r="Q125" s="223">
        <v>9482</v>
      </c>
      <c r="R125" s="223">
        <v>9468</v>
      </c>
      <c r="S125" s="223">
        <v>9463</v>
      </c>
      <c r="T125" s="224">
        <v>9464</v>
      </c>
      <c r="U125" s="225"/>
      <c r="V125" s="225"/>
      <c r="W125" s="226"/>
      <c r="X125" s="227"/>
    </row>
    <row r="126" spans="1:24" s="228" customFormat="1" ht="38.25">
      <c r="A126" s="233">
        <v>3548</v>
      </c>
      <c r="B126" s="234" t="s">
        <v>475</v>
      </c>
      <c r="C126" s="235"/>
      <c r="D126" s="237">
        <v>1</v>
      </c>
      <c r="E126" s="238" t="s">
        <v>361</v>
      </c>
      <c r="F126" s="236">
        <v>132905</v>
      </c>
      <c r="G126" s="221">
        <f t="shared" si="4"/>
        <v>132905</v>
      </c>
      <c r="H126" s="222"/>
      <c r="I126" s="223">
        <v>131430</v>
      </c>
      <c r="J126" s="223">
        <v>131111</v>
      </c>
      <c r="K126" s="223">
        <v>131411</v>
      </c>
      <c r="L126" s="223">
        <v>131292</v>
      </c>
      <c r="M126" s="223">
        <v>131775</v>
      </c>
      <c r="N126" s="223">
        <v>131536</v>
      </c>
      <c r="O126" s="223">
        <v>130646</v>
      </c>
      <c r="P126" s="223">
        <v>131468</v>
      </c>
      <c r="Q126" s="223">
        <v>131762</v>
      </c>
      <c r="R126" s="223">
        <v>131577</v>
      </c>
      <c r="S126" s="223">
        <v>131496</v>
      </c>
      <c r="T126" s="224">
        <v>131509</v>
      </c>
      <c r="U126" s="225"/>
      <c r="V126" s="225"/>
      <c r="W126" s="226"/>
      <c r="X126" s="227"/>
    </row>
    <row r="127" spans="1:24" s="228" customFormat="1" ht="38.25">
      <c r="A127" s="233">
        <v>3549</v>
      </c>
      <c r="B127" s="234" t="s">
        <v>476</v>
      </c>
      <c r="C127" s="235"/>
      <c r="D127" s="237">
        <v>1</v>
      </c>
      <c r="E127" s="238" t="s">
        <v>361</v>
      </c>
      <c r="F127" s="236">
        <v>102713</v>
      </c>
      <c r="G127" s="221">
        <f t="shared" si="4"/>
        <v>102713</v>
      </c>
      <c r="H127" s="222"/>
      <c r="I127" s="223">
        <v>101573</v>
      </c>
      <c r="J127" s="223">
        <v>101326</v>
      </c>
      <c r="K127" s="223">
        <v>101559</v>
      </c>
      <c r="L127" s="223">
        <v>101466</v>
      </c>
      <c r="M127" s="223">
        <v>101840</v>
      </c>
      <c r="N127" s="223">
        <v>101655</v>
      </c>
      <c r="O127" s="223">
        <v>100967</v>
      </c>
      <c r="P127" s="223">
        <v>101602</v>
      </c>
      <c r="Q127" s="223">
        <v>101830</v>
      </c>
      <c r="R127" s="223">
        <v>101687</v>
      </c>
      <c r="S127" s="223">
        <v>101624</v>
      </c>
      <c r="T127" s="224">
        <v>101635</v>
      </c>
      <c r="U127" s="225"/>
      <c r="V127" s="225"/>
      <c r="W127" s="226"/>
      <c r="X127" s="227"/>
    </row>
    <row r="128" spans="1:24" s="228" customFormat="1" ht="38.25">
      <c r="A128" s="233">
        <v>3560</v>
      </c>
      <c r="B128" s="234" t="s">
        <v>477</v>
      </c>
      <c r="C128" s="235"/>
      <c r="D128" s="237">
        <v>1</v>
      </c>
      <c r="E128" s="238" t="s">
        <v>361</v>
      </c>
      <c r="F128" s="236">
        <v>92483</v>
      </c>
      <c r="G128" s="221">
        <f t="shared" si="4"/>
        <v>92483</v>
      </c>
      <c r="H128" s="222"/>
      <c r="I128" s="223">
        <v>91456</v>
      </c>
      <c r="J128" s="223">
        <v>91234</v>
      </c>
      <c r="K128" s="223">
        <v>91443</v>
      </c>
      <c r="L128" s="223">
        <v>91361</v>
      </c>
      <c r="M128" s="223">
        <v>91697</v>
      </c>
      <c r="N128" s="223">
        <v>91530</v>
      </c>
      <c r="O128" s="223">
        <v>90911</v>
      </c>
      <c r="P128" s="223">
        <v>91483</v>
      </c>
      <c r="Q128" s="223">
        <v>91688</v>
      </c>
      <c r="R128" s="223">
        <v>91558</v>
      </c>
      <c r="S128" s="223">
        <v>91503</v>
      </c>
      <c r="T128" s="224">
        <v>91512</v>
      </c>
      <c r="U128" s="225"/>
      <c r="V128" s="225"/>
      <c r="W128" s="226"/>
      <c r="X128" s="227"/>
    </row>
    <row r="129" spans="1:24" s="228" customFormat="1" ht="38.25">
      <c r="A129" s="233">
        <v>3561</v>
      </c>
      <c r="B129" s="234" t="s">
        <v>478</v>
      </c>
      <c r="C129" s="235"/>
      <c r="D129" s="237">
        <v>1</v>
      </c>
      <c r="E129" s="238" t="s">
        <v>361</v>
      </c>
      <c r="F129" s="236">
        <v>134186</v>
      </c>
      <c r="G129" s="221">
        <f t="shared" si="4"/>
        <v>134186</v>
      </c>
      <c r="H129" s="222"/>
      <c r="I129" s="223">
        <v>132697</v>
      </c>
      <c r="J129" s="223">
        <v>132374</v>
      </c>
      <c r="K129" s="223">
        <v>132678</v>
      </c>
      <c r="L129" s="223">
        <v>132558</v>
      </c>
      <c r="M129" s="223">
        <v>133045</v>
      </c>
      <c r="N129" s="223">
        <v>132804</v>
      </c>
      <c r="O129" s="223">
        <v>131905</v>
      </c>
      <c r="P129" s="223">
        <v>132735</v>
      </c>
      <c r="Q129" s="223">
        <v>133032</v>
      </c>
      <c r="R129" s="223">
        <v>132845</v>
      </c>
      <c r="S129" s="223">
        <v>132764</v>
      </c>
      <c r="T129" s="224">
        <v>132777</v>
      </c>
      <c r="U129" s="225"/>
      <c r="V129" s="225"/>
      <c r="W129" s="226"/>
      <c r="X129" s="227"/>
    </row>
    <row r="130" spans="1:24" s="228" customFormat="1" ht="25.5">
      <c r="A130" s="233">
        <v>3591</v>
      </c>
      <c r="B130" s="234" t="s">
        <v>479</v>
      </c>
      <c r="C130" s="235"/>
      <c r="D130" s="237">
        <v>1</v>
      </c>
      <c r="E130" s="238" t="s">
        <v>358</v>
      </c>
      <c r="F130" s="236">
        <v>29181</v>
      </c>
      <c r="G130" s="221">
        <f t="shared" si="4"/>
        <v>29181</v>
      </c>
      <c r="H130" s="222"/>
      <c r="I130" s="223">
        <v>28857</v>
      </c>
      <c r="J130" s="223">
        <v>28787</v>
      </c>
      <c r="K130" s="223">
        <v>28853</v>
      </c>
      <c r="L130" s="223">
        <v>28827</v>
      </c>
      <c r="M130" s="223">
        <v>28933</v>
      </c>
      <c r="N130" s="223">
        <v>28880</v>
      </c>
      <c r="O130" s="223">
        <v>28685</v>
      </c>
      <c r="P130" s="223">
        <v>28865</v>
      </c>
      <c r="Q130" s="223">
        <v>28930</v>
      </c>
      <c r="R130" s="223">
        <v>28889</v>
      </c>
      <c r="S130" s="223">
        <v>28872</v>
      </c>
      <c r="T130" s="224">
        <v>28875</v>
      </c>
      <c r="U130" s="225"/>
      <c r="V130" s="225"/>
      <c r="W130" s="226"/>
      <c r="X130" s="227"/>
    </row>
    <row r="131" spans="1:24" s="228" customFormat="1" ht="25.5">
      <c r="A131" s="233">
        <v>3600</v>
      </c>
      <c r="B131" s="234" t="s">
        <v>480</v>
      </c>
      <c r="C131" s="235"/>
      <c r="D131" s="237">
        <v>1</v>
      </c>
      <c r="E131" s="238" t="s">
        <v>361</v>
      </c>
      <c r="F131" s="236">
        <v>20205</v>
      </c>
      <c r="G131" s="221">
        <f t="shared" si="4"/>
        <v>20205</v>
      </c>
      <c r="H131" s="222"/>
      <c r="I131" s="223">
        <v>19981</v>
      </c>
      <c r="J131" s="223">
        <v>19932</v>
      </c>
      <c r="K131" s="223">
        <v>19978</v>
      </c>
      <c r="L131" s="223">
        <v>19960</v>
      </c>
      <c r="M131" s="223">
        <v>20033</v>
      </c>
      <c r="N131" s="223">
        <v>19997</v>
      </c>
      <c r="O131" s="223">
        <v>19862</v>
      </c>
      <c r="P131" s="223">
        <v>19986</v>
      </c>
      <c r="Q131" s="223">
        <v>20031</v>
      </c>
      <c r="R131" s="223">
        <v>20003</v>
      </c>
      <c r="S131" s="223">
        <v>19991</v>
      </c>
      <c r="T131" s="224">
        <v>19993</v>
      </c>
      <c r="U131" s="225"/>
      <c r="V131" s="225"/>
      <c r="W131" s="226"/>
      <c r="X131" s="227"/>
    </row>
    <row r="132" spans="1:24" s="228" customFormat="1" ht="25.5">
      <c r="A132" s="233">
        <v>3601</v>
      </c>
      <c r="B132" s="234" t="s">
        <v>481</v>
      </c>
      <c r="C132" s="235"/>
      <c r="D132" s="237">
        <v>1</v>
      </c>
      <c r="E132" s="238" t="s">
        <v>361</v>
      </c>
      <c r="F132" s="236">
        <v>32722</v>
      </c>
      <c r="G132" s="221">
        <f t="shared" si="4"/>
        <v>32722</v>
      </c>
      <c r="H132" s="222"/>
      <c r="I132" s="223">
        <v>32359</v>
      </c>
      <c r="J132" s="223">
        <v>32280</v>
      </c>
      <c r="K132" s="223">
        <v>32354</v>
      </c>
      <c r="L132" s="223">
        <v>32325</v>
      </c>
      <c r="M132" s="223">
        <v>32444</v>
      </c>
      <c r="N132" s="223">
        <v>32385</v>
      </c>
      <c r="O132" s="223">
        <v>32166</v>
      </c>
      <c r="P132" s="223">
        <v>32368</v>
      </c>
      <c r="Q132" s="223">
        <v>32441</v>
      </c>
      <c r="R132" s="223">
        <v>32395</v>
      </c>
      <c r="S132" s="223">
        <v>32375</v>
      </c>
      <c r="T132" s="224">
        <v>32378</v>
      </c>
      <c r="U132" s="225"/>
      <c r="V132" s="225"/>
      <c r="W132" s="226"/>
      <c r="X132" s="227"/>
    </row>
    <row r="133" spans="1:24" s="228" customFormat="1" ht="25.5">
      <c r="A133" s="233">
        <v>3602</v>
      </c>
      <c r="B133" s="234" t="s">
        <v>482</v>
      </c>
      <c r="C133" s="235"/>
      <c r="D133" s="237">
        <v>1</v>
      </c>
      <c r="E133" s="238" t="s">
        <v>361</v>
      </c>
      <c r="F133" s="236">
        <v>52071</v>
      </c>
      <c r="G133" s="221">
        <f t="shared" si="4"/>
        <v>52071</v>
      </c>
      <c r="H133" s="222"/>
      <c r="I133" s="223">
        <v>51493</v>
      </c>
      <c r="J133" s="223">
        <v>51368</v>
      </c>
      <c r="K133" s="223">
        <v>51486</v>
      </c>
      <c r="L133" s="223">
        <v>51439</v>
      </c>
      <c r="M133" s="223">
        <v>51628</v>
      </c>
      <c r="N133" s="223">
        <v>51535</v>
      </c>
      <c r="O133" s="223">
        <v>51186</v>
      </c>
      <c r="P133" s="223">
        <v>51508</v>
      </c>
      <c r="Q133" s="223">
        <v>51623</v>
      </c>
      <c r="R133" s="223">
        <v>51551</v>
      </c>
      <c r="S133" s="223">
        <v>51519</v>
      </c>
      <c r="T133" s="224">
        <v>51524</v>
      </c>
      <c r="U133" s="225"/>
      <c r="V133" s="225"/>
      <c r="W133" s="226"/>
      <c r="X133" s="227"/>
    </row>
    <row r="134" spans="1:24" s="228" customFormat="1" ht="25.5">
      <c r="A134" s="233">
        <v>3603</v>
      </c>
      <c r="B134" s="234" t="s">
        <v>483</v>
      </c>
      <c r="C134" s="235"/>
      <c r="D134" s="237">
        <v>1</v>
      </c>
      <c r="E134" s="238" t="s">
        <v>361</v>
      </c>
      <c r="F134" s="236">
        <v>117487</v>
      </c>
      <c r="G134" s="221">
        <f t="shared" si="4"/>
        <v>117487</v>
      </c>
      <c r="H134" s="222"/>
      <c r="I134" s="223">
        <v>116183</v>
      </c>
      <c r="J134" s="223">
        <v>115901</v>
      </c>
      <c r="K134" s="223">
        <v>116166</v>
      </c>
      <c r="L134" s="223">
        <v>116061</v>
      </c>
      <c r="M134" s="223">
        <v>116488</v>
      </c>
      <c r="N134" s="223">
        <v>116277</v>
      </c>
      <c r="O134" s="223">
        <v>115490</v>
      </c>
      <c r="P134" s="223">
        <v>116216</v>
      </c>
      <c r="Q134" s="223">
        <v>116477</v>
      </c>
      <c r="R134" s="223">
        <v>116313</v>
      </c>
      <c r="S134" s="223">
        <v>116242</v>
      </c>
      <c r="T134" s="224">
        <v>116253</v>
      </c>
      <c r="U134" s="225"/>
      <c r="V134" s="225"/>
      <c r="W134" s="226"/>
      <c r="X134" s="227"/>
    </row>
    <row r="135" spans="1:24" s="228" customFormat="1" ht="38.25">
      <c r="A135" s="233">
        <v>3611</v>
      </c>
      <c r="B135" s="234" t="s">
        <v>484</v>
      </c>
      <c r="C135" s="235"/>
      <c r="D135" s="237">
        <v>1</v>
      </c>
      <c r="E135" s="238" t="s">
        <v>354</v>
      </c>
      <c r="F135" s="236">
        <v>352376</v>
      </c>
      <c r="G135" s="221">
        <f t="shared" si="4"/>
        <v>352376</v>
      </c>
      <c r="H135" s="222"/>
      <c r="I135" s="223">
        <v>348465</v>
      </c>
      <c r="J135" s="223">
        <v>347619</v>
      </c>
      <c r="K135" s="223">
        <v>348415</v>
      </c>
      <c r="L135" s="223">
        <v>348100</v>
      </c>
      <c r="M135" s="223">
        <v>349381</v>
      </c>
      <c r="N135" s="223">
        <v>348747</v>
      </c>
      <c r="O135" s="223">
        <v>346386</v>
      </c>
      <c r="P135" s="223">
        <v>348566</v>
      </c>
      <c r="Q135" s="223">
        <v>349346</v>
      </c>
      <c r="R135" s="223">
        <v>348856</v>
      </c>
      <c r="S135" s="223">
        <v>348641</v>
      </c>
      <c r="T135" s="224">
        <v>348676</v>
      </c>
      <c r="U135" s="225"/>
      <c r="V135" s="225"/>
      <c r="W135" s="226"/>
      <c r="X135" s="227"/>
    </row>
    <row r="136" spans="1:24" s="228" customFormat="1" ht="38.25">
      <c r="A136" s="233">
        <v>3644</v>
      </c>
      <c r="B136" s="234" t="s">
        <v>485</v>
      </c>
      <c r="C136" s="235"/>
      <c r="D136" s="237">
        <v>1</v>
      </c>
      <c r="E136" s="238" t="s">
        <v>354</v>
      </c>
      <c r="F136" s="236">
        <v>552848</v>
      </c>
      <c r="G136" s="221">
        <f t="shared" si="4"/>
        <v>552848</v>
      </c>
      <c r="H136" s="222"/>
      <c r="I136" s="223">
        <v>546711</v>
      </c>
      <c r="J136" s="223">
        <v>545385</v>
      </c>
      <c r="K136" s="223">
        <v>546634</v>
      </c>
      <c r="L136" s="223">
        <v>546139</v>
      </c>
      <c r="M136" s="223">
        <v>548149</v>
      </c>
      <c r="N136" s="223">
        <v>547154</v>
      </c>
      <c r="O136" s="223">
        <v>543450</v>
      </c>
      <c r="P136" s="223">
        <v>546871</v>
      </c>
      <c r="Q136" s="223">
        <v>548094</v>
      </c>
      <c r="R136" s="223">
        <v>547325</v>
      </c>
      <c r="S136" s="223">
        <v>546988</v>
      </c>
      <c r="T136" s="224">
        <v>547043</v>
      </c>
      <c r="U136" s="225"/>
      <c r="V136" s="225"/>
      <c r="W136" s="226"/>
      <c r="X136" s="227"/>
    </row>
    <row r="137" spans="1:24" s="228" customFormat="1" ht="38.25">
      <c r="A137" s="233">
        <v>3652</v>
      </c>
      <c r="B137" s="234" t="s">
        <v>486</v>
      </c>
      <c r="C137" s="235"/>
      <c r="D137" s="237">
        <v>1</v>
      </c>
      <c r="E137" s="238" t="s">
        <v>361</v>
      </c>
      <c r="F137" s="236">
        <v>2581619</v>
      </c>
      <c r="G137" s="221">
        <f t="shared" si="4"/>
        <v>2581619</v>
      </c>
      <c r="H137" s="222"/>
      <c r="I137" s="223">
        <v>2552963</v>
      </c>
      <c r="J137" s="223">
        <v>2546767</v>
      </c>
      <c r="K137" s="223">
        <v>2552602</v>
      </c>
      <c r="L137" s="223">
        <v>2550289</v>
      </c>
      <c r="M137" s="223">
        <v>2559675</v>
      </c>
      <c r="N137" s="223">
        <v>2555028</v>
      </c>
      <c r="O137" s="223">
        <v>2537731</v>
      </c>
      <c r="P137" s="223">
        <v>2553711</v>
      </c>
      <c r="Q137" s="223">
        <v>2559417</v>
      </c>
      <c r="R137" s="223">
        <v>2555829</v>
      </c>
      <c r="S137" s="223">
        <v>2554254</v>
      </c>
      <c r="T137" s="224">
        <v>2554512</v>
      </c>
      <c r="U137" s="225"/>
      <c r="V137" s="225"/>
      <c r="W137" s="226"/>
      <c r="X137" s="227"/>
    </row>
    <row r="138" spans="1:24" s="228" customFormat="1" ht="25.5">
      <c r="A138" s="233">
        <v>3653</v>
      </c>
      <c r="B138" s="234" t="s">
        <v>487</v>
      </c>
      <c r="C138" s="235"/>
      <c r="D138" s="237">
        <v>1</v>
      </c>
      <c r="E138" s="238" t="s">
        <v>361</v>
      </c>
      <c r="F138" s="236">
        <v>3412762</v>
      </c>
      <c r="G138" s="221">
        <f t="shared" si="4"/>
        <v>3412762</v>
      </c>
      <c r="H138" s="222"/>
      <c r="I138" s="223">
        <v>3374880</v>
      </c>
      <c r="J138" s="223">
        <v>3366690</v>
      </c>
      <c r="K138" s="223">
        <v>3374403</v>
      </c>
      <c r="L138" s="223">
        <v>3371345</v>
      </c>
      <c r="M138" s="223">
        <v>3383754</v>
      </c>
      <c r="N138" s="223">
        <v>3377611</v>
      </c>
      <c r="O138" s="223">
        <v>3354745</v>
      </c>
      <c r="P138" s="223">
        <v>3375870</v>
      </c>
      <c r="Q138" s="223">
        <v>3383412</v>
      </c>
      <c r="R138" s="223">
        <v>3378669</v>
      </c>
      <c r="S138" s="223">
        <v>3376587</v>
      </c>
      <c r="T138" s="224">
        <v>3376928</v>
      </c>
      <c r="U138" s="225"/>
      <c r="V138" s="225"/>
      <c r="W138" s="226"/>
      <c r="X138" s="227"/>
    </row>
    <row r="139" spans="1:24" s="228" customFormat="1" ht="25.5">
      <c r="A139" s="233">
        <v>3654</v>
      </c>
      <c r="B139" s="234" t="s">
        <v>488</v>
      </c>
      <c r="C139" s="235"/>
      <c r="D139" s="237">
        <v>1</v>
      </c>
      <c r="E139" s="238" t="s">
        <v>361</v>
      </c>
      <c r="F139" s="236">
        <v>2363765</v>
      </c>
      <c r="G139" s="221">
        <f t="shared" si="4"/>
        <v>2363765</v>
      </c>
      <c r="H139" s="222"/>
      <c r="I139" s="223">
        <v>2337527</v>
      </c>
      <c r="J139" s="223">
        <v>2331854</v>
      </c>
      <c r="K139" s="223">
        <v>2337196</v>
      </c>
      <c r="L139" s="223">
        <v>2335079</v>
      </c>
      <c r="M139" s="223">
        <v>2343673</v>
      </c>
      <c r="N139" s="223">
        <v>2339418</v>
      </c>
      <c r="O139" s="223">
        <v>2323581</v>
      </c>
      <c r="P139" s="223">
        <v>2338212</v>
      </c>
      <c r="Q139" s="223">
        <v>2343437</v>
      </c>
      <c r="R139" s="223">
        <v>2340151</v>
      </c>
      <c r="S139" s="223">
        <v>2338709</v>
      </c>
      <c r="T139" s="224">
        <v>2338945</v>
      </c>
      <c r="U139" s="225"/>
      <c r="V139" s="225"/>
      <c r="W139" s="226"/>
      <c r="X139" s="227"/>
    </row>
    <row r="140" spans="1:24" s="228" customFormat="1" ht="25.5">
      <c r="A140" s="233">
        <v>3655</v>
      </c>
      <c r="B140" s="234" t="s">
        <v>489</v>
      </c>
      <c r="C140" s="235"/>
      <c r="D140" s="237">
        <v>1</v>
      </c>
      <c r="E140" s="238" t="s">
        <v>361</v>
      </c>
      <c r="F140" s="236">
        <v>4176828</v>
      </c>
      <c r="G140" s="221">
        <f t="shared" si="4"/>
        <v>4176828</v>
      </c>
      <c r="H140" s="222"/>
      <c r="I140" s="223">
        <v>4130465</v>
      </c>
      <c r="J140" s="223">
        <v>4120441</v>
      </c>
      <c r="K140" s="223">
        <v>4129880</v>
      </c>
      <c r="L140" s="223">
        <v>4126139</v>
      </c>
      <c r="M140" s="223">
        <v>4141325</v>
      </c>
      <c r="N140" s="223">
        <v>4133807</v>
      </c>
      <c r="O140" s="223">
        <v>4105822</v>
      </c>
      <c r="P140" s="223">
        <v>4131676</v>
      </c>
      <c r="Q140" s="223">
        <v>4140907</v>
      </c>
      <c r="R140" s="223">
        <v>4135101</v>
      </c>
      <c r="S140" s="223">
        <v>4132554</v>
      </c>
      <c r="T140" s="224">
        <v>4132971</v>
      </c>
      <c r="U140" s="225"/>
      <c r="V140" s="225"/>
      <c r="W140" s="226"/>
      <c r="X140" s="227"/>
    </row>
    <row r="141" spans="1:24" s="228" customFormat="1" ht="25.5">
      <c r="A141" s="233">
        <v>3665</v>
      </c>
      <c r="B141" s="234" t="s">
        <v>490</v>
      </c>
      <c r="C141" s="235"/>
      <c r="D141" s="237">
        <v>1</v>
      </c>
      <c r="E141" s="238" t="s">
        <v>354</v>
      </c>
      <c r="F141" s="236">
        <v>225756</v>
      </c>
      <c r="G141" s="221">
        <f t="shared" si="4"/>
        <v>225756</v>
      </c>
      <c r="H141" s="222"/>
      <c r="I141" s="223">
        <v>223250</v>
      </c>
      <c r="J141" s="223">
        <v>222708</v>
      </c>
      <c r="K141" s="223">
        <v>223219</v>
      </c>
      <c r="L141" s="223">
        <v>223016</v>
      </c>
      <c r="M141" s="223">
        <v>223837</v>
      </c>
      <c r="N141" s="223">
        <v>223431</v>
      </c>
      <c r="O141" s="223">
        <v>221918</v>
      </c>
      <c r="P141" s="223">
        <v>223315</v>
      </c>
      <c r="Q141" s="223">
        <v>223814</v>
      </c>
      <c r="R141" s="223">
        <v>223501</v>
      </c>
      <c r="S141" s="223">
        <v>223363</v>
      </c>
      <c r="T141" s="224">
        <v>223386</v>
      </c>
      <c r="U141" s="225"/>
      <c r="V141" s="225"/>
      <c r="W141" s="226"/>
      <c r="X141" s="227"/>
    </row>
    <row r="142" spans="1:24" s="228" customFormat="1" ht="38.25">
      <c r="A142" s="233">
        <v>3689</v>
      </c>
      <c r="B142" s="234" t="s">
        <v>491</v>
      </c>
      <c r="C142" s="235"/>
      <c r="D142" s="237">
        <v>1</v>
      </c>
      <c r="E142" s="238" t="s">
        <v>354</v>
      </c>
      <c r="F142" s="236">
        <v>86444</v>
      </c>
      <c r="G142" s="221">
        <f t="shared" si="4"/>
        <v>86444</v>
      </c>
      <c r="H142" s="222"/>
      <c r="I142" s="223">
        <v>85484</v>
      </c>
      <c r="J142" s="223">
        <v>85277</v>
      </c>
      <c r="K142" s="223">
        <v>85472</v>
      </c>
      <c r="L142" s="223">
        <v>85395</v>
      </c>
      <c r="M142" s="223">
        <v>85709</v>
      </c>
      <c r="N142" s="223">
        <v>85554</v>
      </c>
      <c r="O142" s="223">
        <v>84974</v>
      </c>
      <c r="P142" s="223">
        <v>85509</v>
      </c>
      <c r="Q142" s="223">
        <v>85701</v>
      </c>
      <c r="R142" s="223">
        <v>85580</v>
      </c>
      <c r="S142" s="223">
        <v>85528</v>
      </c>
      <c r="T142" s="224">
        <v>85536</v>
      </c>
      <c r="U142" s="225"/>
      <c r="V142" s="225"/>
      <c r="W142" s="226"/>
      <c r="X142" s="227"/>
    </row>
    <row r="143" spans="1:24" s="228" customFormat="1" ht="25.5">
      <c r="A143" s="233">
        <v>3708</v>
      </c>
      <c r="B143" s="234" t="s">
        <v>492</v>
      </c>
      <c r="C143" s="235"/>
      <c r="D143" s="237">
        <v>1</v>
      </c>
      <c r="E143" s="238" t="s">
        <v>493</v>
      </c>
      <c r="F143" s="236">
        <v>3105</v>
      </c>
      <c r="G143" s="221">
        <f t="shared" si="4"/>
        <v>3105</v>
      </c>
      <c r="H143" s="222"/>
      <c r="I143" s="223">
        <v>3071</v>
      </c>
      <c r="J143" s="223">
        <v>3063</v>
      </c>
      <c r="K143" s="223">
        <v>3070</v>
      </c>
      <c r="L143" s="223">
        <v>3067</v>
      </c>
      <c r="M143" s="223">
        <v>3079</v>
      </c>
      <c r="N143" s="223">
        <v>3073</v>
      </c>
      <c r="O143" s="223">
        <v>3052</v>
      </c>
      <c r="P143" s="223">
        <v>3071</v>
      </c>
      <c r="Q143" s="223">
        <v>3078</v>
      </c>
      <c r="R143" s="223">
        <v>3074</v>
      </c>
      <c r="S143" s="223">
        <v>3072</v>
      </c>
      <c r="T143" s="224">
        <v>3072</v>
      </c>
      <c r="U143" s="225"/>
      <c r="V143" s="225"/>
      <c r="W143" s="226"/>
      <c r="X143" s="227"/>
    </row>
    <row r="144" spans="1:24" s="228" customFormat="1" ht="25.5">
      <c r="A144" s="233">
        <v>3710</v>
      </c>
      <c r="B144" s="234" t="s">
        <v>494</v>
      </c>
      <c r="C144" s="235"/>
      <c r="D144" s="237">
        <v>1</v>
      </c>
      <c r="E144" s="238" t="s">
        <v>354</v>
      </c>
      <c r="F144" s="236">
        <v>4627</v>
      </c>
      <c r="G144" s="221">
        <f t="shared" si="4"/>
        <v>4627</v>
      </c>
      <c r="H144" s="222"/>
      <c r="I144" s="223">
        <v>4576</v>
      </c>
      <c r="J144" s="223">
        <v>4565</v>
      </c>
      <c r="K144" s="223">
        <v>4575</v>
      </c>
      <c r="L144" s="223">
        <v>4571</v>
      </c>
      <c r="M144" s="223">
        <v>4588</v>
      </c>
      <c r="N144" s="223">
        <v>4579</v>
      </c>
      <c r="O144" s="223">
        <v>4548</v>
      </c>
      <c r="P144" s="223">
        <v>4576</v>
      </c>
      <c r="Q144" s="223">
        <v>4587</v>
      </c>
      <c r="R144" s="223">
        <v>4581</v>
      </c>
      <c r="S144" s="223">
        <v>4578</v>
      </c>
      <c r="T144" s="224">
        <v>4578</v>
      </c>
      <c r="U144" s="225"/>
      <c r="V144" s="225"/>
      <c r="W144" s="226"/>
      <c r="X144" s="227"/>
    </row>
    <row r="145" spans="1:24" s="228" customFormat="1" ht="38.25">
      <c r="A145" s="233">
        <v>3712</v>
      </c>
      <c r="B145" s="234" t="s">
        <v>495</v>
      </c>
      <c r="C145" s="235"/>
      <c r="D145" s="237">
        <v>1</v>
      </c>
      <c r="E145" s="238" t="s">
        <v>361</v>
      </c>
      <c r="F145" s="236">
        <v>1712175</v>
      </c>
      <c r="G145" s="221">
        <f t="shared" si="4"/>
        <v>1712175</v>
      </c>
      <c r="H145" s="222"/>
      <c r="I145" s="223">
        <v>1693170</v>
      </c>
      <c r="J145" s="223">
        <v>1689061</v>
      </c>
      <c r="K145" s="223">
        <v>1692930</v>
      </c>
      <c r="L145" s="223">
        <v>1691396</v>
      </c>
      <c r="M145" s="223">
        <v>1697622</v>
      </c>
      <c r="N145" s="223">
        <v>1694540</v>
      </c>
      <c r="O145" s="223">
        <v>1683068</v>
      </c>
      <c r="P145" s="223">
        <v>1693666</v>
      </c>
      <c r="Q145" s="223">
        <v>1697450</v>
      </c>
      <c r="R145" s="223">
        <v>1695070</v>
      </c>
      <c r="S145" s="223">
        <v>1694026</v>
      </c>
      <c r="T145" s="224">
        <v>1694197</v>
      </c>
      <c r="U145" s="225"/>
      <c r="V145" s="225"/>
      <c r="W145" s="226"/>
      <c r="X145" s="227"/>
    </row>
    <row r="146" spans="1:24" s="228" customFormat="1" ht="25.5">
      <c r="A146" s="233">
        <v>3721</v>
      </c>
      <c r="B146" s="234" t="s">
        <v>496</v>
      </c>
      <c r="C146" s="235"/>
      <c r="D146" s="237">
        <v>1</v>
      </c>
      <c r="E146" s="238" t="s">
        <v>357</v>
      </c>
      <c r="F146" s="236">
        <v>14484</v>
      </c>
      <c r="G146" s="221">
        <f t="shared" si="4"/>
        <v>14484</v>
      </c>
      <c r="H146" s="222"/>
      <c r="I146" s="223">
        <v>14323</v>
      </c>
      <c r="J146" s="223">
        <v>14288</v>
      </c>
      <c r="K146" s="223">
        <v>14321</v>
      </c>
      <c r="L146" s="223">
        <v>14308</v>
      </c>
      <c r="M146" s="223">
        <v>14361</v>
      </c>
      <c r="N146" s="223">
        <v>14335</v>
      </c>
      <c r="O146" s="223">
        <v>14238</v>
      </c>
      <c r="P146" s="223">
        <v>14327</v>
      </c>
      <c r="Q146" s="223">
        <v>14359</v>
      </c>
      <c r="R146" s="223">
        <v>14339</v>
      </c>
      <c r="S146" s="223">
        <v>14330</v>
      </c>
      <c r="T146" s="224">
        <v>14332</v>
      </c>
      <c r="U146" s="225"/>
      <c r="V146" s="225"/>
      <c r="W146" s="226"/>
      <c r="X146" s="227"/>
    </row>
    <row r="147" spans="1:24" s="228" customFormat="1" ht="38.25">
      <c r="A147" s="233">
        <v>3722</v>
      </c>
      <c r="B147" s="234" t="s">
        <v>497</v>
      </c>
      <c r="C147" s="235"/>
      <c r="D147" s="237">
        <v>1</v>
      </c>
      <c r="E147" s="238" t="s">
        <v>361</v>
      </c>
      <c r="F147" s="236">
        <v>73113</v>
      </c>
      <c r="G147" s="221">
        <f t="shared" si="4"/>
        <v>73113</v>
      </c>
      <c r="H147" s="222"/>
      <c r="I147" s="223">
        <v>72301</v>
      </c>
      <c r="J147" s="223">
        <v>72126</v>
      </c>
      <c r="K147" s="223">
        <v>72291</v>
      </c>
      <c r="L147" s="223">
        <v>72226</v>
      </c>
      <c r="M147" s="223">
        <v>72492</v>
      </c>
      <c r="N147" s="223">
        <v>72360</v>
      </c>
      <c r="O147" s="223">
        <v>71870</v>
      </c>
      <c r="P147" s="223">
        <v>72322</v>
      </c>
      <c r="Q147" s="223">
        <v>72484</v>
      </c>
      <c r="R147" s="223">
        <v>72383</v>
      </c>
      <c r="S147" s="223">
        <v>72338</v>
      </c>
      <c r="T147" s="224">
        <v>72345</v>
      </c>
      <c r="U147" s="225"/>
      <c r="V147" s="225"/>
      <c r="W147" s="226"/>
      <c r="X147" s="227"/>
    </row>
    <row r="148" spans="1:24" s="228" customFormat="1" ht="25.5">
      <c r="A148" s="233">
        <v>3723</v>
      </c>
      <c r="B148" s="234" t="s">
        <v>498</v>
      </c>
      <c r="C148" s="235"/>
      <c r="D148" s="237">
        <v>1</v>
      </c>
      <c r="E148" s="238" t="s">
        <v>361</v>
      </c>
      <c r="F148" s="236">
        <v>55993</v>
      </c>
      <c r="G148" s="221">
        <f t="shared" si="4"/>
        <v>55993</v>
      </c>
      <c r="H148" s="222"/>
      <c r="I148" s="223">
        <v>55371</v>
      </c>
      <c r="J148" s="223">
        <v>55237</v>
      </c>
      <c r="K148" s="223">
        <v>55364</v>
      </c>
      <c r="L148" s="223">
        <v>55313</v>
      </c>
      <c r="M148" s="223">
        <v>55517</v>
      </c>
      <c r="N148" s="223">
        <v>55416</v>
      </c>
      <c r="O148" s="223">
        <v>55041</v>
      </c>
      <c r="P148" s="223">
        <v>55387</v>
      </c>
      <c r="Q148" s="223">
        <v>55511</v>
      </c>
      <c r="R148" s="223">
        <v>55434</v>
      </c>
      <c r="S148" s="223">
        <v>55399</v>
      </c>
      <c r="T148" s="224">
        <v>55405</v>
      </c>
      <c r="U148" s="225"/>
      <c r="V148" s="225"/>
      <c r="W148" s="226"/>
      <c r="X148" s="227"/>
    </row>
    <row r="149" spans="1:24" s="228" customFormat="1" ht="25.5">
      <c r="A149" s="233">
        <v>3724</v>
      </c>
      <c r="B149" s="234" t="s">
        <v>499</v>
      </c>
      <c r="C149" s="235"/>
      <c r="D149" s="237">
        <v>1</v>
      </c>
      <c r="E149" s="238" t="s">
        <v>361</v>
      </c>
      <c r="F149" s="236">
        <v>55993</v>
      </c>
      <c r="G149" s="221">
        <f t="shared" si="4"/>
        <v>55993</v>
      </c>
      <c r="H149" s="222"/>
      <c r="I149" s="223">
        <v>55371</v>
      </c>
      <c r="J149" s="223">
        <v>55237</v>
      </c>
      <c r="K149" s="223">
        <v>55364</v>
      </c>
      <c r="L149" s="223">
        <v>55313</v>
      </c>
      <c r="M149" s="223">
        <v>55517</v>
      </c>
      <c r="N149" s="223">
        <v>55416</v>
      </c>
      <c r="O149" s="223">
        <v>55041</v>
      </c>
      <c r="P149" s="223">
        <v>55387</v>
      </c>
      <c r="Q149" s="223">
        <v>55511</v>
      </c>
      <c r="R149" s="223">
        <v>55434</v>
      </c>
      <c r="S149" s="223">
        <v>55399</v>
      </c>
      <c r="T149" s="224">
        <v>55405</v>
      </c>
      <c r="U149" s="225"/>
      <c r="V149" s="225"/>
      <c r="W149" s="226"/>
      <c r="X149" s="227"/>
    </row>
    <row r="150" spans="1:24" s="228" customFormat="1" ht="25.5">
      <c r="A150" s="233">
        <v>3727</v>
      </c>
      <c r="B150" s="234" t="s">
        <v>500</v>
      </c>
      <c r="C150" s="235"/>
      <c r="D150" s="237">
        <v>1</v>
      </c>
      <c r="E150" s="238" t="s">
        <v>358</v>
      </c>
      <c r="F150" s="236">
        <v>4169</v>
      </c>
      <c r="G150" s="221">
        <f t="shared" si="4"/>
        <v>4169</v>
      </c>
      <c r="H150" s="222"/>
      <c r="I150" s="223">
        <v>4123</v>
      </c>
      <c r="J150" s="223">
        <v>4113</v>
      </c>
      <c r="K150" s="223">
        <v>4122</v>
      </c>
      <c r="L150" s="223">
        <v>4118</v>
      </c>
      <c r="M150" s="223">
        <v>4134</v>
      </c>
      <c r="N150" s="223">
        <v>4126</v>
      </c>
      <c r="O150" s="223">
        <v>4098</v>
      </c>
      <c r="P150" s="223">
        <v>4123</v>
      </c>
      <c r="Q150" s="223">
        <v>4133</v>
      </c>
      <c r="R150" s="223">
        <v>4127</v>
      </c>
      <c r="S150" s="223">
        <v>4125</v>
      </c>
      <c r="T150" s="224">
        <v>4125</v>
      </c>
      <c r="U150" s="225"/>
      <c r="V150" s="225"/>
      <c r="W150" s="226"/>
      <c r="X150" s="227"/>
    </row>
    <row r="151" spans="1:24" s="228" customFormat="1" ht="25.5">
      <c r="A151" s="233">
        <v>3729</v>
      </c>
      <c r="B151" s="234" t="s">
        <v>501</v>
      </c>
      <c r="C151" s="235"/>
      <c r="D151" s="237">
        <v>1</v>
      </c>
      <c r="E151" s="238" t="s">
        <v>354</v>
      </c>
      <c r="F151" s="236">
        <v>377629</v>
      </c>
      <c r="G151" s="221">
        <f t="shared" si="4"/>
        <v>377629</v>
      </c>
      <c r="H151" s="222"/>
      <c r="I151" s="223">
        <v>373437</v>
      </c>
      <c r="J151" s="223">
        <v>372531</v>
      </c>
      <c r="K151" s="223">
        <v>373384</v>
      </c>
      <c r="L151" s="223">
        <v>373046</v>
      </c>
      <c r="M151" s="223">
        <v>374419</v>
      </c>
      <c r="N151" s="223">
        <v>373739</v>
      </c>
      <c r="O151" s="223">
        <v>371209</v>
      </c>
      <c r="P151" s="223">
        <v>373546</v>
      </c>
      <c r="Q151" s="223">
        <v>374381</v>
      </c>
      <c r="R151" s="223">
        <v>373856</v>
      </c>
      <c r="S151" s="223">
        <v>373626</v>
      </c>
      <c r="T151" s="224">
        <v>373664</v>
      </c>
      <c r="U151" s="225"/>
      <c r="V151" s="225"/>
      <c r="W151" s="226"/>
      <c r="X151" s="227"/>
    </row>
    <row r="152" spans="1:24" s="228" customFormat="1" ht="38.25">
      <c r="A152" s="233">
        <v>3733</v>
      </c>
      <c r="B152" s="234" t="s">
        <v>502</v>
      </c>
      <c r="C152" s="235"/>
      <c r="D152" s="237">
        <v>1</v>
      </c>
      <c r="E152" s="238" t="s">
        <v>358</v>
      </c>
      <c r="F152" s="236">
        <v>1055296</v>
      </c>
      <c r="G152" s="221">
        <f t="shared" si="4"/>
        <v>1055296</v>
      </c>
      <c r="H152" s="222"/>
      <c r="I152" s="223">
        <v>1043582</v>
      </c>
      <c r="J152" s="223">
        <v>1041050</v>
      </c>
      <c r="K152" s="223">
        <v>1043434</v>
      </c>
      <c r="L152" s="223">
        <v>1042489</v>
      </c>
      <c r="M152" s="223">
        <v>1046326</v>
      </c>
      <c r="N152" s="223">
        <v>1044426</v>
      </c>
      <c r="O152" s="223">
        <v>1037356</v>
      </c>
      <c r="P152" s="223">
        <v>1043888</v>
      </c>
      <c r="Q152" s="223">
        <v>1046220</v>
      </c>
      <c r="R152" s="223">
        <v>1044754</v>
      </c>
      <c r="S152" s="223">
        <v>1044110</v>
      </c>
      <c r="T152" s="224">
        <v>1044215</v>
      </c>
      <c r="U152" s="225"/>
      <c r="V152" s="225"/>
      <c r="W152" s="226"/>
      <c r="X152" s="227"/>
    </row>
    <row r="153" spans="1:24" s="228" customFormat="1" ht="25.5">
      <c r="A153" s="233">
        <v>3735</v>
      </c>
      <c r="B153" s="234" t="s">
        <v>503</v>
      </c>
      <c r="C153" s="235"/>
      <c r="D153" s="237">
        <v>1</v>
      </c>
      <c r="E153" s="238" t="s">
        <v>358</v>
      </c>
      <c r="F153" s="236">
        <v>1764</v>
      </c>
      <c r="G153" s="221">
        <f t="shared" si="4"/>
        <v>1764</v>
      </c>
      <c r="H153" s="222"/>
      <c r="I153" s="223">
        <v>1744</v>
      </c>
      <c r="J153" s="223">
        <v>1740</v>
      </c>
      <c r="K153" s="223">
        <v>1744</v>
      </c>
      <c r="L153" s="223">
        <v>1743</v>
      </c>
      <c r="M153" s="223">
        <v>1749</v>
      </c>
      <c r="N153" s="223">
        <v>1746</v>
      </c>
      <c r="O153" s="223">
        <v>1734</v>
      </c>
      <c r="P153" s="223">
        <v>1744</v>
      </c>
      <c r="Q153" s="223">
        <v>1749</v>
      </c>
      <c r="R153" s="223">
        <v>1746</v>
      </c>
      <c r="S153" s="223">
        <v>1745</v>
      </c>
      <c r="T153" s="224">
        <v>1745</v>
      </c>
      <c r="U153" s="225"/>
      <c r="V153" s="225"/>
      <c r="W153" s="226"/>
      <c r="X153" s="227"/>
    </row>
    <row r="154" spans="1:24" s="228" customFormat="1" ht="38.25">
      <c r="A154" s="233">
        <v>3745</v>
      </c>
      <c r="B154" s="234" t="s">
        <v>504</v>
      </c>
      <c r="C154" s="235"/>
      <c r="D154" s="237">
        <v>1</v>
      </c>
      <c r="E154" s="238" t="s">
        <v>357</v>
      </c>
      <c r="F154" s="236">
        <v>55185</v>
      </c>
      <c r="G154" s="221">
        <f t="shared" si="4"/>
        <v>55185</v>
      </c>
      <c r="H154" s="222"/>
      <c r="I154" s="223">
        <v>54572</v>
      </c>
      <c r="J154" s="223">
        <v>54440</v>
      </c>
      <c r="K154" s="223">
        <v>54565</v>
      </c>
      <c r="L154" s="223">
        <v>54515</v>
      </c>
      <c r="M154" s="223">
        <v>54716</v>
      </c>
      <c r="N154" s="223">
        <v>54617</v>
      </c>
      <c r="O154" s="223">
        <v>54247</v>
      </c>
      <c r="P154" s="223">
        <v>54588</v>
      </c>
      <c r="Q154" s="223">
        <v>54710</v>
      </c>
      <c r="R154" s="223">
        <v>54634</v>
      </c>
      <c r="S154" s="223">
        <v>54600</v>
      </c>
      <c r="T154" s="224">
        <v>54606</v>
      </c>
      <c r="U154" s="225"/>
      <c r="V154" s="225"/>
      <c r="W154" s="226"/>
      <c r="X154" s="227"/>
    </row>
    <row r="155" spans="1:24" s="228" customFormat="1" ht="38.25">
      <c r="A155" s="233">
        <v>3748</v>
      </c>
      <c r="B155" s="234" t="s">
        <v>505</v>
      </c>
      <c r="C155" s="235"/>
      <c r="D155" s="237">
        <v>1</v>
      </c>
      <c r="E155" s="238" t="s">
        <v>354</v>
      </c>
      <c r="F155" s="236">
        <v>500680</v>
      </c>
      <c r="G155" s="221">
        <f t="shared" si="4"/>
        <v>500680</v>
      </c>
      <c r="H155" s="222"/>
      <c r="I155" s="223">
        <v>495122</v>
      </c>
      <c r="J155" s="223">
        <v>500680</v>
      </c>
      <c r="K155" s="223">
        <v>495052</v>
      </c>
      <c r="L155" s="223">
        <v>494604</v>
      </c>
      <c r="M155" s="223">
        <v>496424</v>
      </c>
      <c r="N155" s="223">
        <v>495523</v>
      </c>
      <c r="O155" s="223">
        <v>492168</v>
      </c>
      <c r="P155" s="223">
        <v>495267</v>
      </c>
      <c r="Q155" s="223">
        <v>496374</v>
      </c>
      <c r="R155" s="223">
        <v>495678</v>
      </c>
      <c r="S155" s="223">
        <v>495373</v>
      </c>
      <c r="T155" s="224">
        <v>495423</v>
      </c>
      <c r="U155" s="225"/>
      <c r="V155" s="225"/>
      <c r="W155" s="226"/>
      <c r="X155" s="227"/>
    </row>
    <row r="156" spans="1:24" s="228" customFormat="1" ht="38.25">
      <c r="A156" s="233">
        <v>3749</v>
      </c>
      <c r="B156" s="234" t="s">
        <v>506</v>
      </c>
      <c r="C156" s="235"/>
      <c r="D156" s="237">
        <v>1</v>
      </c>
      <c r="E156" s="238" t="s">
        <v>354</v>
      </c>
      <c r="F156" s="236">
        <v>505927</v>
      </c>
      <c r="G156" s="221">
        <f t="shared" si="4"/>
        <v>505927</v>
      </c>
      <c r="H156" s="222"/>
      <c r="I156" s="223">
        <v>500311</v>
      </c>
      <c r="J156" s="223">
        <v>505927</v>
      </c>
      <c r="K156" s="223">
        <v>500240</v>
      </c>
      <c r="L156" s="223">
        <v>499787</v>
      </c>
      <c r="M156" s="223">
        <v>501627</v>
      </c>
      <c r="N156" s="223">
        <v>500716</v>
      </c>
      <c r="O156" s="223">
        <v>497326</v>
      </c>
      <c r="P156" s="223">
        <v>500457</v>
      </c>
      <c r="Q156" s="223">
        <v>501576</v>
      </c>
      <c r="R156" s="223">
        <v>500873</v>
      </c>
      <c r="S156" s="223">
        <v>500564</v>
      </c>
      <c r="T156" s="224">
        <v>500615</v>
      </c>
      <c r="U156" s="225"/>
      <c r="V156" s="225"/>
      <c r="W156" s="226"/>
      <c r="X156" s="227"/>
    </row>
    <row r="157" spans="1:24" s="228" customFormat="1" ht="25.5">
      <c r="A157" s="233">
        <v>3751</v>
      </c>
      <c r="B157" s="234" t="s">
        <v>507</v>
      </c>
      <c r="C157" s="235"/>
      <c r="D157" s="237">
        <v>1</v>
      </c>
      <c r="E157" s="238" t="s">
        <v>358</v>
      </c>
      <c r="F157" s="236">
        <v>37249</v>
      </c>
      <c r="G157" s="221">
        <f t="shared" si="4"/>
        <v>37249</v>
      </c>
      <c r="H157" s="222"/>
      <c r="I157" s="223">
        <v>36836</v>
      </c>
      <c r="J157" s="223">
        <v>36746</v>
      </c>
      <c r="K157" s="223">
        <v>36830</v>
      </c>
      <c r="L157" s="223">
        <v>36797</v>
      </c>
      <c r="M157" s="223">
        <v>36932</v>
      </c>
      <c r="N157" s="223">
        <v>36865</v>
      </c>
      <c r="O157" s="223">
        <v>36616</v>
      </c>
      <c r="P157" s="223">
        <v>36846</v>
      </c>
      <c r="Q157" s="223">
        <v>36929</v>
      </c>
      <c r="R157" s="223">
        <v>36877</v>
      </c>
      <c r="S157" s="223">
        <v>36854</v>
      </c>
      <c r="T157" s="224">
        <v>36858</v>
      </c>
      <c r="U157" s="225"/>
      <c r="V157" s="225"/>
      <c r="W157" s="226"/>
      <c r="X157" s="227"/>
    </row>
    <row r="158" spans="1:24" s="228" customFormat="1" ht="38.25">
      <c r="A158" s="233">
        <v>3753</v>
      </c>
      <c r="B158" s="234" t="s">
        <v>508</v>
      </c>
      <c r="C158" s="235"/>
      <c r="D158" s="237">
        <v>1</v>
      </c>
      <c r="E158" s="238" t="s">
        <v>358</v>
      </c>
      <c r="F158" s="236">
        <v>16494</v>
      </c>
      <c r="G158" s="221">
        <f t="shared" si="4"/>
        <v>16494</v>
      </c>
      <c r="H158" s="222"/>
      <c r="I158" s="223">
        <v>16311</v>
      </c>
      <c r="J158" s="223">
        <v>16271</v>
      </c>
      <c r="K158" s="223">
        <v>16309</v>
      </c>
      <c r="L158" s="223">
        <v>16294</v>
      </c>
      <c r="M158" s="223">
        <v>16354</v>
      </c>
      <c r="N158" s="223">
        <v>16324</v>
      </c>
      <c r="O158" s="223">
        <v>16214</v>
      </c>
      <c r="P158" s="223">
        <v>16315</v>
      </c>
      <c r="Q158" s="223">
        <v>16352</v>
      </c>
      <c r="R158" s="223">
        <v>16329</v>
      </c>
      <c r="S158" s="223">
        <v>16319</v>
      </c>
      <c r="T158" s="224">
        <v>16321</v>
      </c>
      <c r="U158" s="225"/>
      <c r="V158" s="225"/>
      <c r="W158" s="226"/>
      <c r="X158" s="227"/>
    </row>
    <row r="159" spans="1:24" s="228" customFormat="1" ht="38.25">
      <c r="A159" s="233">
        <v>3784</v>
      </c>
      <c r="B159" s="234" t="s">
        <v>509</v>
      </c>
      <c r="C159" s="235"/>
      <c r="D159" s="237">
        <v>1</v>
      </c>
      <c r="E159" s="238" t="s">
        <v>358</v>
      </c>
      <c r="F159" s="236">
        <v>18828</v>
      </c>
      <c r="G159" s="221">
        <f t="shared" si="4"/>
        <v>18828</v>
      </c>
      <c r="H159" s="222"/>
      <c r="I159" s="223">
        <v>18619</v>
      </c>
      <c r="J159" s="223">
        <v>18574</v>
      </c>
      <c r="K159" s="223">
        <v>18616</v>
      </c>
      <c r="L159" s="223">
        <v>18600</v>
      </c>
      <c r="M159" s="223">
        <v>18668</v>
      </c>
      <c r="N159" s="223">
        <v>18634</v>
      </c>
      <c r="O159" s="223">
        <v>18508</v>
      </c>
      <c r="P159" s="223">
        <v>18624</v>
      </c>
      <c r="Q159" s="223">
        <v>18666</v>
      </c>
      <c r="R159" s="223">
        <v>18640</v>
      </c>
      <c r="S159" s="223">
        <v>18628</v>
      </c>
      <c r="T159" s="224">
        <v>18630</v>
      </c>
      <c r="U159" s="225"/>
      <c r="V159" s="225"/>
      <c r="W159" s="226"/>
      <c r="X159" s="227"/>
    </row>
    <row r="160" spans="1:24" s="228" customFormat="1" ht="25.5">
      <c r="A160" s="233">
        <v>3787</v>
      </c>
      <c r="B160" s="234" t="s">
        <v>510</v>
      </c>
      <c r="C160" s="235"/>
      <c r="D160" s="237">
        <v>1</v>
      </c>
      <c r="E160" s="238" t="s">
        <v>358</v>
      </c>
      <c r="F160" s="236">
        <v>16560</v>
      </c>
      <c r="G160" s="221">
        <f t="shared" si="4"/>
        <v>16560</v>
      </c>
      <c r="H160" s="222"/>
      <c r="I160" s="223">
        <v>16376</v>
      </c>
      <c r="J160" s="223">
        <v>16336</v>
      </c>
      <c r="K160" s="223">
        <v>16374</v>
      </c>
      <c r="L160" s="223">
        <v>16359</v>
      </c>
      <c r="M160" s="223">
        <v>16419</v>
      </c>
      <c r="N160" s="223">
        <v>16389</v>
      </c>
      <c r="O160" s="223">
        <v>16278</v>
      </c>
      <c r="P160" s="223">
        <v>16380</v>
      </c>
      <c r="Q160" s="223">
        <v>16418</v>
      </c>
      <c r="R160" s="223">
        <v>16395</v>
      </c>
      <c r="S160" s="223">
        <v>16384</v>
      </c>
      <c r="T160" s="224">
        <v>16386</v>
      </c>
      <c r="U160" s="225"/>
      <c r="V160" s="225"/>
      <c r="W160" s="226"/>
      <c r="X160" s="227"/>
    </row>
    <row r="161" spans="1:24" s="228" customFormat="1" ht="16.5">
      <c r="A161" s="233">
        <v>3800</v>
      </c>
      <c r="B161" s="234" t="s">
        <v>511</v>
      </c>
      <c r="C161" s="235"/>
      <c r="D161" s="237">
        <v>1</v>
      </c>
      <c r="E161" s="238" t="s">
        <v>357</v>
      </c>
      <c r="F161" s="236">
        <v>1117</v>
      </c>
      <c r="G161" s="221">
        <f t="shared" si="4"/>
        <v>1117</v>
      </c>
      <c r="H161" s="222"/>
      <c r="I161" s="223">
        <v>1105</v>
      </c>
      <c r="J161" s="223">
        <v>1102</v>
      </c>
      <c r="K161" s="223">
        <v>1104</v>
      </c>
      <c r="L161" s="223">
        <v>1103</v>
      </c>
      <c r="M161" s="223">
        <v>1108</v>
      </c>
      <c r="N161" s="223">
        <v>1105</v>
      </c>
      <c r="O161" s="223">
        <v>1098</v>
      </c>
      <c r="P161" s="223">
        <v>1104</v>
      </c>
      <c r="Q161" s="223">
        <v>1107</v>
      </c>
      <c r="R161" s="223">
        <v>1106</v>
      </c>
      <c r="S161" s="223">
        <v>1105</v>
      </c>
      <c r="T161" s="224">
        <v>1105</v>
      </c>
      <c r="U161" s="225"/>
      <c r="V161" s="225"/>
      <c r="W161" s="226"/>
      <c r="X161" s="227"/>
    </row>
    <row r="162" spans="1:24" s="228" customFormat="1" ht="25.5">
      <c r="A162" s="233">
        <v>3806</v>
      </c>
      <c r="B162" s="234" t="s">
        <v>512</v>
      </c>
      <c r="C162" s="235"/>
      <c r="D162" s="237">
        <v>1</v>
      </c>
      <c r="E162" s="238" t="s">
        <v>357</v>
      </c>
      <c r="F162" s="236">
        <v>1396</v>
      </c>
      <c r="G162" s="221">
        <f t="shared" si="4"/>
        <v>1396</v>
      </c>
      <c r="H162" s="222"/>
      <c r="I162" s="223">
        <v>1381</v>
      </c>
      <c r="J162" s="223">
        <v>1377</v>
      </c>
      <c r="K162" s="223">
        <v>1380</v>
      </c>
      <c r="L162" s="223">
        <v>1379</v>
      </c>
      <c r="M162" s="223">
        <v>1384</v>
      </c>
      <c r="N162" s="223">
        <v>1382</v>
      </c>
      <c r="O162" s="223">
        <v>1372</v>
      </c>
      <c r="P162" s="223">
        <v>1380</v>
      </c>
      <c r="Q162" s="223">
        <v>1384</v>
      </c>
      <c r="R162" s="223">
        <v>1382</v>
      </c>
      <c r="S162" s="223">
        <v>1381</v>
      </c>
      <c r="T162" s="224">
        <v>1381</v>
      </c>
      <c r="U162" s="225"/>
      <c r="V162" s="225"/>
      <c r="W162" s="226"/>
      <c r="X162" s="227"/>
    </row>
    <row r="163" spans="1:24" s="228" customFormat="1" ht="63.75">
      <c r="A163" s="233">
        <v>3811</v>
      </c>
      <c r="B163" s="234" t="s">
        <v>513</v>
      </c>
      <c r="C163" s="235"/>
      <c r="D163" s="237">
        <v>1</v>
      </c>
      <c r="E163" s="238" t="s">
        <v>358</v>
      </c>
      <c r="F163" s="236">
        <v>1604</v>
      </c>
      <c r="G163" s="221">
        <f t="shared" si="4"/>
        <v>1604</v>
      </c>
      <c r="H163" s="222"/>
      <c r="I163" s="223">
        <v>1586</v>
      </c>
      <c r="J163" s="223">
        <v>1582</v>
      </c>
      <c r="K163" s="223">
        <v>1586</v>
      </c>
      <c r="L163" s="223">
        <v>1585</v>
      </c>
      <c r="M163" s="223">
        <v>1590</v>
      </c>
      <c r="N163" s="223">
        <v>1587</v>
      </c>
      <c r="O163" s="223">
        <v>1577</v>
      </c>
      <c r="P163" s="223">
        <v>1586</v>
      </c>
      <c r="Q163" s="223">
        <v>1590</v>
      </c>
      <c r="R163" s="223">
        <v>1588</v>
      </c>
      <c r="S163" s="223">
        <v>1587</v>
      </c>
      <c r="T163" s="224">
        <v>1587</v>
      </c>
      <c r="U163" s="225"/>
      <c r="V163" s="225"/>
      <c r="W163" s="226"/>
      <c r="X163" s="227"/>
    </row>
    <row r="164" spans="1:24" s="228" customFormat="1" ht="38.25">
      <c r="A164" s="233">
        <v>3837</v>
      </c>
      <c r="B164" s="234" t="s">
        <v>514</v>
      </c>
      <c r="C164" s="235"/>
      <c r="D164" s="237">
        <v>1</v>
      </c>
      <c r="E164" s="238" t="s">
        <v>358</v>
      </c>
      <c r="F164" s="236">
        <v>8735</v>
      </c>
      <c r="G164" s="221">
        <f t="shared" si="4"/>
        <v>8735</v>
      </c>
      <c r="H164" s="222"/>
      <c r="I164" s="223">
        <v>8638</v>
      </c>
      <c r="J164" s="223">
        <v>8617</v>
      </c>
      <c r="K164" s="223">
        <v>8637</v>
      </c>
      <c r="L164" s="223">
        <v>8629</v>
      </c>
      <c r="M164" s="223">
        <v>8661</v>
      </c>
      <c r="N164" s="223">
        <v>8645</v>
      </c>
      <c r="O164" s="223">
        <v>8587</v>
      </c>
      <c r="P164" s="223">
        <v>8640</v>
      </c>
      <c r="Q164" s="223">
        <v>8660</v>
      </c>
      <c r="R164" s="223">
        <v>8648</v>
      </c>
      <c r="S164" s="223">
        <v>8642</v>
      </c>
      <c r="T164" s="224">
        <v>8643</v>
      </c>
      <c r="U164" s="225"/>
      <c r="V164" s="225"/>
      <c r="W164" s="226"/>
      <c r="X164" s="227"/>
    </row>
    <row r="165" spans="1:24" s="228" customFormat="1" ht="38.25">
      <c r="A165" s="233">
        <v>3851</v>
      </c>
      <c r="B165" s="234" t="s">
        <v>515</v>
      </c>
      <c r="C165" s="235"/>
      <c r="D165" s="237">
        <v>1</v>
      </c>
      <c r="E165" s="238" t="s">
        <v>354</v>
      </c>
      <c r="F165" s="236">
        <v>63997</v>
      </c>
      <c r="G165" s="221">
        <f t="shared" si="4"/>
        <v>63997</v>
      </c>
      <c r="H165" s="222"/>
      <c r="I165" s="223">
        <v>63287</v>
      </c>
      <c r="J165" s="223">
        <v>63133</v>
      </c>
      <c r="K165" s="223">
        <v>63278</v>
      </c>
      <c r="L165" s="223">
        <v>63220</v>
      </c>
      <c r="M165" s="223">
        <v>63453</v>
      </c>
      <c r="N165" s="223">
        <v>63338</v>
      </c>
      <c r="O165" s="223">
        <v>62909</v>
      </c>
      <c r="P165" s="223">
        <v>63305</v>
      </c>
      <c r="Q165" s="223">
        <v>63447</v>
      </c>
      <c r="R165" s="223">
        <v>63358</v>
      </c>
      <c r="S165" s="223">
        <v>63319</v>
      </c>
      <c r="T165" s="224">
        <v>63325</v>
      </c>
      <c r="U165" s="225"/>
      <c r="V165" s="225"/>
      <c r="W165" s="226"/>
      <c r="X165" s="227"/>
    </row>
    <row r="166" spans="1:24" s="228" customFormat="1" ht="25.5">
      <c r="A166" s="233">
        <v>3864</v>
      </c>
      <c r="B166" s="234" t="s">
        <v>516</v>
      </c>
      <c r="C166" s="235"/>
      <c r="D166" s="237">
        <v>1</v>
      </c>
      <c r="E166" s="238" t="s">
        <v>357</v>
      </c>
      <c r="F166" s="236">
        <v>2140</v>
      </c>
      <c r="G166" s="221">
        <f t="shared" si="4"/>
        <v>2140</v>
      </c>
      <c r="H166" s="222"/>
      <c r="I166" s="223">
        <v>2116</v>
      </c>
      <c r="J166" s="223">
        <v>2111</v>
      </c>
      <c r="K166" s="223">
        <v>2116</v>
      </c>
      <c r="L166" s="223">
        <v>2114</v>
      </c>
      <c r="M166" s="223">
        <v>2122</v>
      </c>
      <c r="N166" s="223">
        <v>2118</v>
      </c>
      <c r="O166" s="223">
        <v>2104</v>
      </c>
      <c r="P166" s="223">
        <v>2116</v>
      </c>
      <c r="Q166" s="223">
        <v>2122</v>
      </c>
      <c r="R166" s="223">
        <v>2119</v>
      </c>
      <c r="S166" s="223">
        <v>2117</v>
      </c>
      <c r="T166" s="224">
        <v>2118</v>
      </c>
      <c r="U166" s="225"/>
      <c r="V166" s="225"/>
      <c r="W166" s="226"/>
      <c r="X166" s="227"/>
    </row>
    <row r="167" spans="1:24" s="228" customFormat="1" ht="25.5">
      <c r="A167" s="233">
        <v>3866</v>
      </c>
      <c r="B167" s="234" t="s">
        <v>517</v>
      </c>
      <c r="C167" s="235"/>
      <c r="D167" s="237">
        <v>1</v>
      </c>
      <c r="E167" s="238" t="s">
        <v>357</v>
      </c>
      <c r="F167" s="236">
        <v>1745</v>
      </c>
      <c r="G167" s="221">
        <f t="shared" si="4"/>
        <v>1745</v>
      </c>
      <c r="H167" s="222"/>
      <c r="I167" s="223">
        <v>1726</v>
      </c>
      <c r="J167" s="223">
        <v>1721</v>
      </c>
      <c r="K167" s="223">
        <v>1725</v>
      </c>
      <c r="L167" s="223">
        <v>1724</v>
      </c>
      <c r="M167" s="223">
        <v>1730</v>
      </c>
      <c r="N167" s="223">
        <v>1727</v>
      </c>
      <c r="O167" s="223">
        <v>1715</v>
      </c>
      <c r="P167" s="223">
        <v>1726</v>
      </c>
      <c r="Q167" s="223">
        <v>1730</v>
      </c>
      <c r="R167" s="223">
        <v>1728</v>
      </c>
      <c r="S167" s="223">
        <v>1727</v>
      </c>
      <c r="T167" s="224">
        <v>1727</v>
      </c>
      <c r="U167" s="225"/>
      <c r="V167" s="225"/>
      <c r="W167" s="226"/>
      <c r="X167" s="227"/>
    </row>
    <row r="168" spans="1:24" s="228" customFormat="1" ht="25.5">
      <c r="A168" s="233">
        <v>3867</v>
      </c>
      <c r="B168" s="234" t="s">
        <v>518</v>
      </c>
      <c r="C168" s="235"/>
      <c r="D168" s="237">
        <v>1</v>
      </c>
      <c r="E168" s="238" t="s">
        <v>357</v>
      </c>
      <c r="F168" s="236">
        <v>1825</v>
      </c>
      <c r="G168" s="221">
        <f t="shared" si="4"/>
        <v>1825</v>
      </c>
      <c r="H168" s="222"/>
      <c r="I168" s="223">
        <v>1805</v>
      </c>
      <c r="J168" s="223">
        <v>1800</v>
      </c>
      <c r="K168" s="223">
        <v>1804</v>
      </c>
      <c r="L168" s="223">
        <v>1803</v>
      </c>
      <c r="M168" s="223">
        <v>1809</v>
      </c>
      <c r="N168" s="223">
        <v>1806</v>
      </c>
      <c r="O168" s="223">
        <v>1794</v>
      </c>
      <c r="P168" s="223">
        <v>1805</v>
      </c>
      <c r="Q168" s="223">
        <v>1809</v>
      </c>
      <c r="R168" s="223">
        <v>1807</v>
      </c>
      <c r="S168" s="223">
        <v>1806</v>
      </c>
      <c r="T168" s="224">
        <v>1806</v>
      </c>
      <c r="U168" s="225"/>
      <c r="V168" s="225"/>
      <c r="W168" s="226"/>
      <c r="X168" s="227"/>
    </row>
    <row r="169" spans="1:24" s="228" customFormat="1" ht="38.25">
      <c r="A169" s="233">
        <v>3878</v>
      </c>
      <c r="B169" s="234" t="s">
        <v>519</v>
      </c>
      <c r="C169" s="235"/>
      <c r="D169" s="237">
        <v>1</v>
      </c>
      <c r="E169" s="238" t="s">
        <v>361</v>
      </c>
      <c r="F169" s="236">
        <v>1319620</v>
      </c>
      <c r="G169" s="221">
        <f t="shared" si="4"/>
        <v>1319620</v>
      </c>
      <c r="H169" s="222"/>
      <c r="I169" s="223">
        <v>1304972</v>
      </c>
      <c r="J169" s="223">
        <v>1301805</v>
      </c>
      <c r="K169" s="223">
        <v>1304787</v>
      </c>
      <c r="L169" s="223">
        <v>1303605</v>
      </c>
      <c r="M169" s="223">
        <v>1308403</v>
      </c>
      <c r="N169" s="223">
        <v>1306028</v>
      </c>
      <c r="O169" s="223">
        <v>1297186</v>
      </c>
      <c r="P169" s="223">
        <v>1305354</v>
      </c>
      <c r="Q169" s="223">
        <v>1308271</v>
      </c>
      <c r="R169" s="223">
        <v>1306437</v>
      </c>
      <c r="S169" s="223">
        <v>1305632</v>
      </c>
      <c r="T169" s="224">
        <v>1305764</v>
      </c>
      <c r="U169" s="225"/>
      <c r="V169" s="225"/>
      <c r="W169" s="226"/>
      <c r="X169" s="227"/>
    </row>
    <row r="170" spans="1:24" s="228" customFormat="1" ht="25.5">
      <c r="A170" s="233">
        <v>3879</v>
      </c>
      <c r="B170" s="234" t="s">
        <v>520</v>
      </c>
      <c r="C170" s="235"/>
      <c r="D170" s="237">
        <v>1</v>
      </c>
      <c r="E170" s="238" t="s">
        <v>361</v>
      </c>
      <c r="F170" s="236">
        <v>1059366</v>
      </c>
      <c r="G170" s="221">
        <f t="shared" si="4"/>
        <v>1059366</v>
      </c>
      <c r="H170" s="222"/>
      <c r="I170" s="223">
        <v>1047607</v>
      </c>
      <c r="J170" s="223">
        <v>1045065</v>
      </c>
      <c r="K170" s="223">
        <v>1047459</v>
      </c>
      <c r="L170" s="223">
        <v>1046510</v>
      </c>
      <c r="M170" s="223">
        <v>1050361</v>
      </c>
      <c r="N170" s="223">
        <v>1048455</v>
      </c>
      <c r="O170" s="223">
        <v>1041357</v>
      </c>
      <c r="P170" s="223">
        <v>1047914</v>
      </c>
      <c r="Q170" s="223">
        <v>1050255</v>
      </c>
      <c r="R170" s="223">
        <v>1048783</v>
      </c>
      <c r="S170" s="223">
        <v>1048137</v>
      </c>
      <c r="T170" s="224">
        <v>1048243</v>
      </c>
      <c r="U170" s="225"/>
      <c r="V170" s="225"/>
      <c r="W170" s="226"/>
      <c r="X170" s="227"/>
    </row>
    <row r="171" spans="1:24" s="228" customFormat="1" ht="38.25">
      <c r="A171" s="233">
        <v>3882</v>
      </c>
      <c r="B171" s="234" t="s">
        <v>521</v>
      </c>
      <c r="C171" s="235"/>
      <c r="D171" s="237">
        <v>1</v>
      </c>
      <c r="E171" s="238" t="s">
        <v>361</v>
      </c>
      <c r="F171" s="236">
        <v>1446406</v>
      </c>
      <c r="G171" s="221">
        <f t="shared" si="4"/>
        <v>1446406</v>
      </c>
      <c r="H171" s="222"/>
      <c r="I171" s="223">
        <v>1430351</v>
      </c>
      <c r="J171" s="223">
        <v>1426880</v>
      </c>
      <c r="K171" s="223">
        <v>1430148</v>
      </c>
      <c r="L171" s="223">
        <v>1428853</v>
      </c>
      <c r="M171" s="223">
        <v>1434112</v>
      </c>
      <c r="N171" s="223">
        <v>1431508</v>
      </c>
      <c r="O171" s="223">
        <v>1421817</v>
      </c>
      <c r="P171" s="223">
        <v>1430770</v>
      </c>
      <c r="Q171" s="223">
        <v>1433967</v>
      </c>
      <c r="R171" s="223">
        <v>1431956</v>
      </c>
      <c r="S171" s="223">
        <v>1431074</v>
      </c>
      <c r="T171" s="224">
        <v>1431219</v>
      </c>
      <c r="U171" s="225"/>
      <c r="V171" s="225"/>
      <c r="W171" s="226"/>
      <c r="X171" s="227"/>
    </row>
    <row r="172" spans="1:24" s="228" customFormat="1" ht="38.25">
      <c r="A172" s="233">
        <v>3883</v>
      </c>
      <c r="B172" s="234" t="s">
        <v>522</v>
      </c>
      <c r="C172" s="235"/>
      <c r="D172" s="237">
        <v>1</v>
      </c>
      <c r="E172" s="238" t="s">
        <v>361</v>
      </c>
      <c r="F172" s="236">
        <v>2089052</v>
      </c>
      <c r="G172" s="221">
        <f t="shared" si="4"/>
        <v>2089052</v>
      </c>
      <c r="H172" s="222"/>
      <c r="I172" s="223">
        <v>2065864</v>
      </c>
      <c r="J172" s="223">
        <v>2060850</v>
      </c>
      <c r="K172" s="223">
        <v>2065571</v>
      </c>
      <c r="L172" s="223">
        <v>2063700</v>
      </c>
      <c r="M172" s="223">
        <v>2071295</v>
      </c>
      <c r="N172" s="223">
        <v>2067535</v>
      </c>
      <c r="O172" s="223">
        <v>2053538</v>
      </c>
      <c r="P172" s="223">
        <v>2066469</v>
      </c>
      <c r="Q172" s="223">
        <v>2071086</v>
      </c>
      <c r="R172" s="223">
        <v>2068182</v>
      </c>
      <c r="S172" s="223">
        <v>2066908</v>
      </c>
      <c r="T172" s="224">
        <v>2067117</v>
      </c>
      <c r="U172" s="225"/>
      <c r="V172" s="225"/>
      <c r="W172" s="226"/>
      <c r="X172" s="227"/>
    </row>
    <row r="173" spans="1:24" s="228" customFormat="1" ht="38.25">
      <c r="A173" s="233">
        <v>3884</v>
      </c>
      <c r="B173" s="234" t="s">
        <v>523</v>
      </c>
      <c r="C173" s="235"/>
      <c r="D173" s="237">
        <v>1</v>
      </c>
      <c r="E173" s="238" t="s">
        <v>361</v>
      </c>
      <c r="F173" s="236">
        <v>1837087</v>
      </c>
      <c r="G173" s="221">
        <f t="shared" si="4"/>
        <v>1837087</v>
      </c>
      <c r="H173" s="222"/>
      <c r="I173" s="223">
        <v>1816695</v>
      </c>
      <c r="J173" s="223">
        <v>1812286</v>
      </c>
      <c r="K173" s="223">
        <v>1816438</v>
      </c>
      <c r="L173" s="223">
        <v>1814792</v>
      </c>
      <c r="M173" s="223">
        <v>1821472</v>
      </c>
      <c r="N173" s="223">
        <v>1818165</v>
      </c>
      <c r="O173" s="223">
        <v>1805857</v>
      </c>
      <c r="P173" s="223">
        <v>1817228</v>
      </c>
      <c r="Q173" s="223">
        <v>1821288</v>
      </c>
      <c r="R173" s="223">
        <v>1818735</v>
      </c>
      <c r="S173" s="223">
        <v>1817614</v>
      </c>
      <c r="T173" s="224">
        <v>1817798</v>
      </c>
      <c r="U173" s="225"/>
      <c r="V173" s="225"/>
      <c r="W173" s="226"/>
      <c r="X173" s="227"/>
    </row>
    <row r="174" spans="1:24" s="228" customFormat="1" ht="38.25">
      <c r="A174" s="233">
        <v>3885</v>
      </c>
      <c r="B174" s="234" t="s">
        <v>524</v>
      </c>
      <c r="C174" s="235"/>
      <c r="D174" s="237">
        <v>1</v>
      </c>
      <c r="E174" s="238" t="s">
        <v>361</v>
      </c>
      <c r="F174" s="236">
        <v>2396054</v>
      </c>
      <c r="G174" s="221">
        <f t="shared" si="4"/>
        <v>2396054</v>
      </c>
      <c r="H174" s="222"/>
      <c r="I174" s="223">
        <v>2369458</v>
      </c>
      <c r="J174" s="223">
        <v>2363707</v>
      </c>
      <c r="K174" s="223">
        <v>2369122</v>
      </c>
      <c r="L174" s="223">
        <v>2366976</v>
      </c>
      <c r="M174" s="223">
        <v>2375688</v>
      </c>
      <c r="N174" s="223">
        <v>2371375</v>
      </c>
      <c r="O174" s="223">
        <v>2355321</v>
      </c>
      <c r="P174" s="223">
        <v>2370152</v>
      </c>
      <c r="Q174" s="223">
        <v>2375448</v>
      </c>
      <c r="R174" s="223">
        <v>2372117</v>
      </c>
      <c r="S174" s="223">
        <v>2370656</v>
      </c>
      <c r="T174" s="224">
        <v>2370895</v>
      </c>
      <c r="U174" s="225"/>
      <c r="V174" s="225"/>
      <c r="W174" s="226"/>
      <c r="X174" s="227"/>
    </row>
    <row r="175" spans="1:24" s="228" customFormat="1" ht="38.25">
      <c r="A175" s="233">
        <v>3886</v>
      </c>
      <c r="B175" s="234" t="s">
        <v>525</v>
      </c>
      <c r="C175" s="235"/>
      <c r="D175" s="237">
        <v>1</v>
      </c>
      <c r="E175" s="238" t="s">
        <v>361</v>
      </c>
      <c r="F175" s="236">
        <v>2309292</v>
      </c>
      <c r="G175" s="221">
        <f t="shared" si="4"/>
        <v>2309292</v>
      </c>
      <c r="H175" s="222"/>
      <c r="I175" s="223">
        <v>2283659</v>
      </c>
      <c r="J175" s="223">
        <v>2278117</v>
      </c>
      <c r="K175" s="223">
        <v>2283336</v>
      </c>
      <c r="L175" s="223">
        <v>2281267</v>
      </c>
      <c r="M175" s="223">
        <v>2289663</v>
      </c>
      <c r="N175" s="223">
        <v>2285506</v>
      </c>
      <c r="O175" s="223">
        <v>2270034</v>
      </c>
      <c r="P175" s="223">
        <v>2284328</v>
      </c>
      <c r="Q175" s="223">
        <v>2289432</v>
      </c>
      <c r="R175" s="223">
        <v>2286222</v>
      </c>
      <c r="S175" s="223">
        <v>2284814</v>
      </c>
      <c r="T175" s="224">
        <v>2285044</v>
      </c>
      <c r="U175" s="225"/>
      <c r="V175" s="225"/>
      <c r="W175" s="226"/>
      <c r="X175" s="227"/>
    </row>
    <row r="176" spans="1:24" s="228" customFormat="1" ht="38.25">
      <c r="A176" s="233">
        <v>3887</v>
      </c>
      <c r="B176" s="234" t="s">
        <v>526</v>
      </c>
      <c r="C176" s="235"/>
      <c r="D176" s="237">
        <v>1</v>
      </c>
      <c r="E176" s="238" t="s">
        <v>361</v>
      </c>
      <c r="F176" s="236">
        <v>2536281</v>
      </c>
      <c r="G176" s="221">
        <f t="shared" si="4"/>
        <v>2536281</v>
      </c>
      <c r="H176" s="222"/>
      <c r="I176" s="223">
        <v>2508128</v>
      </c>
      <c r="J176" s="223">
        <v>2502041</v>
      </c>
      <c r="K176" s="223">
        <v>2507773</v>
      </c>
      <c r="L176" s="223">
        <v>2505501</v>
      </c>
      <c r="M176" s="223">
        <v>2514723</v>
      </c>
      <c r="N176" s="223">
        <v>2510157</v>
      </c>
      <c r="O176" s="223">
        <v>2493164</v>
      </c>
      <c r="P176" s="223">
        <v>2508863</v>
      </c>
      <c r="Q176" s="223">
        <v>2514469</v>
      </c>
      <c r="R176" s="223">
        <v>2510944</v>
      </c>
      <c r="S176" s="223">
        <v>2509396</v>
      </c>
      <c r="T176" s="224">
        <v>2509650</v>
      </c>
      <c r="U176" s="225"/>
      <c r="V176" s="225"/>
      <c r="W176" s="226"/>
      <c r="X176" s="227"/>
    </row>
    <row r="177" spans="1:24" s="228" customFormat="1" ht="38.25">
      <c r="A177" s="233">
        <v>3888</v>
      </c>
      <c r="B177" s="234" t="s">
        <v>527</v>
      </c>
      <c r="C177" s="235"/>
      <c r="D177" s="237">
        <v>1</v>
      </c>
      <c r="E177" s="238" t="s">
        <v>361</v>
      </c>
      <c r="F177" s="236">
        <v>2635954</v>
      </c>
      <c r="G177" s="221">
        <f t="shared" si="4"/>
        <v>2635954</v>
      </c>
      <c r="H177" s="222"/>
      <c r="I177" s="223">
        <v>2606695</v>
      </c>
      <c r="J177" s="223">
        <v>2600369</v>
      </c>
      <c r="K177" s="223">
        <v>2606326</v>
      </c>
      <c r="L177" s="223">
        <v>2603965</v>
      </c>
      <c r="M177" s="223">
        <v>2613548</v>
      </c>
      <c r="N177" s="223">
        <v>2608804</v>
      </c>
      <c r="O177" s="223">
        <v>2591143</v>
      </c>
      <c r="P177" s="223">
        <v>2607459</v>
      </c>
      <c r="Q177" s="223">
        <v>2613285</v>
      </c>
      <c r="R177" s="223">
        <v>2609621</v>
      </c>
      <c r="S177" s="223">
        <v>2608013</v>
      </c>
      <c r="T177" s="224">
        <v>2608276</v>
      </c>
      <c r="U177" s="225"/>
      <c r="V177" s="225"/>
      <c r="W177" s="226"/>
      <c r="X177" s="227"/>
    </row>
    <row r="178" spans="1:24" s="228" customFormat="1" ht="38.25">
      <c r="A178" s="233">
        <v>3896</v>
      </c>
      <c r="B178" s="234" t="s">
        <v>528</v>
      </c>
      <c r="C178" s="235"/>
      <c r="D178" s="237">
        <v>1</v>
      </c>
      <c r="E178" s="238" t="s">
        <v>361</v>
      </c>
      <c r="F178" s="236">
        <v>1907323</v>
      </c>
      <c r="G178" s="221">
        <f t="shared" si="4"/>
        <v>1907323</v>
      </c>
      <c r="H178" s="222"/>
      <c r="I178" s="223">
        <v>1886152</v>
      </c>
      <c r="J178" s="223">
        <v>1881574</v>
      </c>
      <c r="K178" s="223">
        <v>1885885</v>
      </c>
      <c r="L178" s="223">
        <v>1884176</v>
      </c>
      <c r="M178" s="223">
        <v>1891111</v>
      </c>
      <c r="N178" s="223">
        <v>1887678</v>
      </c>
      <c r="O178" s="223">
        <v>1874899</v>
      </c>
      <c r="P178" s="223">
        <v>1886704</v>
      </c>
      <c r="Q178" s="223">
        <v>1890920</v>
      </c>
      <c r="R178" s="223">
        <v>1888269</v>
      </c>
      <c r="S178" s="223">
        <v>1887105</v>
      </c>
      <c r="T178" s="224">
        <v>1887296</v>
      </c>
      <c r="U178" s="225"/>
      <c r="V178" s="225"/>
      <c r="W178" s="226"/>
      <c r="X178" s="227"/>
    </row>
    <row r="179" spans="1:24" s="228" customFormat="1" ht="38.25">
      <c r="A179" s="233">
        <v>3897</v>
      </c>
      <c r="B179" s="234" t="s">
        <v>529</v>
      </c>
      <c r="C179" s="235"/>
      <c r="D179" s="237">
        <v>1</v>
      </c>
      <c r="E179" s="238" t="s">
        <v>361</v>
      </c>
      <c r="F179" s="236">
        <v>2438937</v>
      </c>
      <c r="G179" s="221">
        <f t="shared" si="4"/>
        <v>2438937</v>
      </c>
      <c r="H179" s="222"/>
      <c r="I179" s="223">
        <v>2411865</v>
      </c>
      <c r="J179" s="223">
        <v>2406011</v>
      </c>
      <c r="K179" s="223">
        <v>2411523</v>
      </c>
      <c r="L179" s="223">
        <v>2409339</v>
      </c>
      <c r="M179" s="223">
        <v>2418206</v>
      </c>
      <c r="N179" s="223">
        <v>2413816</v>
      </c>
      <c r="O179" s="223">
        <v>2397475</v>
      </c>
      <c r="P179" s="223">
        <v>2412572</v>
      </c>
      <c r="Q179" s="223">
        <v>2417962</v>
      </c>
      <c r="R179" s="223">
        <v>2414572</v>
      </c>
      <c r="S179" s="223">
        <v>2413084</v>
      </c>
      <c r="T179" s="224">
        <v>2413328</v>
      </c>
      <c r="U179" s="225"/>
      <c r="V179" s="225"/>
      <c r="W179" s="226"/>
      <c r="X179" s="227"/>
    </row>
    <row r="180" spans="1:24" s="228" customFormat="1" ht="38.25">
      <c r="A180" s="233">
        <v>3898</v>
      </c>
      <c r="B180" s="234" t="s">
        <v>530</v>
      </c>
      <c r="C180" s="235"/>
      <c r="D180" s="237">
        <v>1</v>
      </c>
      <c r="E180" s="238" t="s">
        <v>361</v>
      </c>
      <c r="F180" s="236">
        <v>2809065</v>
      </c>
      <c r="G180" s="221">
        <f t="shared" si="4"/>
        <v>2809065</v>
      </c>
      <c r="H180" s="222"/>
      <c r="I180" s="223">
        <v>2777884</v>
      </c>
      <c r="J180" s="223">
        <v>2771143</v>
      </c>
      <c r="K180" s="223">
        <v>2777491</v>
      </c>
      <c r="L180" s="223">
        <v>2774975</v>
      </c>
      <c r="M180" s="223">
        <v>2785188</v>
      </c>
      <c r="N180" s="223">
        <v>2780132</v>
      </c>
      <c r="O180" s="223">
        <v>2761311</v>
      </c>
      <c r="P180" s="223">
        <v>2778699</v>
      </c>
      <c r="Q180" s="223">
        <v>2784907</v>
      </c>
      <c r="R180" s="223">
        <v>2781002</v>
      </c>
      <c r="S180" s="223">
        <v>2779289</v>
      </c>
      <c r="T180" s="224">
        <v>2779570</v>
      </c>
      <c r="U180" s="225"/>
      <c r="V180" s="225"/>
      <c r="W180" s="226"/>
      <c r="X180" s="227"/>
    </row>
    <row r="181" spans="1:24" s="228" customFormat="1" ht="38.25">
      <c r="A181" s="233">
        <v>3899</v>
      </c>
      <c r="B181" s="234" t="s">
        <v>531</v>
      </c>
      <c r="C181" s="235"/>
      <c r="D181" s="237">
        <v>1</v>
      </c>
      <c r="E181" s="238" t="s">
        <v>361</v>
      </c>
      <c r="F181" s="236">
        <v>3595477</v>
      </c>
      <c r="G181" s="221">
        <f t="shared" si="4"/>
        <v>3595477</v>
      </c>
      <c r="H181" s="222"/>
      <c r="I181" s="223">
        <v>3555567</v>
      </c>
      <c r="J181" s="223">
        <v>3546938</v>
      </c>
      <c r="K181" s="223">
        <v>3555064</v>
      </c>
      <c r="L181" s="223">
        <v>3551843</v>
      </c>
      <c r="M181" s="223">
        <v>3564915</v>
      </c>
      <c r="N181" s="223">
        <v>3558444</v>
      </c>
      <c r="O181" s="223">
        <v>3534354</v>
      </c>
      <c r="P181" s="223">
        <v>3556609</v>
      </c>
      <c r="Q181" s="223">
        <v>3564556</v>
      </c>
      <c r="R181" s="223">
        <v>3559558</v>
      </c>
      <c r="S181" s="223">
        <v>3557365</v>
      </c>
      <c r="T181" s="224">
        <v>3557724</v>
      </c>
      <c r="U181" s="225"/>
      <c r="V181" s="225"/>
      <c r="W181" s="226"/>
      <c r="X181" s="227"/>
    </row>
    <row r="182" spans="1:24" s="228" customFormat="1" ht="25.5">
      <c r="A182" s="233">
        <v>3910</v>
      </c>
      <c r="B182" s="234" t="s">
        <v>532</v>
      </c>
      <c r="C182" s="235"/>
      <c r="D182" s="237">
        <v>1</v>
      </c>
      <c r="E182" s="238" t="s">
        <v>354</v>
      </c>
      <c r="F182" s="236">
        <v>382509</v>
      </c>
      <c r="G182" s="221">
        <f t="shared" si="4"/>
        <v>382509</v>
      </c>
      <c r="H182" s="222"/>
      <c r="I182" s="223">
        <v>378263</v>
      </c>
      <c r="J182" s="223">
        <v>377345</v>
      </c>
      <c r="K182" s="223">
        <v>378210</v>
      </c>
      <c r="L182" s="223">
        <v>377867</v>
      </c>
      <c r="M182" s="223">
        <v>379258</v>
      </c>
      <c r="N182" s="223">
        <v>378569</v>
      </c>
      <c r="O182" s="223">
        <v>376006</v>
      </c>
      <c r="P182" s="223">
        <v>378374</v>
      </c>
      <c r="Q182" s="223">
        <v>379219</v>
      </c>
      <c r="R182" s="223">
        <v>378688</v>
      </c>
      <c r="S182" s="223">
        <v>378454</v>
      </c>
      <c r="T182" s="224">
        <v>378493</v>
      </c>
      <c r="U182" s="225"/>
      <c r="V182" s="225"/>
      <c r="W182" s="226"/>
      <c r="X182" s="227"/>
    </row>
    <row r="183" spans="1:24" s="228" customFormat="1" ht="25.5">
      <c r="A183" s="233">
        <v>4009</v>
      </c>
      <c r="B183" s="234" t="s">
        <v>533</v>
      </c>
      <c r="C183" s="235"/>
      <c r="D183" s="237">
        <v>1</v>
      </c>
      <c r="E183" s="238" t="s">
        <v>357</v>
      </c>
      <c r="F183" s="236">
        <v>7716</v>
      </c>
      <c r="G183" s="221">
        <f t="shared" si="4"/>
        <v>7716</v>
      </c>
      <c r="H183" s="222"/>
      <c r="I183" s="223">
        <v>7630</v>
      </c>
      <c r="J183" s="223">
        <v>7612</v>
      </c>
      <c r="K183" s="223">
        <v>7629</v>
      </c>
      <c r="L183" s="223">
        <v>7622</v>
      </c>
      <c r="M183" s="223">
        <v>7650</v>
      </c>
      <c r="N183" s="223">
        <v>7637</v>
      </c>
      <c r="O183" s="223">
        <v>7585</v>
      </c>
      <c r="P183" s="223">
        <v>7632</v>
      </c>
      <c r="Q183" s="223">
        <v>7650</v>
      </c>
      <c r="R183" s="223">
        <v>7639</v>
      </c>
      <c r="S183" s="223">
        <v>7634</v>
      </c>
      <c r="T183" s="224">
        <v>7635</v>
      </c>
      <c r="U183" s="225"/>
      <c r="V183" s="225"/>
      <c r="W183" s="226"/>
      <c r="X183" s="227"/>
    </row>
    <row r="184" spans="1:24" s="228" customFormat="1" ht="25.5">
      <c r="A184" s="233">
        <v>4010</v>
      </c>
      <c r="B184" s="234" t="s">
        <v>534</v>
      </c>
      <c r="C184" s="235"/>
      <c r="D184" s="237">
        <v>1</v>
      </c>
      <c r="E184" s="238" t="s">
        <v>357</v>
      </c>
      <c r="F184" s="236">
        <v>12256</v>
      </c>
      <c r="G184" s="221">
        <f t="shared" si="4"/>
        <v>12256</v>
      </c>
      <c r="H184" s="222"/>
      <c r="I184" s="223">
        <v>12120</v>
      </c>
      <c r="J184" s="223">
        <v>12091</v>
      </c>
      <c r="K184" s="223">
        <v>12118</v>
      </c>
      <c r="L184" s="223">
        <v>12107</v>
      </c>
      <c r="M184" s="223">
        <v>12152</v>
      </c>
      <c r="N184" s="223">
        <v>12130</v>
      </c>
      <c r="O184" s="223">
        <v>12048</v>
      </c>
      <c r="P184" s="223">
        <v>12123</v>
      </c>
      <c r="Q184" s="223">
        <v>12151</v>
      </c>
      <c r="R184" s="223">
        <v>12134</v>
      </c>
      <c r="S184" s="223">
        <v>12126</v>
      </c>
      <c r="T184" s="224">
        <v>12127</v>
      </c>
      <c r="U184" s="225"/>
      <c r="V184" s="225"/>
      <c r="W184" s="226"/>
      <c r="X184" s="227"/>
    </row>
    <row r="185" spans="1:24" s="228" customFormat="1" ht="25.5">
      <c r="A185" s="233">
        <v>4011</v>
      </c>
      <c r="B185" s="234" t="s">
        <v>535</v>
      </c>
      <c r="C185" s="235"/>
      <c r="D185" s="237">
        <v>1</v>
      </c>
      <c r="E185" s="238" t="s">
        <v>357</v>
      </c>
      <c r="F185" s="236">
        <v>14713</v>
      </c>
      <c r="G185" s="221">
        <f t="shared" si="4"/>
        <v>14713</v>
      </c>
      <c r="H185" s="222"/>
      <c r="I185" s="223">
        <v>14550</v>
      </c>
      <c r="J185" s="223">
        <v>14514</v>
      </c>
      <c r="K185" s="223">
        <v>14548</v>
      </c>
      <c r="L185" s="223">
        <v>14534</v>
      </c>
      <c r="M185" s="223">
        <v>14588</v>
      </c>
      <c r="N185" s="223">
        <v>14561</v>
      </c>
      <c r="O185" s="223">
        <v>14463</v>
      </c>
      <c r="P185" s="223">
        <v>14553</v>
      </c>
      <c r="Q185" s="223">
        <v>14586</v>
      </c>
      <c r="R185" s="223">
        <v>14566</v>
      </c>
      <c r="S185" s="223">
        <v>14557</v>
      </c>
      <c r="T185" s="224">
        <v>14559</v>
      </c>
      <c r="U185" s="225"/>
      <c r="V185" s="225"/>
      <c r="W185" s="226"/>
      <c r="X185" s="227"/>
    </row>
    <row r="186" spans="1:24" s="228" customFormat="1" ht="25.5">
      <c r="A186" s="233">
        <v>4012</v>
      </c>
      <c r="B186" s="234" t="s">
        <v>536</v>
      </c>
      <c r="C186" s="235"/>
      <c r="D186" s="237">
        <v>1</v>
      </c>
      <c r="E186" s="238" t="s">
        <v>357</v>
      </c>
      <c r="F186" s="236">
        <v>16591</v>
      </c>
      <c r="G186" s="221">
        <f t="shared" si="4"/>
        <v>16591</v>
      </c>
      <c r="H186" s="222"/>
      <c r="I186" s="223">
        <v>16407</v>
      </c>
      <c r="J186" s="223">
        <v>16367</v>
      </c>
      <c r="K186" s="223">
        <v>16405</v>
      </c>
      <c r="L186" s="223">
        <v>16390</v>
      </c>
      <c r="M186" s="223">
        <v>16450</v>
      </c>
      <c r="N186" s="223">
        <v>16420</v>
      </c>
      <c r="O186" s="223">
        <v>16309</v>
      </c>
      <c r="P186" s="223">
        <v>16411</v>
      </c>
      <c r="Q186" s="223">
        <v>16448</v>
      </c>
      <c r="R186" s="223">
        <v>16425</v>
      </c>
      <c r="S186" s="223">
        <v>16415</v>
      </c>
      <c r="T186" s="224">
        <v>16417</v>
      </c>
      <c r="U186" s="225"/>
      <c r="V186" s="225"/>
      <c r="W186" s="226"/>
      <c r="X186" s="227"/>
    </row>
    <row r="187" spans="1:24" s="228" customFormat="1" ht="38.25">
      <c r="A187" s="233">
        <v>4014</v>
      </c>
      <c r="B187" s="234" t="s">
        <v>537</v>
      </c>
      <c r="C187" s="235"/>
      <c r="D187" s="237">
        <v>1</v>
      </c>
      <c r="E187" s="238" t="s">
        <v>357</v>
      </c>
      <c r="F187" s="236">
        <v>7716</v>
      </c>
      <c r="G187" s="221">
        <f t="shared" si="4"/>
        <v>7716</v>
      </c>
      <c r="H187" s="222"/>
      <c r="I187" s="223">
        <v>7630</v>
      </c>
      <c r="J187" s="223">
        <v>7612</v>
      </c>
      <c r="K187" s="223">
        <v>7629</v>
      </c>
      <c r="L187" s="223">
        <v>7622</v>
      </c>
      <c r="M187" s="223">
        <v>7650</v>
      </c>
      <c r="N187" s="223">
        <v>7637</v>
      </c>
      <c r="O187" s="223">
        <v>7585</v>
      </c>
      <c r="P187" s="223">
        <v>7632</v>
      </c>
      <c r="Q187" s="223">
        <v>7650</v>
      </c>
      <c r="R187" s="223">
        <v>7639</v>
      </c>
      <c r="S187" s="223">
        <v>7634</v>
      </c>
      <c r="T187" s="224">
        <v>7635</v>
      </c>
      <c r="U187" s="225"/>
      <c r="V187" s="225"/>
      <c r="W187" s="226"/>
      <c r="X187" s="227"/>
    </row>
    <row r="188" spans="1:24" s="228" customFormat="1" ht="38.25">
      <c r="A188" s="233">
        <v>4015</v>
      </c>
      <c r="B188" s="234" t="s">
        <v>538</v>
      </c>
      <c r="C188" s="235"/>
      <c r="D188" s="237">
        <v>1</v>
      </c>
      <c r="E188" s="238" t="s">
        <v>357</v>
      </c>
      <c r="F188" s="236">
        <v>12256</v>
      </c>
      <c r="G188" s="221">
        <f t="shared" si="4"/>
        <v>12256</v>
      </c>
      <c r="H188" s="222"/>
      <c r="I188" s="223">
        <v>12120</v>
      </c>
      <c r="J188" s="223">
        <v>12091</v>
      </c>
      <c r="K188" s="223">
        <v>12118</v>
      </c>
      <c r="L188" s="223">
        <v>12107</v>
      </c>
      <c r="M188" s="223">
        <v>12152</v>
      </c>
      <c r="N188" s="223">
        <v>12130</v>
      </c>
      <c r="O188" s="223">
        <v>12048</v>
      </c>
      <c r="P188" s="223">
        <v>12123</v>
      </c>
      <c r="Q188" s="223">
        <v>12151</v>
      </c>
      <c r="R188" s="223">
        <v>12134</v>
      </c>
      <c r="S188" s="223">
        <v>12126</v>
      </c>
      <c r="T188" s="224">
        <v>12127</v>
      </c>
      <c r="U188" s="225"/>
      <c r="V188" s="225"/>
      <c r="W188" s="226"/>
      <c r="X188" s="227"/>
    </row>
    <row r="189" spans="1:24" s="228" customFormat="1" ht="38.25">
      <c r="A189" s="233">
        <v>4016</v>
      </c>
      <c r="B189" s="234" t="s">
        <v>539</v>
      </c>
      <c r="C189" s="235"/>
      <c r="D189" s="237">
        <v>1</v>
      </c>
      <c r="E189" s="238" t="s">
        <v>357</v>
      </c>
      <c r="F189" s="236">
        <v>14713</v>
      </c>
      <c r="G189" s="221">
        <f t="shared" si="4"/>
        <v>14713</v>
      </c>
      <c r="H189" s="222"/>
      <c r="I189" s="223">
        <v>14550</v>
      </c>
      <c r="J189" s="223">
        <v>14514</v>
      </c>
      <c r="K189" s="223">
        <v>14548</v>
      </c>
      <c r="L189" s="223">
        <v>14534</v>
      </c>
      <c r="M189" s="223">
        <v>14588</v>
      </c>
      <c r="N189" s="223">
        <v>14561</v>
      </c>
      <c r="O189" s="223">
        <v>14463</v>
      </c>
      <c r="P189" s="223">
        <v>14553</v>
      </c>
      <c r="Q189" s="223">
        <v>14586</v>
      </c>
      <c r="R189" s="223">
        <v>14566</v>
      </c>
      <c r="S189" s="223">
        <v>14557</v>
      </c>
      <c r="T189" s="224">
        <v>14559</v>
      </c>
      <c r="U189" s="225"/>
      <c r="V189" s="225"/>
      <c r="W189" s="226"/>
      <c r="X189" s="227"/>
    </row>
    <row r="190" spans="1:24" s="228" customFormat="1" ht="38.25">
      <c r="A190" s="233">
        <v>4017</v>
      </c>
      <c r="B190" s="234" t="s">
        <v>540</v>
      </c>
      <c r="C190" s="235"/>
      <c r="D190" s="237">
        <v>1</v>
      </c>
      <c r="E190" s="238" t="s">
        <v>357</v>
      </c>
      <c r="F190" s="236">
        <v>16591</v>
      </c>
      <c r="G190" s="221">
        <f t="shared" si="4"/>
        <v>16591</v>
      </c>
      <c r="H190" s="222"/>
      <c r="I190" s="223">
        <v>16407</v>
      </c>
      <c r="J190" s="223">
        <v>16367</v>
      </c>
      <c r="K190" s="223">
        <v>16405</v>
      </c>
      <c r="L190" s="223">
        <v>16390</v>
      </c>
      <c r="M190" s="223">
        <v>16450</v>
      </c>
      <c r="N190" s="223">
        <v>16420</v>
      </c>
      <c r="O190" s="223">
        <v>16309</v>
      </c>
      <c r="P190" s="223">
        <v>16411</v>
      </c>
      <c r="Q190" s="223">
        <v>16448</v>
      </c>
      <c r="R190" s="223">
        <v>16425</v>
      </c>
      <c r="S190" s="223">
        <v>16415</v>
      </c>
      <c r="T190" s="224">
        <v>16417</v>
      </c>
      <c r="U190" s="225"/>
      <c r="V190" s="225"/>
      <c r="W190" s="226"/>
      <c r="X190" s="227"/>
    </row>
    <row r="191" spans="1:24" s="228" customFormat="1" ht="25.5">
      <c r="A191" s="233">
        <v>4019</v>
      </c>
      <c r="B191" s="234" t="s">
        <v>541</v>
      </c>
      <c r="C191" s="235"/>
      <c r="D191" s="237">
        <v>1</v>
      </c>
      <c r="E191" s="238" t="s">
        <v>357</v>
      </c>
      <c r="F191" s="236">
        <v>6206</v>
      </c>
      <c r="G191" s="221">
        <f t="shared" si="4"/>
        <v>6206</v>
      </c>
      <c r="H191" s="222"/>
      <c r="I191" s="223">
        <v>6137</v>
      </c>
      <c r="J191" s="223">
        <v>6122</v>
      </c>
      <c r="K191" s="223">
        <v>6136</v>
      </c>
      <c r="L191" s="223">
        <v>6131</v>
      </c>
      <c r="M191" s="223">
        <v>6153</v>
      </c>
      <c r="N191" s="223">
        <v>6142</v>
      </c>
      <c r="O191" s="223">
        <v>6100</v>
      </c>
      <c r="P191" s="223">
        <v>6138</v>
      </c>
      <c r="Q191" s="223">
        <v>6153</v>
      </c>
      <c r="R191" s="223">
        <v>6144</v>
      </c>
      <c r="S191" s="223">
        <v>6140</v>
      </c>
      <c r="T191" s="224">
        <v>6141</v>
      </c>
      <c r="U191" s="225"/>
      <c r="V191" s="225"/>
      <c r="W191" s="226"/>
      <c r="X191" s="227"/>
    </row>
    <row r="192" spans="1:24" s="228" customFormat="1" ht="25.5">
      <c r="A192" s="233">
        <v>4020</v>
      </c>
      <c r="B192" s="234" t="s">
        <v>542</v>
      </c>
      <c r="C192" s="235"/>
      <c r="D192" s="237">
        <v>1</v>
      </c>
      <c r="E192" s="238" t="s">
        <v>357</v>
      </c>
      <c r="F192" s="236">
        <v>6474</v>
      </c>
      <c r="G192" s="221">
        <f t="shared" si="4"/>
        <v>6474</v>
      </c>
      <c r="H192" s="222"/>
      <c r="I192" s="223">
        <v>6402</v>
      </c>
      <c r="J192" s="223">
        <v>6387</v>
      </c>
      <c r="K192" s="223">
        <v>6401</v>
      </c>
      <c r="L192" s="223">
        <v>6395</v>
      </c>
      <c r="M192" s="223">
        <v>6419</v>
      </c>
      <c r="N192" s="223">
        <v>6407</v>
      </c>
      <c r="O192" s="223">
        <v>6364</v>
      </c>
      <c r="P192" s="223">
        <v>6404</v>
      </c>
      <c r="Q192" s="223">
        <v>6418</v>
      </c>
      <c r="R192" s="223">
        <v>6409</v>
      </c>
      <c r="S192" s="223">
        <v>6405</v>
      </c>
      <c r="T192" s="224">
        <v>6406</v>
      </c>
      <c r="U192" s="225"/>
      <c r="V192" s="225"/>
      <c r="W192" s="226"/>
      <c r="X192" s="227"/>
    </row>
    <row r="193" spans="1:24" s="228" customFormat="1" ht="38.25">
      <c r="A193" s="233">
        <v>4021</v>
      </c>
      <c r="B193" s="234" t="s">
        <v>543</v>
      </c>
      <c r="C193" s="235"/>
      <c r="D193" s="237">
        <v>1</v>
      </c>
      <c r="E193" s="238" t="s">
        <v>357</v>
      </c>
      <c r="F193" s="236">
        <v>12256</v>
      </c>
      <c r="G193" s="221">
        <f t="shared" si="4"/>
        <v>12256</v>
      </c>
      <c r="H193" s="222"/>
      <c r="I193" s="223">
        <v>12120</v>
      </c>
      <c r="J193" s="223">
        <v>12091</v>
      </c>
      <c r="K193" s="223">
        <v>12118</v>
      </c>
      <c r="L193" s="223">
        <v>12107</v>
      </c>
      <c r="M193" s="223">
        <v>12152</v>
      </c>
      <c r="N193" s="223">
        <v>12130</v>
      </c>
      <c r="O193" s="223">
        <v>12048</v>
      </c>
      <c r="P193" s="223">
        <v>12123</v>
      </c>
      <c r="Q193" s="223">
        <v>12151</v>
      </c>
      <c r="R193" s="223">
        <v>12134</v>
      </c>
      <c r="S193" s="223">
        <v>12126</v>
      </c>
      <c r="T193" s="224">
        <v>12127</v>
      </c>
      <c r="U193" s="225"/>
      <c r="V193" s="225"/>
      <c r="W193" s="226"/>
      <c r="X193" s="227"/>
    </row>
    <row r="194" spans="1:24" s="228" customFormat="1" ht="38.25">
      <c r="A194" s="233">
        <v>4022</v>
      </c>
      <c r="B194" s="234" t="s">
        <v>544</v>
      </c>
      <c r="C194" s="235"/>
      <c r="D194" s="237">
        <v>1</v>
      </c>
      <c r="E194" s="238" t="s">
        <v>357</v>
      </c>
      <c r="F194" s="236">
        <v>14713</v>
      </c>
      <c r="G194" s="221">
        <f t="shared" si="4"/>
        <v>14713</v>
      </c>
      <c r="H194" s="222"/>
      <c r="I194" s="223">
        <v>14550</v>
      </c>
      <c r="J194" s="223">
        <v>14514</v>
      </c>
      <c r="K194" s="223">
        <v>14548</v>
      </c>
      <c r="L194" s="223">
        <v>14534</v>
      </c>
      <c r="M194" s="223">
        <v>14588</v>
      </c>
      <c r="N194" s="223">
        <v>14561</v>
      </c>
      <c r="O194" s="223">
        <v>14463</v>
      </c>
      <c r="P194" s="223">
        <v>14553</v>
      </c>
      <c r="Q194" s="223">
        <v>14586</v>
      </c>
      <c r="R194" s="223">
        <v>14566</v>
      </c>
      <c r="S194" s="223">
        <v>14557</v>
      </c>
      <c r="T194" s="224">
        <v>14559</v>
      </c>
      <c r="U194" s="225"/>
      <c r="V194" s="225"/>
      <c r="W194" s="226"/>
      <c r="X194" s="227"/>
    </row>
    <row r="195" spans="1:24" s="228" customFormat="1" ht="38.25">
      <c r="A195" s="233">
        <v>4023</v>
      </c>
      <c r="B195" s="234" t="s">
        <v>545</v>
      </c>
      <c r="C195" s="235"/>
      <c r="D195" s="237">
        <v>1</v>
      </c>
      <c r="E195" s="238" t="s">
        <v>357</v>
      </c>
      <c r="F195" s="236">
        <v>16591</v>
      </c>
      <c r="G195" s="221">
        <f t="shared" si="4"/>
        <v>16591</v>
      </c>
      <c r="H195" s="222"/>
      <c r="I195" s="223">
        <v>16407</v>
      </c>
      <c r="J195" s="223">
        <v>16367</v>
      </c>
      <c r="K195" s="223">
        <v>16405</v>
      </c>
      <c r="L195" s="223">
        <v>16390</v>
      </c>
      <c r="M195" s="223">
        <v>16450</v>
      </c>
      <c r="N195" s="223">
        <v>16420</v>
      </c>
      <c r="O195" s="223">
        <v>16309</v>
      </c>
      <c r="P195" s="223">
        <v>16411</v>
      </c>
      <c r="Q195" s="223">
        <v>16448</v>
      </c>
      <c r="R195" s="223">
        <v>16425</v>
      </c>
      <c r="S195" s="223">
        <v>16415</v>
      </c>
      <c r="T195" s="224">
        <v>16417</v>
      </c>
      <c r="U195" s="225"/>
      <c r="V195" s="225"/>
      <c r="W195" s="226"/>
      <c r="X195" s="227"/>
    </row>
    <row r="196" spans="1:24" s="228" customFormat="1" ht="38.25">
      <c r="A196" s="233">
        <v>4039</v>
      </c>
      <c r="B196" s="234" t="s">
        <v>546</v>
      </c>
      <c r="C196" s="235"/>
      <c r="D196" s="237">
        <v>1</v>
      </c>
      <c r="E196" s="238" t="s">
        <v>358</v>
      </c>
      <c r="F196" s="236">
        <v>17307</v>
      </c>
      <c r="G196" s="221">
        <f t="shared" si="4"/>
        <v>17307</v>
      </c>
      <c r="H196" s="222"/>
      <c r="I196" s="223">
        <v>17115</v>
      </c>
      <c r="J196" s="223">
        <v>17073</v>
      </c>
      <c r="K196" s="223">
        <v>17112</v>
      </c>
      <c r="L196" s="223">
        <v>17097</v>
      </c>
      <c r="M196" s="223">
        <v>17160</v>
      </c>
      <c r="N196" s="223">
        <v>17129</v>
      </c>
      <c r="O196" s="223">
        <v>17013</v>
      </c>
      <c r="P196" s="223">
        <v>17119</v>
      </c>
      <c r="Q196" s="223">
        <v>17158</v>
      </c>
      <c r="R196" s="223">
        <v>17134</v>
      </c>
      <c r="S196" s="223">
        <v>17124</v>
      </c>
      <c r="T196" s="224">
        <v>17125</v>
      </c>
      <c r="U196" s="225"/>
      <c r="V196" s="225"/>
      <c r="W196" s="226"/>
      <c r="X196" s="227"/>
    </row>
    <row r="197" spans="1:24" s="228" customFormat="1" ht="38.25">
      <c r="A197" s="233">
        <v>4040</v>
      </c>
      <c r="B197" s="234" t="s">
        <v>547</v>
      </c>
      <c r="C197" s="235"/>
      <c r="D197" s="237">
        <v>1</v>
      </c>
      <c r="E197" s="238" t="s">
        <v>358</v>
      </c>
      <c r="F197" s="236">
        <v>19845</v>
      </c>
      <c r="G197" s="221">
        <f t="shared" si="4"/>
        <v>19845</v>
      </c>
      <c r="H197" s="222"/>
      <c r="I197" s="223">
        <v>19625</v>
      </c>
      <c r="J197" s="223">
        <v>19577</v>
      </c>
      <c r="K197" s="223">
        <v>19622</v>
      </c>
      <c r="L197" s="223">
        <v>19604</v>
      </c>
      <c r="M197" s="223">
        <v>19676</v>
      </c>
      <c r="N197" s="223">
        <v>19641</v>
      </c>
      <c r="O197" s="223">
        <v>19508</v>
      </c>
      <c r="P197" s="223">
        <v>19630</v>
      </c>
      <c r="Q197" s="223">
        <v>19674</v>
      </c>
      <c r="R197" s="223">
        <v>19647</v>
      </c>
      <c r="S197" s="223">
        <v>19635</v>
      </c>
      <c r="T197" s="224">
        <v>19637</v>
      </c>
      <c r="U197" s="225"/>
      <c r="V197" s="225"/>
      <c r="W197" s="226"/>
      <c r="X197" s="227"/>
    </row>
    <row r="198" spans="1:24" s="228" customFormat="1" ht="38.25">
      <c r="A198" s="233">
        <v>4041</v>
      </c>
      <c r="B198" s="234" t="s">
        <v>548</v>
      </c>
      <c r="C198" s="235"/>
      <c r="D198" s="237">
        <v>1</v>
      </c>
      <c r="E198" s="238" t="s">
        <v>358</v>
      </c>
      <c r="F198" s="236">
        <v>27428</v>
      </c>
      <c r="G198" s="221">
        <f t="shared" si="4"/>
        <v>27428</v>
      </c>
      <c r="H198" s="222"/>
      <c r="I198" s="223">
        <v>27124</v>
      </c>
      <c r="J198" s="223">
        <v>27058</v>
      </c>
      <c r="K198" s="223">
        <v>27120</v>
      </c>
      <c r="L198" s="223">
        <v>27095</v>
      </c>
      <c r="M198" s="223">
        <v>27195</v>
      </c>
      <c r="N198" s="223">
        <v>27145</v>
      </c>
      <c r="O198" s="223">
        <v>26962</v>
      </c>
      <c r="P198" s="223">
        <v>27131</v>
      </c>
      <c r="Q198" s="223">
        <v>27192</v>
      </c>
      <c r="R198" s="223">
        <v>27154</v>
      </c>
      <c r="S198" s="223">
        <v>27137</v>
      </c>
      <c r="T198" s="224">
        <v>27140</v>
      </c>
      <c r="U198" s="225"/>
      <c r="V198" s="225"/>
      <c r="W198" s="226"/>
      <c r="X198" s="227"/>
    </row>
    <row r="199" spans="1:24" s="228" customFormat="1" ht="38.25">
      <c r="A199" s="233">
        <v>4042</v>
      </c>
      <c r="B199" s="234" t="s">
        <v>549</v>
      </c>
      <c r="C199" s="235"/>
      <c r="D199" s="237">
        <v>1</v>
      </c>
      <c r="E199" s="238" t="s">
        <v>358</v>
      </c>
      <c r="F199" s="236">
        <v>21162</v>
      </c>
      <c r="G199" s="221">
        <f t="shared" si="4"/>
        <v>21162</v>
      </c>
      <c r="H199" s="222"/>
      <c r="I199" s="223">
        <v>20927</v>
      </c>
      <c r="J199" s="223">
        <v>20876</v>
      </c>
      <c r="K199" s="223">
        <v>20924</v>
      </c>
      <c r="L199" s="223">
        <v>20905</v>
      </c>
      <c r="M199" s="223">
        <v>20982</v>
      </c>
      <c r="N199" s="223">
        <v>20944</v>
      </c>
      <c r="O199" s="223">
        <v>20802</v>
      </c>
      <c r="P199" s="223">
        <v>20933</v>
      </c>
      <c r="Q199" s="223">
        <v>20980</v>
      </c>
      <c r="R199" s="223">
        <v>20951</v>
      </c>
      <c r="S199" s="223">
        <v>20938</v>
      </c>
      <c r="T199" s="224">
        <v>20940</v>
      </c>
      <c r="U199" s="225"/>
      <c r="V199" s="225"/>
      <c r="W199" s="226"/>
      <c r="X199" s="227"/>
    </row>
    <row r="200" spans="1:24" s="228" customFormat="1" ht="38.25">
      <c r="A200" s="233">
        <v>4043</v>
      </c>
      <c r="B200" s="234" t="s">
        <v>550</v>
      </c>
      <c r="C200" s="235"/>
      <c r="D200" s="237">
        <v>1</v>
      </c>
      <c r="E200" s="238" t="s">
        <v>358</v>
      </c>
      <c r="F200" s="236">
        <v>22383</v>
      </c>
      <c r="G200" s="221">
        <f t="shared" si="4"/>
        <v>22383</v>
      </c>
      <c r="H200" s="222"/>
      <c r="I200" s="223">
        <v>22135</v>
      </c>
      <c r="J200" s="223">
        <v>22081</v>
      </c>
      <c r="K200" s="223">
        <v>22131</v>
      </c>
      <c r="L200" s="223">
        <v>22111</v>
      </c>
      <c r="M200" s="223">
        <v>22193</v>
      </c>
      <c r="N200" s="223">
        <v>22152</v>
      </c>
      <c r="O200" s="223">
        <v>22002</v>
      </c>
      <c r="P200" s="223">
        <v>22141</v>
      </c>
      <c r="Q200" s="223">
        <v>22191</v>
      </c>
      <c r="R200" s="223">
        <v>22159</v>
      </c>
      <c r="S200" s="223">
        <v>22146</v>
      </c>
      <c r="T200" s="224">
        <v>22148</v>
      </c>
      <c r="U200" s="225"/>
      <c r="V200" s="225"/>
      <c r="W200" s="226"/>
      <c r="X200" s="227"/>
    </row>
    <row r="201" spans="1:24" s="228" customFormat="1" ht="25.5">
      <c r="A201" s="233">
        <v>4047</v>
      </c>
      <c r="B201" s="234" t="s">
        <v>551</v>
      </c>
      <c r="C201" s="235"/>
      <c r="D201" s="237">
        <v>1</v>
      </c>
      <c r="E201" s="238" t="s">
        <v>358</v>
      </c>
      <c r="F201" s="236">
        <v>37376</v>
      </c>
      <c r="G201" s="221">
        <f t="shared" si="4"/>
        <v>37376</v>
      </c>
      <c r="H201" s="222"/>
      <c r="I201" s="223">
        <v>36961</v>
      </c>
      <c r="J201" s="223">
        <v>36871</v>
      </c>
      <c r="K201" s="223">
        <v>36956</v>
      </c>
      <c r="L201" s="223">
        <v>36922</v>
      </c>
      <c r="M201" s="223">
        <v>37058</v>
      </c>
      <c r="N201" s="223">
        <v>36991</v>
      </c>
      <c r="O201" s="223">
        <v>36741</v>
      </c>
      <c r="P201" s="223">
        <v>36971</v>
      </c>
      <c r="Q201" s="223">
        <v>37055</v>
      </c>
      <c r="R201" s="223">
        <v>37003</v>
      </c>
      <c r="S201" s="223">
        <v>36980</v>
      </c>
      <c r="T201" s="224">
        <v>36984</v>
      </c>
      <c r="U201" s="225"/>
      <c r="V201" s="225"/>
      <c r="W201" s="226"/>
      <c r="X201" s="227"/>
    </row>
    <row r="202" spans="1:24" s="228" customFormat="1" ht="25.5">
      <c r="A202" s="233">
        <v>4048</v>
      </c>
      <c r="B202" s="234" t="s">
        <v>552</v>
      </c>
      <c r="C202" s="235"/>
      <c r="D202" s="237">
        <v>1</v>
      </c>
      <c r="E202" s="238" t="s">
        <v>358</v>
      </c>
      <c r="F202" s="236">
        <v>35880</v>
      </c>
      <c r="G202" s="221">
        <f t="shared" si="4"/>
        <v>35880</v>
      </c>
      <c r="H202" s="222"/>
      <c r="I202" s="223">
        <v>35482</v>
      </c>
      <c r="J202" s="223">
        <v>35396</v>
      </c>
      <c r="K202" s="223">
        <v>35477</v>
      </c>
      <c r="L202" s="223">
        <v>35445</v>
      </c>
      <c r="M202" s="223">
        <v>35575</v>
      </c>
      <c r="N202" s="223">
        <v>35510</v>
      </c>
      <c r="O202" s="223">
        <v>35270</v>
      </c>
      <c r="P202" s="223">
        <v>35492</v>
      </c>
      <c r="Q202" s="223">
        <v>35571</v>
      </c>
      <c r="R202" s="223">
        <v>35522</v>
      </c>
      <c r="S202" s="223">
        <v>35500</v>
      </c>
      <c r="T202" s="224">
        <v>35503</v>
      </c>
      <c r="U202" s="225"/>
      <c r="V202" s="225"/>
      <c r="W202" s="226"/>
      <c r="X202" s="227"/>
    </row>
    <row r="203" spans="1:24" s="228" customFormat="1" ht="25.5">
      <c r="A203" s="233">
        <v>4049</v>
      </c>
      <c r="B203" s="234" t="s">
        <v>553</v>
      </c>
      <c r="C203" s="235"/>
      <c r="D203" s="237">
        <v>1</v>
      </c>
      <c r="E203" s="238" t="s">
        <v>358</v>
      </c>
      <c r="F203" s="236">
        <v>38407</v>
      </c>
      <c r="G203" s="221">
        <f t="shared" si="4"/>
        <v>38407</v>
      </c>
      <c r="H203" s="222"/>
      <c r="I203" s="223">
        <v>37981</v>
      </c>
      <c r="J203" s="223">
        <v>37889</v>
      </c>
      <c r="K203" s="223">
        <v>37975</v>
      </c>
      <c r="L203" s="223">
        <v>37941</v>
      </c>
      <c r="M203" s="223">
        <v>38081</v>
      </c>
      <c r="N203" s="223">
        <v>38011</v>
      </c>
      <c r="O203" s="223">
        <v>37754</v>
      </c>
      <c r="P203" s="223">
        <v>37991</v>
      </c>
      <c r="Q203" s="223">
        <v>38077</v>
      </c>
      <c r="R203" s="223">
        <v>38023</v>
      </c>
      <c r="S203" s="223">
        <v>38000</v>
      </c>
      <c r="T203" s="224">
        <v>38004</v>
      </c>
      <c r="U203" s="225"/>
      <c r="V203" s="225"/>
      <c r="W203" s="226"/>
      <c r="X203" s="227"/>
    </row>
    <row r="204" spans="1:24" s="228" customFormat="1" ht="38.25">
      <c r="A204" s="233">
        <v>4051</v>
      </c>
      <c r="B204" s="234" t="s">
        <v>554</v>
      </c>
      <c r="C204" s="235"/>
      <c r="D204" s="237">
        <v>1</v>
      </c>
      <c r="E204" s="238" t="s">
        <v>357</v>
      </c>
      <c r="F204" s="236">
        <v>42726</v>
      </c>
      <c r="G204" s="221">
        <f t="shared" si="4"/>
        <v>42726</v>
      </c>
      <c r="H204" s="222"/>
      <c r="I204" s="223">
        <v>42252</v>
      </c>
      <c r="J204" s="223">
        <v>42149</v>
      </c>
      <c r="K204" s="223">
        <v>42246</v>
      </c>
      <c r="L204" s="223">
        <v>42207</v>
      </c>
      <c r="M204" s="223">
        <v>42363</v>
      </c>
      <c r="N204" s="223">
        <v>42286</v>
      </c>
      <c r="O204" s="223">
        <v>42000</v>
      </c>
      <c r="P204" s="223">
        <v>42264</v>
      </c>
      <c r="Q204" s="223">
        <v>42359</v>
      </c>
      <c r="R204" s="223">
        <v>42299</v>
      </c>
      <c r="S204" s="223">
        <v>42273</v>
      </c>
      <c r="T204" s="224">
        <v>42277</v>
      </c>
      <c r="U204" s="225"/>
      <c r="V204" s="225"/>
      <c r="W204" s="226"/>
      <c r="X204" s="227"/>
    </row>
    <row r="205" spans="1:24" s="228" customFormat="1" ht="38.25">
      <c r="A205" s="233">
        <v>4052</v>
      </c>
      <c r="B205" s="234" t="s">
        <v>555</v>
      </c>
      <c r="C205" s="235"/>
      <c r="D205" s="237">
        <v>1</v>
      </c>
      <c r="E205" s="238" t="s">
        <v>361</v>
      </c>
      <c r="F205" s="236">
        <v>34754</v>
      </c>
      <c r="G205" s="221">
        <f t="shared" si="4"/>
        <v>34754</v>
      </c>
      <c r="H205" s="222"/>
      <c r="I205" s="223">
        <v>34368</v>
      </c>
      <c r="J205" s="223">
        <v>34285</v>
      </c>
      <c r="K205" s="223">
        <v>34363</v>
      </c>
      <c r="L205" s="223">
        <v>34332</v>
      </c>
      <c r="M205" s="223">
        <v>34459</v>
      </c>
      <c r="N205" s="223">
        <v>34396</v>
      </c>
      <c r="O205" s="223">
        <v>34163</v>
      </c>
      <c r="P205" s="223">
        <v>34378</v>
      </c>
      <c r="Q205" s="223">
        <v>34455</v>
      </c>
      <c r="R205" s="223">
        <v>34407</v>
      </c>
      <c r="S205" s="223">
        <v>34386</v>
      </c>
      <c r="T205" s="224">
        <v>34389</v>
      </c>
      <c r="U205" s="225"/>
      <c r="V205" s="225"/>
      <c r="W205" s="226"/>
      <c r="X205" s="227"/>
    </row>
    <row r="206" spans="1:24" s="228" customFormat="1" ht="25.5">
      <c r="A206" s="233">
        <v>4054</v>
      </c>
      <c r="B206" s="234" t="s">
        <v>556</v>
      </c>
      <c r="C206" s="235"/>
      <c r="D206" s="237">
        <v>1</v>
      </c>
      <c r="E206" s="238" t="s">
        <v>358</v>
      </c>
      <c r="F206" s="236">
        <v>48945</v>
      </c>
      <c r="G206" s="221">
        <f t="shared" si="4"/>
        <v>48945</v>
      </c>
      <c r="H206" s="222"/>
      <c r="I206" s="223">
        <v>48402</v>
      </c>
      <c r="J206" s="223">
        <v>48284</v>
      </c>
      <c r="K206" s="223">
        <v>48395</v>
      </c>
      <c r="L206" s="223">
        <v>48351</v>
      </c>
      <c r="M206" s="223">
        <v>48529</v>
      </c>
      <c r="N206" s="223">
        <v>48441</v>
      </c>
      <c r="O206" s="223">
        <v>48113</v>
      </c>
      <c r="P206" s="223">
        <v>48415</v>
      </c>
      <c r="Q206" s="223">
        <v>48524</v>
      </c>
      <c r="R206" s="223">
        <v>48456</v>
      </c>
      <c r="S206" s="223">
        <v>48426</v>
      </c>
      <c r="T206" s="224">
        <v>48431</v>
      </c>
      <c r="U206" s="225"/>
      <c r="V206" s="225"/>
      <c r="W206" s="226"/>
      <c r="X206" s="227"/>
    </row>
    <row r="207" spans="1:24" s="228" customFormat="1" ht="25.5">
      <c r="A207" s="233">
        <v>4055</v>
      </c>
      <c r="B207" s="234" t="s">
        <v>557</v>
      </c>
      <c r="C207" s="235"/>
      <c r="D207" s="237">
        <v>1</v>
      </c>
      <c r="E207" s="238" t="s">
        <v>358</v>
      </c>
      <c r="F207" s="236">
        <v>46677</v>
      </c>
      <c r="G207" s="221">
        <f t="shared" si="4"/>
        <v>46677</v>
      </c>
      <c r="H207" s="222"/>
      <c r="I207" s="223">
        <v>46159</v>
      </c>
      <c r="J207" s="223">
        <v>46047</v>
      </c>
      <c r="K207" s="223">
        <v>46152</v>
      </c>
      <c r="L207" s="223">
        <v>46111</v>
      </c>
      <c r="M207" s="223">
        <v>46280</v>
      </c>
      <c r="N207" s="223">
        <v>46196</v>
      </c>
      <c r="O207" s="223">
        <v>45883</v>
      </c>
      <c r="P207" s="223">
        <v>46172</v>
      </c>
      <c r="Q207" s="223">
        <v>46276</v>
      </c>
      <c r="R207" s="223">
        <v>46211</v>
      </c>
      <c r="S207" s="223">
        <v>46182</v>
      </c>
      <c r="T207" s="224">
        <v>46187</v>
      </c>
      <c r="U207" s="225"/>
      <c r="V207" s="225"/>
      <c r="W207" s="226"/>
      <c r="X207" s="227"/>
    </row>
    <row r="208" spans="1:24" s="228" customFormat="1" ht="38.25">
      <c r="A208" s="233">
        <v>4061</v>
      </c>
      <c r="B208" s="234" t="s">
        <v>558</v>
      </c>
      <c r="C208" s="235"/>
      <c r="D208" s="237">
        <v>1</v>
      </c>
      <c r="E208" s="238" t="s">
        <v>357</v>
      </c>
      <c r="F208" s="236">
        <v>45910</v>
      </c>
      <c r="G208" s="221">
        <f t="shared" si="4"/>
        <v>45910</v>
      </c>
      <c r="H208" s="222"/>
      <c r="I208" s="223">
        <v>45400</v>
      </c>
      <c r="J208" s="223">
        <v>45290</v>
      </c>
      <c r="K208" s="223">
        <v>45394</v>
      </c>
      <c r="L208" s="223">
        <v>45353</v>
      </c>
      <c r="M208" s="223">
        <v>45520</v>
      </c>
      <c r="N208" s="223">
        <v>45437</v>
      </c>
      <c r="O208" s="223">
        <v>45130</v>
      </c>
      <c r="P208" s="223">
        <v>45413</v>
      </c>
      <c r="Q208" s="223">
        <v>45515</v>
      </c>
      <c r="R208" s="223">
        <v>45451</v>
      </c>
      <c r="S208" s="223">
        <v>45423</v>
      </c>
      <c r="T208" s="224">
        <v>45428</v>
      </c>
      <c r="U208" s="225"/>
      <c r="V208" s="225"/>
      <c r="W208" s="226"/>
      <c r="X208" s="227"/>
    </row>
    <row r="209" spans="1:24" s="228" customFormat="1" ht="38.25">
      <c r="A209" s="233">
        <v>4064</v>
      </c>
      <c r="B209" s="234" t="s">
        <v>559</v>
      </c>
      <c r="C209" s="235"/>
      <c r="D209" s="237">
        <v>1</v>
      </c>
      <c r="E209" s="238" t="s">
        <v>357</v>
      </c>
      <c r="F209" s="236">
        <v>40729</v>
      </c>
      <c r="G209" s="221">
        <f t="shared" si="4"/>
        <v>40729</v>
      </c>
      <c r="H209" s="222"/>
      <c r="I209" s="223">
        <v>40277</v>
      </c>
      <c r="J209" s="223">
        <v>40179</v>
      </c>
      <c r="K209" s="223">
        <v>40271</v>
      </c>
      <c r="L209" s="223">
        <v>40235</v>
      </c>
      <c r="M209" s="223">
        <v>40383</v>
      </c>
      <c r="N209" s="223">
        <v>40309</v>
      </c>
      <c r="O209" s="223">
        <v>40037</v>
      </c>
      <c r="P209" s="223">
        <v>40288</v>
      </c>
      <c r="Q209" s="223">
        <v>40379</v>
      </c>
      <c r="R209" s="223">
        <v>40322</v>
      </c>
      <c r="S209" s="223">
        <v>40297</v>
      </c>
      <c r="T209" s="224">
        <v>40301</v>
      </c>
      <c r="U209" s="225"/>
      <c r="V209" s="225"/>
      <c r="W209" s="226"/>
      <c r="X209" s="227"/>
    </row>
    <row r="210" spans="1:24" s="228" customFormat="1" ht="38.25">
      <c r="A210" s="233">
        <v>4068</v>
      </c>
      <c r="B210" s="234" t="s">
        <v>560</v>
      </c>
      <c r="C210" s="235"/>
      <c r="D210" s="237">
        <v>1</v>
      </c>
      <c r="E210" s="238" t="s">
        <v>357</v>
      </c>
      <c r="F210" s="236">
        <v>64145</v>
      </c>
      <c r="G210" s="221">
        <f t="shared" si="4"/>
        <v>64145</v>
      </c>
      <c r="H210" s="222"/>
      <c r="I210" s="223">
        <v>63433</v>
      </c>
      <c r="J210" s="223">
        <v>63279</v>
      </c>
      <c r="K210" s="223">
        <v>63424</v>
      </c>
      <c r="L210" s="223">
        <v>63367</v>
      </c>
      <c r="M210" s="223">
        <v>63600</v>
      </c>
      <c r="N210" s="223">
        <v>63484</v>
      </c>
      <c r="O210" s="223">
        <v>63055</v>
      </c>
      <c r="P210" s="223">
        <v>63451</v>
      </c>
      <c r="Q210" s="223">
        <v>63593</v>
      </c>
      <c r="R210" s="223">
        <v>63504</v>
      </c>
      <c r="S210" s="223">
        <v>63465</v>
      </c>
      <c r="T210" s="224">
        <v>63471</v>
      </c>
      <c r="U210" s="225"/>
      <c r="V210" s="225"/>
      <c r="W210" s="226"/>
      <c r="X210" s="227"/>
    </row>
    <row r="211" spans="1:24" s="228" customFormat="1" ht="38.25">
      <c r="A211" s="233">
        <v>4069</v>
      </c>
      <c r="B211" s="234" t="s">
        <v>561</v>
      </c>
      <c r="C211" s="235"/>
      <c r="D211" s="237">
        <v>1</v>
      </c>
      <c r="E211" s="238" t="s">
        <v>357</v>
      </c>
      <c r="F211" s="236">
        <v>69291</v>
      </c>
      <c r="G211" s="221">
        <f t="shared" si="4"/>
        <v>69291</v>
      </c>
      <c r="H211" s="222"/>
      <c r="I211" s="223">
        <v>68522</v>
      </c>
      <c r="J211" s="223">
        <v>68356</v>
      </c>
      <c r="K211" s="223">
        <v>68512</v>
      </c>
      <c r="L211" s="223">
        <v>68450</v>
      </c>
      <c r="M211" s="223">
        <v>68702</v>
      </c>
      <c r="N211" s="223">
        <v>68577</v>
      </c>
      <c r="O211" s="223">
        <v>68113</v>
      </c>
      <c r="P211" s="223">
        <v>68541</v>
      </c>
      <c r="Q211" s="223">
        <v>68695</v>
      </c>
      <c r="R211" s="223">
        <v>68599</v>
      </c>
      <c r="S211" s="223">
        <v>68557</v>
      </c>
      <c r="T211" s="224">
        <v>68563</v>
      </c>
      <c r="U211" s="225"/>
      <c r="V211" s="225"/>
      <c r="W211" s="226"/>
      <c r="X211" s="227"/>
    </row>
    <row r="212" spans="1:24" s="228" customFormat="1" ht="38.25">
      <c r="A212" s="233">
        <v>4073</v>
      </c>
      <c r="B212" s="234" t="s">
        <v>562</v>
      </c>
      <c r="C212" s="235"/>
      <c r="D212" s="237">
        <v>1</v>
      </c>
      <c r="E212" s="238" t="s">
        <v>357</v>
      </c>
      <c r="F212" s="236">
        <v>62881</v>
      </c>
      <c r="G212" s="221">
        <f t="shared" si="4"/>
        <v>62881</v>
      </c>
      <c r="H212" s="222"/>
      <c r="I212" s="223">
        <v>62183</v>
      </c>
      <c r="J212" s="223">
        <v>62032</v>
      </c>
      <c r="K212" s="223">
        <v>62174</v>
      </c>
      <c r="L212" s="223">
        <v>62118</v>
      </c>
      <c r="M212" s="223">
        <v>62347</v>
      </c>
      <c r="N212" s="223">
        <v>62233</v>
      </c>
      <c r="O212" s="223">
        <v>61812</v>
      </c>
      <c r="P212" s="223">
        <v>62201</v>
      </c>
      <c r="Q212" s="223">
        <v>62340</v>
      </c>
      <c r="R212" s="223">
        <v>62253</v>
      </c>
      <c r="S212" s="223">
        <v>62214</v>
      </c>
      <c r="T212" s="224">
        <v>62221</v>
      </c>
      <c r="U212" s="225"/>
      <c r="V212" s="225"/>
      <c r="W212" s="226"/>
      <c r="X212" s="227"/>
    </row>
    <row r="213" spans="1:24" s="228" customFormat="1" ht="38.25">
      <c r="A213" s="233">
        <v>4074</v>
      </c>
      <c r="B213" s="234" t="s">
        <v>563</v>
      </c>
      <c r="C213" s="235"/>
      <c r="D213" s="237">
        <v>1</v>
      </c>
      <c r="E213" s="238" t="s">
        <v>357</v>
      </c>
      <c r="F213" s="236">
        <v>51559</v>
      </c>
      <c r="G213" s="221">
        <f t="shared" si="4"/>
        <v>51559</v>
      </c>
      <c r="H213" s="222"/>
      <c r="I213" s="223">
        <v>50987</v>
      </c>
      <c r="J213" s="223">
        <v>50863</v>
      </c>
      <c r="K213" s="223">
        <v>50979</v>
      </c>
      <c r="L213" s="223">
        <v>50933</v>
      </c>
      <c r="M213" s="223">
        <v>51121</v>
      </c>
      <c r="N213" s="223">
        <v>51028</v>
      </c>
      <c r="O213" s="223">
        <v>50682</v>
      </c>
      <c r="P213" s="223">
        <v>51001</v>
      </c>
      <c r="Q213" s="223">
        <v>51116</v>
      </c>
      <c r="R213" s="223">
        <v>51044</v>
      </c>
      <c r="S213" s="223">
        <v>51012</v>
      </c>
      <c r="T213" s="224">
        <v>51018</v>
      </c>
      <c r="U213" s="225"/>
      <c r="V213" s="225"/>
      <c r="W213" s="226"/>
      <c r="X213" s="227"/>
    </row>
    <row r="214" spans="1:24" s="228" customFormat="1" ht="38.25">
      <c r="A214" s="233">
        <v>4075</v>
      </c>
      <c r="B214" s="234" t="s">
        <v>564</v>
      </c>
      <c r="C214" s="235"/>
      <c r="D214" s="237">
        <v>1</v>
      </c>
      <c r="E214" s="238" t="s">
        <v>357</v>
      </c>
      <c r="F214" s="236">
        <v>58422</v>
      </c>
      <c r="G214" s="221">
        <f t="shared" si="4"/>
        <v>58422</v>
      </c>
      <c r="H214" s="222"/>
      <c r="I214" s="223">
        <v>57774</v>
      </c>
      <c r="J214" s="223">
        <v>57633</v>
      </c>
      <c r="K214" s="223">
        <v>57765</v>
      </c>
      <c r="L214" s="223">
        <v>57713</v>
      </c>
      <c r="M214" s="223">
        <v>57925</v>
      </c>
      <c r="N214" s="223">
        <v>57820</v>
      </c>
      <c r="O214" s="223">
        <v>57429</v>
      </c>
      <c r="P214" s="223">
        <v>57790</v>
      </c>
      <c r="Q214" s="223">
        <v>57920</v>
      </c>
      <c r="R214" s="223">
        <v>57838</v>
      </c>
      <c r="S214" s="223">
        <v>57803</v>
      </c>
      <c r="T214" s="224">
        <v>57809</v>
      </c>
      <c r="U214" s="225"/>
      <c r="V214" s="225"/>
      <c r="W214" s="226"/>
      <c r="X214" s="227"/>
    </row>
    <row r="215" spans="1:24" s="228" customFormat="1" ht="38.25">
      <c r="A215" s="233">
        <v>4077</v>
      </c>
      <c r="B215" s="234" t="s">
        <v>565</v>
      </c>
      <c r="C215" s="235"/>
      <c r="D215" s="237">
        <v>1</v>
      </c>
      <c r="E215" s="238" t="s">
        <v>357</v>
      </c>
      <c r="F215" s="236">
        <v>64365</v>
      </c>
      <c r="G215" s="221">
        <f t="shared" si="4"/>
        <v>64365</v>
      </c>
      <c r="H215" s="222"/>
      <c r="I215" s="223">
        <v>63651</v>
      </c>
      <c r="J215" s="223">
        <v>63496</v>
      </c>
      <c r="K215" s="223">
        <v>63642</v>
      </c>
      <c r="L215" s="223">
        <v>63584</v>
      </c>
      <c r="M215" s="223">
        <v>63818</v>
      </c>
      <c r="N215" s="223">
        <v>63702</v>
      </c>
      <c r="O215" s="223">
        <v>63271</v>
      </c>
      <c r="P215" s="223">
        <v>63669</v>
      </c>
      <c r="Q215" s="223">
        <v>63811</v>
      </c>
      <c r="R215" s="223">
        <v>63722</v>
      </c>
      <c r="S215" s="223">
        <v>63683</v>
      </c>
      <c r="T215" s="224">
        <v>63689</v>
      </c>
      <c r="U215" s="225"/>
      <c r="V215" s="225"/>
      <c r="W215" s="226"/>
      <c r="X215" s="227"/>
    </row>
    <row r="216" spans="1:24" s="228" customFormat="1" ht="38.25">
      <c r="A216" s="233">
        <v>4078</v>
      </c>
      <c r="B216" s="234" t="s">
        <v>566</v>
      </c>
      <c r="C216" s="235"/>
      <c r="D216" s="237">
        <v>1</v>
      </c>
      <c r="E216" s="238" t="s">
        <v>357</v>
      </c>
      <c r="F216" s="236">
        <v>71228</v>
      </c>
      <c r="G216" s="221">
        <f t="shared" si="4"/>
        <v>71228</v>
      </c>
      <c r="H216" s="222"/>
      <c r="I216" s="223">
        <v>70437</v>
      </c>
      <c r="J216" s="223">
        <v>70266</v>
      </c>
      <c r="K216" s="223">
        <v>70427</v>
      </c>
      <c r="L216" s="223">
        <v>70364</v>
      </c>
      <c r="M216" s="223">
        <v>70623</v>
      </c>
      <c r="N216" s="223">
        <v>70494</v>
      </c>
      <c r="O216" s="223">
        <v>70017</v>
      </c>
      <c r="P216" s="223">
        <v>70458</v>
      </c>
      <c r="Q216" s="223">
        <v>70615</v>
      </c>
      <c r="R216" s="223">
        <v>70516</v>
      </c>
      <c r="S216" s="223">
        <v>70473</v>
      </c>
      <c r="T216" s="224">
        <v>70480</v>
      </c>
      <c r="U216" s="225"/>
      <c r="V216" s="225"/>
      <c r="W216" s="226"/>
      <c r="X216" s="227"/>
    </row>
    <row r="217" spans="1:24" s="228" customFormat="1" ht="38.25">
      <c r="A217" s="233">
        <v>4079</v>
      </c>
      <c r="B217" s="234" t="s">
        <v>567</v>
      </c>
      <c r="C217" s="235"/>
      <c r="D217" s="237">
        <v>1</v>
      </c>
      <c r="E217" s="238" t="s">
        <v>357</v>
      </c>
      <c r="F217" s="236">
        <v>76374</v>
      </c>
      <c r="G217" s="221">
        <f t="shared" si="4"/>
        <v>76374</v>
      </c>
      <c r="H217" s="222"/>
      <c r="I217" s="223">
        <v>75526</v>
      </c>
      <c r="J217" s="223">
        <v>75343</v>
      </c>
      <c r="K217" s="223">
        <v>75516</v>
      </c>
      <c r="L217" s="223">
        <v>75447</v>
      </c>
      <c r="M217" s="223">
        <v>75725</v>
      </c>
      <c r="N217" s="223">
        <v>75587</v>
      </c>
      <c r="O217" s="223">
        <v>75076</v>
      </c>
      <c r="P217" s="223">
        <v>75548</v>
      </c>
      <c r="Q217" s="223">
        <v>75717</v>
      </c>
      <c r="R217" s="223">
        <v>75611</v>
      </c>
      <c r="S217" s="223">
        <v>75564</v>
      </c>
      <c r="T217" s="224">
        <v>75572</v>
      </c>
      <c r="U217" s="225"/>
      <c r="V217" s="225"/>
      <c r="W217" s="226"/>
      <c r="X217" s="227"/>
    </row>
    <row r="218" spans="1:24" s="228" customFormat="1" ht="38.25">
      <c r="A218" s="233">
        <v>4082</v>
      </c>
      <c r="B218" s="234" t="s">
        <v>568</v>
      </c>
      <c r="C218" s="235"/>
      <c r="D218" s="237">
        <v>1</v>
      </c>
      <c r="E218" s="238" t="s">
        <v>361</v>
      </c>
      <c r="F218" s="236">
        <v>132441</v>
      </c>
      <c r="G218" s="221">
        <f t="shared" si="4"/>
        <v>132441</v>
      </c>
      <c r="H218" s="222"/>
      <c r="I218" s="223">
        <v>130971</v>
      </c>
      <c r="J218" s="223">
        <v>130653</v>
      </c>
      <c r="K218" s="223">
        <v>130952</v>
      </c>
      <c r="L218" s="223">
        <v>130834</v>
      </c>
      <c r="M218" s="223">
        <v>131315</v>
      </c>
      <c r="N218" s="223">
        <v>131077</v>
      </c>
      <c r="O218" s="223">
        <v>130190</v>
      </c>
      <c r="P218" s="223">
        <v>131009</v>
      </c>
      <c r="Q218" s="223">
        <v>131302</v>
      </c>
      <c r="R218" s="223">
        <v>131118</v>
      </c>
      <c r="S218" s="223">
        <v>131037</v>
      </c>
      <c r="T218" s="224">
        <v>131050</v>
      </c>
      <c r="U218" s="225"/>
      <c r="V218" s="225"/>
      <c r="W218" s="226"/>
      <c r="X218" s="227"/>
    </row>
    <row r="219" spans="1:24" s="228" customFormat="1" ht="38.25">
      <c r="A219" s="233">
        <v>4083</v>
      </c>
      <c r="B219" s="234" t="s">
        <v>569</v>
      </c>
      <c r="C219" s="235"/>
      <c r="D219" s="237">
        <v>1</v>
      </c>
      <c r="E219" s="238" t="s">
        <v>361</v>
      </c>
      <c r="F219" s="236">
        <v>134868</v>
      </c>
      <c r="G219" s="221">
        <f t="shared" si="4"/>
        <v>134868</v>
      </c>
      <c r="H219" s="222"/>
      <c r="I219" s="223">
        <v>133371</v>
      </c>
      <c r="J219" s="223">
        <v>133047</v>
      </c>
      <c r="K219" s="223">
        <v>133352</v>
      </c>
      <c r="L219" s="223">
        <v>133231</v>
      </c>
      <c r="M219" s="223">
        <v>133722</v>
      </c>
      <c r="N219" s="223">
        <v>133479</v>
      </c>
      <c r="O219" s="223">
        <v>132575</v>
      </c>
      <c r="P219" s="223">
        <v>133410</v>
      </c>
      <c r="Q219" s="223">
        <v>133708</v>
      </c>
      <c r="R219" s="223">
        <v>133521</v>
      </c>
      <c r="S219" s="223">
        <v>133438</v>
      </c>
      <c r="T219" s="224">
        <v>133452</v>
      </c>
      <c r="U219" s="225"/>
      <c r="V219" s="239"/>
      <c r="W219" s="240"/>
      <c r="X219" s="227"/>
    </row>
    <row r="220" spans="1:24" s="228" customFormat="1" ht="38.25">
      <c r="A220" s="233">
        <v>4085</v>
      </c>
      <c r="B220" s="234" t="s">
        <v>570</v>
      </c>
      <c r="C220" s="235"/>
      <c r="D220" s="237">
        <v>1</v>
      </c>
      <c r="E220" s="238" t="s">
        <v>361</v>
      </c>
      <c r="F220" s="236">
        <v>58857</v>
      </c>
      <c r="G220" s="221">
        <f t="shared" si="4"/>
        <v>58857</v>
      </c>
      <c r="H220" s="222"/>
      <c r="I220" s="223">
        <v>58204</v>
      </c>
      <c r="J220" s="223">
        <v>58062</v>
      </c>
      <c r="K220" s="223">
        <v>58195</v>
      </c>
      <c r="L220" s="223">
        <v>58143</v>
      </c>
      <c r="M220" s="223">
        <v>58357</v>
      </c>
      <c r="N220" s="223">
        <v>58251</v>
      </c>
      <c r="O220" s="223">
        <v>57856</v>
      </c>
      <c r="P220" s="223">
        <v>58220</v>
      </c>
      <c r="Q220" s="223">
        <v>58351</v>
      </c>
      <c r="R220" s="223">
        <v>58269</v>
      </c>
      <c r="S220" s="223">
        <v>58233</v>
      </c>
      <c r="T220" s="224">
        <v>58239</v>
      </c>
      <c r="U220" s="225"/>
      <c r="V220" s="239"/>
      <c r="W220" s="240"/>
      <c r="X220" s="227"/>
    </row>
    <row r="221" spans="1:24" s="228" customFormat="1" ht="25.5">
      <c r="A221" s="233">
        <v>4086</v>
      </c>
      <c r="B221" s="234" t="s">
        <v>571</v>
      </c>
      <c r="C221" s="235"/>
      <c r="D221" s="237">
        <v>1</v>
      </c>
      <c r="E221" s="238" t="s">
        <v>361</v>
      </c>
      <c r="F221" s="236">
        <v>55180</v>
      </c>
      <c r="G221" s="221">
        <f t="shared" si="4"/>
        <v>55180</v>
      </c>
      <c r="H221" s="222"/>
      <c r="I221" s="223">
        <v>54568</v>
      </c>
      <c r="J221" s="223">
        <v>54435</v>
      </c>
      <c r="K221" s="223">
        <v>54560</v>
      </c>
      <c r="L221" s="223">
        <v>54510</v>
      </c>
      <c r="M221" s="223">
        <v>54711</v>
      </c>
      <c r="N221" s="223">
        <v>54612</v>
      </c>
      <c r="O221" s="223">
        <v>54242</v>
      </c>
      <c r="P221" s="223">
        <v>54583</v>
      </c>
      <c r="Q221" s="223">
        <v>54705</v>
      </c>
      <c r="R221" s="223">
        <v>54629</v>
      </c>
      <c r="S221" s="223">
        <v>54595</v>
      </c>
      <c r="T221" s="224">
        <v>54601</v>
      </c>
      <c r="U221" s="225"/>
      <c r="V221" s="239"/>
      <c r="W221" s="240"/>
      <c r="X221" s="227"/>
    </row>
    <row r="222" spans="1:24" s="228" customFormat="1" ht="25.5">
      <c r="A222" s="233">
        <v>4087</v>
      </c>
      <c r="B222" s="234" t="s">
        <v>572</v>
      </c>
      <c r="C222" s="235"/>
      <c r="D222" s="237">
        <v>1</v>
      </c>
      <c r="E222" s="238" t="s">
        <v>361</v>
      </c>
      <c r="F222" s="236">
        <v>57605</v>
      </c>
      <c r="G222" s="221">
        <f t="shared" si="4"/>
        <v>57605</v>
      </c>
      <c r="H222" s="222"/>
      <c r="I222" s="223">
        <v>56966</v>
      </c>
      <c r="J222" s="223">
        <v>56827</v>
      </c>
      <c r="K222" s="223">
        <v>56958</v>
      </c>
      <c r="L222" s="223">
        <v>56906</v>
      </c>
      <c r="M222" s="223">
        <v>57115</v>
      </c>
      <c r="N222" s="223">
        <v>57012</v>
      </c>
      <c r="O222" s="223">
        <v>56626</v>
      </c>
      <c r="P222" s="223">
        <v>56982</v>
      </c>
      <c r="Q222" s="223">
        <v>57110</v>
      </c>
      <c r="R222" s="223">
        <v>57030</v>
      </c>
      <c r="S222" s="223">
        <v>56994</v>
      </c>
      <c r="T222" s="224">
        <v>57000</v>
      </c>
      <c r="U222" s="225"/>
      <c r="V222" s="239"/>
      <c r="W222" s="240"/>
      <c r="X222" s="227"/>
    </row>
    <row r="223" spans="1:24" s="228" customFormat="1" ht="25.5">
      <c r="A223" s="233">
        <v>4088</v>
      </c>
      <c r="B223" s="234" t="s">
        <v>573</v>
      </c>
      <c r="C223" s="235"/>
      <c r="D223" s="237">
        <v>1</v>
      </c>
      <c r="E223" s="238" t="s">
        <v>358</v>
      </c>
      <c r="F223" s="236">
        <v>38148</v>
      </c>
      <c r="G223" s="221">
        <f t="shared" si="4"/>
        <v>38148</v>
      </c>
      <c r="H223" s="222"/>
      <c r="I223" s="223">
        <v>37725</v>
      </c>
      <c r="J223" s="223">
        <v>37633</v>
      </c>
      <c r="K223" s="223">
        <v>37719</v>
      </c>
      <c r="L223" s="223">
        <v>37685</v>
      </c>
      <c r="M223" s="223">
        <v>37824</v>
      </c>
      <c r="N223" s="223">
        <v>37755</v>
      </c>
      <c r="O223" s="223">
        <v>37499</v>
      </c>
      <c r="P223" s="223">
        <v>37735</v>
      </c>
      <c r="Q223" s="223">
        <v>37820</v>
      </c>
      <c r="R223" s="223">
        <v>37767</v>
      </c>
      <c r="S223" s="223">
        <v>37744</v>
      </c>
      <c r="T223" s="224">
        <v>37747</v>
      </c>
      <c r="U223" s="225"/>
      <c r="V223" s="239"/>
      <c r="W223" s="240"/>
      <c r="X223" s="227"/>
    </row>
    <row r="224" spans="1:24" s="228" customFormat="1" ht="25.5">
      <c r="A224" s="233">
        <v>4089</v>
      </c>
      <c r="B224" s="234" t="s">
        <v>574</v>
      </c>
      <c r="C224" s="235"/>
      <c r="D224" s="237">
        <v>1</v>
      </c>
      <c r="E224" s="238" t="s">
        <v>358</v>
      </c>
      <c r="F224" s="236">
        <v>37376</v>
      </c>
      <c r="G224" s="221">
        <f t="shared" si="4"/>
        <v>37376</v>
      </c>
      <c r="H224" s="222"/>
      <c r="I224" s="223">
        <v>36961</v>
      </c>
      <c r="J224" s="223">
        <v>36871</v>
      </c>
      <c r="K224" s="223">
        <v>36956</v>
      </c>
      <c r="L224" s="223">
        <v>36922</v>
      </c>
      <c r="M224" s="223">
        <v>37058</v>
      </c>
      <c r="N224" s="223">
        <v>36991</v>
      </c>
      <c r="O224" s="223">
        <v>36741</v>
      </c>
      <c r="P224" s="223">
        <v>36971</v>
      </c>
      <c r="Q224" s="223">
        <v>37055</v>
      </c>
      <c r="R224" s="223">
        <v>37003</v>
      </c>
      <c r="S224" s="223">
        <v>36980</v>
      </c>
      <c r="T224" s="224">
        <v>36984</v>
      </c>
      <c r="U224" s="225"/>
      <c r="V224" s="239"/>
      <c r="W224" s="240"/>
      <c r="X224" s="227"/>
    </row>
    <row r="225" spans="1:24" s="228" customFormat="1" ht="63.75">
      <c r="A225" s="233">
        <v>4104</v>
      </c>
      <c r="B225" s="234" t="s">
        <v>575</v>
      </c>
      <c r="C225" s="235"/>
      <c r="D225" s="237">
        <v>1</v>
      </c>
      <c r="E225" s="238" t="s">
        <v>361</v>
      </c>
      <c r="F225" s="236">
        <v>387004</v>
      </c>
      <c r="G225" s="221">
        <f t="shared" si="4"/>
        <v>387004</v>
      </c>
      <c r="H225" s="222"/>
      <c r="I225" s="223">
        <v>382708</v>
      </c>
      <c r="J225" s="223">
        <v>381779</v>
      </c>
      <c r="K225" s="223">
        <v>382654</v>
      </c>
      <c r="L225" s="223">
        <v>382307</v>
      </c>
      <c r="M225" s="223">
        <v>383714</v>
      </c>
      <c r="N225" s="223">
        <v>383018</v>
      </c>
      <c r="O225" s="223">
        <v>380425</v>
      </c>
      <c r="P225" s="223">
        <v>382820</v>
      </c>
      <c r="Q225" s="223">
        <v>383676</v>
      </c>
      <c r="R225" s="223">
        <v>383138</v>
      </c>
      <c r="S225" s="223">
        <v>382902</v>
      </c>
      <c r="T225" s="224">
        <v>382940</v>
      </c>
      <c r="U225" s="225"/>
      <c r="V225" s="239"/>
      <c r="W225" s="240"/>
      <c r="X225" s="227"/>
    </row>
    <row r="226" spans="1:24" s="228" customFormat="1" ht="63.75">
      <c r="A226" s="233">
        <v>4105</v>
      </c>
      <c r="B226" s="234" t="s">
        <v>576</v>
      </c>
      <c r="C226" s="235"/>
      <c r="D226" s="237">
        <v>1</v>
      </c>
      <c r="E226" s="238" t="s">
        <v>361</v>
      </c>
      <c r="F226" s="236">
        <v>701481</v>
      </c>
      <c r="G226" s="221">
        <f t="shared" si="4"/>
        <v>701481</v>
      </c>
      <c r="H226" s="222"/>
      <c r="I226" s="223">
        <v>693695</v>
      </c>
      <c r="J226" s="223">
        <v>692011</v>
      </c>
      <c r="K226" s="223">
        <v>693596</v>
      </c>
      <c r="L226" s="223">
        <v>692968</v>
      </c>
      <c r="M226" s="223">
        <v>695518</v>
      </c>
      <c r="N226" s="223">
        <v>694256</v>
      </c>
      <c r="O226" s="223">
        <v>689556</v>
      </c>
      <c r="P226" s="223">
        <v>693897</v>
      </c>
      <c r="Q226" s="223">
        <v>695448</v>
      </c>
      <c r="R226" s="223">
        <v>694473</v>
      </c>
      <c r="S226" s="223">
        <v>694045</v>
      </c>
      <c r="T226" s="224">
        <v>694115</v>
      </c>
      <c r="U226" s="225"/>
      <c r="V226" s="239"/>
      <c r="W226" s="240"/>
      <c r="X226" s="227"/>
    </row>
    <row r="227" spans="1:24" s="228" customFormat="1" ht="63.75">
      <c r="A227" s="233">
        <v>4106</v>
      </c>
      <c r="B227" s="234" t="s">
        <v>577</v>
      </c>
      <c r="C227" s="235"/>
      <c r="D227" s="237">
        <v>1</v>
      </c>
      <c r="E227" s="238" t="s">
        <v>361</v>
      </c>
      <c r="F227" s="236">
        <v>683529</v>
      </c>
      <c r="G227" s="221">
        <f t="shared" si="4"/>
        <v>683529</v>
      </c>
      <c r="H227" s="222"/>
      <c r="I227" s="223">
        <v>675942</v>
      </c>
      <c r="J227" s="223">
        <v>674301</v>
      </c>
      <c r="K227" s="223">
        <v>675846</v>
      </c>
      <c r="L227" s="223">
        <v>675234</v>
      </c>
      <c r="M227" s="223">
        <v>677719</v>
      </c>
      <c r="N227" s="223">
        <v>676489</v>
      </c>
      <c r="O227" s="223">
        <v>671909</v>
      </c>
      <c r="P227" s="223">
        <v>676140</v>
      </c>
      <c r="Q227" s="223">
        <v>677651</v>
      </c>
      <c r="R227" s="223">
        <v>676701</v>
      </c>
      <c r="S227" s="223">
        <v>676284</v>
      </c>
      <c r="T227" s="224">
        <v>676352</v>
      </c>
      <c r="U227" s="225"/>
      <c r="V227" s="239"/>
      <c r="W227" s="240"/>
      <c r="X227" s="227"/>
    </row>
    <row r="228" spans="1:24" s="228" customFormat="1" ht="63.75">
      <c r="A228" s="233">
        <v>4107</v>
      </c>
      <c r="B228" s="234" t="s">
        <v>578</v>
      </c>
      <c r="C228" s="235"/>
      <c r="D228" s="237">
        <v>1</v>
      </c>
      <c r="E228" s="238" t="s">
        <v>361</v>
      </c>
      <c r="F228" s="236">
        <v>1001026</v>
      </c>
      <c r="G228" s="221">
        <f t="shared" si="4"/>
        <v>1001026</v>
      </c>
      <c r="H228" s="222"/>
      <c r="I228" s="223">
        <v>989915</v>
      </c>
      <c r="J228" s="223">
        <v>987512</v>
      </c>
      <c r="K228" s="223">
        <v>989774</v>
      </c>
      <c r="L228" s="223">
        <v>988878</v>
      </c>
      <c r="M228" s="223">
        <v>992517</v>
      </c>
      <c r="N228" s="223">
        <v>990715</v>
      </c>
      <c r="O228" s="223">
        <v>984009</v>
      </c>
      <c r="P228" s="223">
        <v>990204</v>
      </c>
      <c r="Q228" s="223">
        <v>992417</v>
      </c>
      <c r="R228" s="223">
        <v>991026</v>
      </c>
      <c r="S228" s="223">
        <v>990415</v>
      </c>
      <c r="T228" s="224">
        <v>990515</v>
      </c>
      <c r="U228" s="225"/>
      <c r="V228" s="239"/>
      <c r="W228" s="240"/>
      <c r="X228" s="227"/>
    </row>
    <row r="229" spans="1:24" s="228" customFormat="1" ht="63.75">
      <c r="A229" s="233">
        <v>4108</v>
      </c>
      <c r="B229" s="234" t="s">
        <v>579</v>
      </c>
      <c r="C229" s="235"/>
      <c r="D229" s="237">
        <v>1</v>
      </c>
      <c r="E229" s="238" t="s">
        <v>361</v>
      </c>
      <c r="F229" s="236">
        <v>947830</v>
      </c>
      <c r="G229" s="221">
        <f t="shared" si="4"/>
        <v>947830</v>
      </c>
      <c r="H229" s="222"/>
      <c r="I229" s="223">
        <v>937309</v>
      </c>
      <c r="J229" s="223">
        <v>935034</v>
      </c>
      <c r="K229" s="223">
        <v>937176</v>
      </c>
      <c r="L229" s="223">
        <v>936327</v>
      </c>
      <c r="M229" s="223">
        <v>939773</v>
      </c>
      <c r="N229" s="223">
        <v>938067</v>
      </c>
      <c r="O229" s="223">
        <v>931717</v>
      </c>
      <c r="P229" s="223">
        <v>937583</v>
      </c>
      <c r="Q229" s="223">
        <v>939679</v>
      </c>
      <c r="R229" s="223">
        <v>938361</v>
      </c>
      <c r="S229" s="223">
        <v>937783</v>
      </c>
      <c r="T229" s="224">
        <v>937878</v>
      </c>
      <c r="U229" s="225"/>
      <c r="V229" s="239"/>
      <c r="W229" s="240"/>
      <c r="X229" s="227"/>
    </row>
    <row r="230" spans="1:24" s="228" customFormat="1" ht="63.75">
      <c r="A230" s="233">
        <v>4110</v>
      </c>
      <c r="B230" s="234" t="s">
        <v>580</v>
      </c>
      <c r="C230" s="235"/>
      <c r="D230" s="237">
        <v>1</v>
      </c>
      <c r="E230" s="238" t="s">
        <v>361</v>
      </c>
      <c r="F230" s="236">
        <v>1756877</v>
      </c>
      <c r="G230" s="221">
        <f t="shared" si="4"/>
        <v>1756877</v>
      </c>
      <c r="H230" s="222"/>
      <c r="I230" s="223">
        <v>1737376</v>
      </c>
      <c r="J230" s="223">
        <v>1733159</v>
      </c>
      <c r="K230" s="223">
        <v>1737130</v>
      </c>
      <c r="L230" s="223">
        <v>1735556</v>
      </c>
      <c r="M230" s="223">
        <v>1741944</v>
      </c>
      <c r="N230" s="223">
        <v>1738781</v>
      </c>
      <c r="O230" s="223">
        <v>1727010</v>
      </c>
      <c r="P230" s="223">
        <v>1737885</v>
      </c>
      <c r="Q230" s="223">
        <v>1741768</v>
      </c>
      <c r="R230" s="223">
        <v>1739326</v>
      </c>
      <c r="S230" s="223">
        <v>1738254</v>
      </c>
      <c r="T230" s="224">
        <v>1738430</v>
      </c>
      <c r="U230" s="225"/>
      <c r="V230" s="239"/>
      <c r="W230" s="240"/>
      <c r="X230" s="227"/>
    </row>
    <row r="231" spans="1:24" s="228" customFormat="1" ht="38.25">
      <c r="A231" s="233">
        <v>4140</v>
      </c>
      <c r="B231" s="234" t="s">
        <v>581</v>
      </c>
      <c r="C231" s="235"/>
      <c r="D231" s="237">
        <v>1</v>
      </c>
      <c r="E231" s="238" t="s">
        <v>354</v>
      </c>
      <c r="F231" s="236">
        <v>134044</v>
      </c>
      <c r="G231" s="221">
        <f t="shared" si="4"/>
        <v>134044</v>
      </c>
      <c r="H231" s="222"/>
      <c r="I231" s="223">
        <v>132556</v>
      </c>
      <c r="J231" s="223">
        <v>132234</v>
      </c>
      <c r="K231" s="223">
        <v>132537</v>
      </c>
      <c r="L231" s="223">
        <v>132417</v>
      </c>
      <c r="M231" s="223">
        <v>132905</v>
      </c>
      <c r="N231" s="223">
        <v>132663</v>
      </c>
      <c r="O231" s="223">
        <v>131765</v>
      </c>
      <c r="P231" s="223">
        <v>132594</v>
      </c>
      <c r="Q231" s="223">
        <v>132891</v>
      </c>
      <c r="R231" s="223">
        <v>132705</v>
      </c>
      <c r="S231" s="223">
        <v>132623</v>
      </c>
      <c r="T231" s="224">
        <v>132637</v>
      </c>
      <c r="U231" s="225"/>
      <c r="V231" s="239"/>
      <c r="W231" s="240"/>
      <c r="X231" s="227"/>
    </row>
    <row r="232" spans="1:24" s="228" customFormat="1" ht="38.25">
      <c r="A232" s="233">
        <v>4142</v>
      </c>
      <c r="B232" s="234" t="s">
        <v>582</v>
      </c>
      <c r="C232" s="235"/>
      <c r="D232" s="237">
        <v>1</v>
      </c>
      <c r="E232" s="238" t="s">
        <v>354</v>
      </c>
      <c r="F232" s="236">
        <v>124279</v>
      </c>
      <c r="G232" s="221">
        <f t="shared" si="4"/>
        <v>124279</v>
      </c>
      <c r="H232" s="222"/>
      <c r="I232" s="223">
        <v>122900</v>
      </c>
      <c r="J232" s="223">
        <v>122601</v>
      </c>
      <c r="K232" s="223">
        <v>122882</v>
      </c>
      <c r="L232" s="223">
        <v>122771</v>
      </c>
      <c r="M232" s="223">
        <v>123223</v>
      </c>
      <c r="N232" s="223">
        <v>122999</v>
      </c>
      <c r="O232" s="223">
        <v>122166</v>
      </c>
      <c r="P232" s="223">
        <v>122935</v>
      </c>
      <c r="Q232" s="223">
        <v>123210</v>
      </c>
      <c r="R232" s="223">
        <v>123037</v>
      </c>
      <c r="S232" s="223">
        <v>122962</v>
      </c>
      <c r="T232" s="224">
        <v>122974</v>
      </c>
      <c r="U232" s="225"/>
      <c r="V232" s="239"/>
      <c r="W232" s="240"/>
      <c r="X232" s="227"/>
    </row>
    <row r="233" spans="1:24" s="228" customFormat="1" ht="25.5">
      <c r="A233" s="233">
        <v>4143</v>
      </c>
      <c r="B233" s="234" t="s">
        <v>583</v>
      </c>
      <c r="C233" s="235"/>
      <c r="D233" s="237">
        <v>1</v>
      </c>
      <c r="E233" s="238" t="s">
        <v>358</v>
      </c>
      <c r="F233" s="236">
        <v>28201</v>
      </c>
      <c r="G233" s="221">
        <f t="shared" si="4"/>
        <v>28201</v>
      </c>
      <c r="H233" s="222"/>
      <c r="I233" s="223">
        <v>27888</v>
      </c>
      <c r="J233" s="223">
        <v>27820</v>
      </c>
      <c r="K233" s="223">
        <v>27884</v>
      </c>
      <c r="L233" s="223">
        <v>27859</v>
      </c>
      <c r="M233" s="223">
        <v>27961</v>
      </c>
      <c r="N233" s="223">
        <v>27911</v>
      </c>
      <c r="O233" s="223">
        <v>27722</v>
      </c>
      <c r="P233" s="223">
        <v>27896</v>
      </c>
      <c r="Q233" s="223">
        <v>27958</v>
      </c>
      <c r="R233" s="223">
        <v>27919</v>
      </c>
      <c r="S233" s="223">
        <v>27902</v>
      </c>
      <c r="T233" s="224">
        <v>27905</v>
      </c>
      <c r="U233" s="225"/>
      <c r="V233" s="239"/>
      <c r="W233" s="240"/>
      <c r="X233" s="227"/>
    </row>
    <row r="234" spans="1:24" s="228" customFormat="1" ht="25.5">
      <c r="A234" s="233">
        <v>4144</v>
      </c>
      <c r="B234" s="234" t="s">
        <v>584</v>
      </c>
      <c r="C234" s="235"/>
      <c r="D234" s="237">
        <v>1</v>
      </c>
      <c r="E234" s="238" t="s">
        <v>358</v>
      </c>
      <c r="F234" s="236">
        <v>57407</v>
      </c>
      <c r="G234" s="221">
        <f t="shared" si="4"/>
        <v>57407</v>
      </c>
      <c r="H234" s="222"/>
      <c r="I234" s="223">
        <v>56770</v>
      </c>
      <c r="J234" s="223">
        <v>56632</v>
      </c>
      <c r="K234" s="223">
        <v>56762</v>
      </c>
      <c r="L234" s="223">
        <v>56710</v>
      </c>
      <c r="M234" s="223">
        <v>56919</v>
      </c>
      <c r="N234" s="223">
        <v>56816</v>
      </c>
      <c r="O234" s="223">
        <v>56431</v>
      </c>
      <c r="P234" s="223">
        <v>56786</v>
      </c>
      <c r="Q234" s="223">
        <v>56913</v>
      </c>
      <c r="R234" s="223">
        <v>56834</v>
      </c>
      <c r="S234" s="223">
        <v>56798</v>
      </c>
      <c r="T234" s="224">
        <v>56804</v>
      </c>
      <c r="U234" s="225"/>
      <c r="V234" s="239"/>
      <c r="W234" s="240"/>
      <c r="X234" s="227"/>
    </row>
    <row r="235" spans="1:24" s="228" customFormat="1" ht="25.5">
      <c r="A235" s="233">
        <v>4154</v>
      </c>
      <c r="B235" s="234" t="s">
        <v>585</v>
      </c>
      <c r="C235" s="235"/>
      <c r="D235" s="237">
        <v>1</v>
      </c>
      <c r="E235" s="238" t="s">
        <v>357</v>
      </c>
      <c r="F235" s="236">
        <v>745</v>
      </c>
      <c r="G235" s="221">
        <f t="shared" si="4"/>
        <v>745</v>
      </c>
      <c r="H235" s="222"/>
      <c r="I235" s="223">
        <v>737</v>
      </c>
      <c r="J235" s="223">
        <v>735</v>
      </c>
      <c r="K235" s="223">
        <v>737</v>
      </c>
      <c r="L235" s="223">
        <v>736</v>
      </c>
      <c r="M235" s="223">
        <v>739</v>
      </c>
      <c r="N235" s="223">
        <v>737</v>
      </c>
      <c r="O235" s="223">
        <v>732</v>
      </c>
      <c r="P235" s="223">
        <v>736</v>
      </c>
      <c r="Q235" s="223">
        <v>739</v>
      </c>
      <c r="R235" s="223">
        <v>738</v>
      </c>
      <c r="S235" s="223">
        <v>737</v>
      </c>
      <c r="T235" s="224">
        <v>737</v>
      </c>
      <c r="U235" s="225"/>
      <c r="V235" s="239"/>
      <c r="W235" s="240"/>
      <c r="X235" s="227"/>
    </row>
    <row r="236" spans="1:24" s="228" customFormat="1" ht="16.5">
      <c r="A236" s="233">
        <v>4155</v>
      </c>
      <c r="B236" s="234" t="s">
        <v>586</v>
      </c>
      <c r="C236" s="235"/>
      <c r="D236" s="237">
        <v>1</v>
      </c>
      <c r="E236" s="238" t="s">
        <v>354</v>
      </c>
      <c r="F236" s="236">
        <v>70145</v>
      </c>
      <c r="G236" s="221">
        <f t="shared" si="4"/>
        <v>70145</v>
      </c>
      <c r="H236" s="222"/>
      <c r="I236" s="223">
        <v>69366</v>
      </c>
      <c r="J236" s="223">
        <v>69198</v>
      </c>
      <c r="K236" s="223">
        <v>69357</v>
      </c>
      <c r="L236" s="223">
        <v>69294</v>
      </c>
      <c r="M236" s="223">
        <v>69549</v>
      </c>
      <c r="N236" s="223">
        <v>69423</v>
      </c>
      <c r="O236" s="223">
        <v>68953</v>
      </c>
      <c r="P236" s="223">
        <v>69386</v>
      </c>
      <c r="Q236" s="223">
        <v>69542</v>
      </c>
      <c r="R236" s="223">
        <v>69444</v>
      </c>
      <c r="S236" s="223">
        <v>69401</v>
      </c>
      <c r="T236" s="224">
        <v>69408</v>
      </c>
      <c r="U236" s="225"/>
      <c r="V236" s="239"/>
      <c r="W236" s="240"/>
      <c r="X236" s="227"/>
    </row>
    <row r="237" spans="1:24" s="228" customFormat="1" ht="38.25">
      <c r="A237" s="233">
        <v>4156</v>
      </c>
      <c r="B237" s="234" t="s">
        <v>587</v>
      </c>
      <c r="C237" s="235"/>
      <c r="D237" s="237">
        <v>1</v>
      </c>
      <c r="E237" s="238" t="s">
        <v>354</v>
      </c>
      <c r="F237" s="236">
        <v>114290</v>
      </c>
      <c r="G237" s="221">
        <f t="shared" si="4"/>
        <v>114290</v>
      </c>
      <c r="H237" s="222"/>
      <c r="I237" s="223">
        <v>113021</v>
      </c>
      <c r="J237" s="223">
        <v>112747</v>
      </c>
      <c r="K237" s="223">
        <v>113005</v>
      </c>
      <c r="L237" s="223">
        <v>112903</v>
      </c>
      <c r="M237" s="223">
        <v>113319</v>
      </c>
      <c r="N237" s="223">
        <v>113113</v>
      </c>
      <c r="O237" s="223">
        <v>112347</v>
      </c>
      <c r="P237" s="223">
        <v>113054</v>
      </c>
      <c r="Q237" s="223">
        <v>113307</v>
      </c>
      <c r="R237" s="223">
        <v>113148</v>
      </c>
      <c r="S237" s="223">
        <v>113079</v>
      </c>
      <c r="T237" s="224">
        <v>113090</v>
      </c>
      <c r="U237" s="225"/>
      <c r="V237" s="239"/>
      <c r="W237" s="240"/>
      <c r="X237" s="227"/>
    </row>
    <row r="238" spans="1:24" s="228" customFormat="1" ht="38.25">
      <c r="A238" s="233">
        <v>4157</v>
      </c>
      <c r="B238" s="234" t="s">
        <v>588</v>
      </c>
      <c r="C238" s="235"/>
      <c r="D238" s="237">
        <v>1</v>
      </c>
      <c r="E238" s="238" t="s">
        <v>354</v>
      </c>
      <c r="F238" s="236">
        <v>115837</v>
      </c>
      <c r="G238" s="221">
        <f t="shared" si="4"/>
        <v>115837</v>
      </c>
      <c r="H238" s="222"/>
      <c r="I238" s="223">
        <v>114551</v>
      </c>
      <c r="J238" s="223">
        <v>114273</v>
      </c>
      <c r="K238" s="223">
        <v>114535</v>
      </c>
      <c r="L238" s="223">
        <v>114431</v>
      </c>
      <c r="M238" s="223">
        <v>114852</v>
      </c>
      <c r="N238" s="223">
        <v>114644</v>
      </c>
      <c r="O238" s="223">
        <v>113868</v>
      </c>
      <c r="P238" s="223">
        <v>114584</v>
      </c>
      <c r="Q238" s="223">
        <v>114841</v>
      </c>
      <c r="R238" s="223">
        <v>114680</v>
      </c>
      <c r="S238" s="223">
        <v>114609</v>
      </c>
      <c r="T238" s="224">
        <v>114621</v>
      </c>
      <c r="U238" s="225"/>
      <c r="V238" s="239"/>
      <c r="W238" s="240"/>
      <c r="X238" s="227"/>
    </row>
    <row r="239" spans="1:24" s="228" customFormat="1" ht="38.25">
      <c r="A239" s="233">
        <v>4158</v>
      </c>
      <c r="B239" s="234" t="s">
        <v>589</v>
      </c>
      <c r="C239" s="235"/>
      <c r="D239" s="237">
        <v>1</v>
      </c>
      <c r="E239" s="238" t="s">
        <v>354</v>
      </c>
      <c r="F239" s="236">
        <v>115837</v>
      </c>
      <c r="G239" s="221">
        <f t="shared" si="4"/>
        <v>115837</v>
      </c>
      <c r="H239" s="222"/>
      <c r="I239" s="223">
        <v>114551</v>
      </c>
      <c r="J239" s="223">
        <v>114273</v>
      </c>
      <c r="K239" s="223">
        <v>114535</v>
      </c>
      <c r="L239" s="223">
        <v>114431</v>
      </c>
      <c r="M239" s="223">
        <v>114852</v>
      </c>
      <c r="N239" s="223">
        <v>114644</v>
      </c>
      <c r="O239" s="223">
        <v>113868</v>
      </c>
      <c r="P239" s="223">
        <v>114584</v>
      </c>
      <c r="Q239" s="223">
        <v>114841</v>
      </c>
      <c r="R239" s="223">
        <v>114680</v>
      </c>
      <c r="S239" s="223">
        <v>114609</v>
      </c>
      <c r="T239" s="224">
        <v>114621</v>
      </c>
      <c r="U239" s="225"/>
      <c r="V239" s="239"/>
      <c r="W239" s="240"/>
      <c r="X239" s="227"/>
    </row>
    <row r="240" spans="1:24" s="228" customFormat="1" ht="38.25">
      <c r="A240" s="233">
        <v>4159</v>
      </c>
      <c r="B240" s="234" t="s">
        <v>590</v>
      </c>
      <c r="C240" s="235"/>
      <c r="D240" s="237">
        <v>1</v>
      </c>
      <c r="E240" s="238" t="s">
        <v>354</v>
      </c>
      <c r="F240" s="236">
        <v>103461</v>
      </c>
      <c r="G240" s="221">
        <f t="shared" si="4"/>
        <v>103461</v>
      </c>
      <c r="H240" s="222"/>
      <c r="I240" s="223">
        <v>102313</v>
      </c>
      <c r="J240" s="223">
        <v>102064</v>
      </c>
      <c r="K240" s="223">
        <v>102298</v>
      </c>
      <c r="L240" s="223">
        <v>102205</v>
      </c>
      <c r="M240" s="223">
        <v>102582</v>
      </c>
      <c r="N240" s="223">
        <v>102395</v>
      </c>
      <c r="O240" s="223">
        <v>101702</v>
      </c>
      <c r="P240" s="223">
        <v>102342</v>
      </c>
      <c r="Q240" s="223">
        <v>102571</v>
      </c>
      <c r="R240" s="223">
        <v>102427</v>
      </c>
      <c r="S240" s="223">
        <v>102364</v>
      </c>
      <c r="T240" s="224">
        <v>102375</v>
      </c>
      <c r="U240" s="225"/>
      <c r="V240" s="239"/>
      <c r="W240" s="240"/>
      <c r="X240" s="227"/>
    </row>
    <row r="241" spans="1:24" s="228" customFormat="1" ht="38.25">
      <c r="A241" s="233">
        <v>4160</v>
      </c>
      <c r="B241" s="234" t="s">
        <v>591</v>
      </c>
      <c r="C241" s="235"/>
      <c r="D241" s="237">
        <v>1</v>
      </c>
      <c r="E241" s="238" t="s">
        <v>354</v>
      </c>
      <c r="F241" s="236">
        <v>111196</v>
      </c>
      <c r="G241" s="221">
        <f t="shared" si="4"/>
        <v>111196</v>
      </c>
      <c r="H241" s="222"/>
      <c r="I241" s="223">
        <v>109962</v>
      </c>
      <c r="J241" s="223">
        <v>109695</v>
      </c>
      <c r="K241" s="223">
        <v>109946</v>
      </c>
      <c r="L241" s="223">
        <v>109847</v>
      </c>
      <c r="M241" s="223">
        <v>110251</v>
      </c>
      <c r="N241" s="223">
        <v>110051</v>
      </c>
      <c r="O241" s="223">
        <v>109306</v>
      </c>
      <c r="P241" s="223">
        <v>109993</v>
      </c>
      <c r="Q241" s="223">
        <v>110240</v>
      </c>
      <c r="R241" s="223">
        <v>110085</v>
      </c>
      <c r="S241" s="223">
        <v>110017</v>
      </c>
      <c r="T241" s="224">
        <v>110028</v>
      </c>
      <c r="U241" s="225"/>
      <c r="V241" s="239"/>
      <c r="W241" s="240"/>
      <c r="X241" s="227"/>
    </row>
    <row r="242" spans="1:24" s="228" customFormat="1" ht="38.25">
      <c r="A242" s="233">
        <v>4161</v>
      </c>
      <c r="B242" s="234" t="s">
        <v>592</v>
      </c>
      <c r="C242" s="235"/>
      <c r="D242" s="237">
        <v>1</v>
      </c>
      <c r="E242" s="238" t="s">
        <v>354</v>
      </c>
      <c r="F242" s="236">
        <v>111196</v>
      </c>
      <c r="G242" s="221">
        <f t="shared" si="4"/>
        <v>111196</v>
      </c>
      <c r="H242" s="222"/>
      <c r="I242" s="223">
        <v>109962</v>
      </c>
      <c r="J242" s="223">
        <v>109695</v>
      </c>
      <c r="K242" s="223">
        <v>109946</v>
      </c>
      <c r="L242" s="223">
        <v>109847</v>
      </c>
      <c r="M242" s="223">
        <v>110251</v>
      </c>
      <c r="N242" s="223">
        <v>110051</v>
      </c>
      <c r="O242" s="223">
        <v>109306</v>
      </c>
      <c r="P242" s="223">
        <v>109993</v>
      </c>
      <c r="Q242" s="223">
        <v>110240</v>
      </c>
      <c r="R242" s="223">
        <v>110085</v>
      </c>
      <c r="S242" s="223">
        <v>110017</v>
      </c>
      <c r="T242" s="224">
        <v>110028</v>
      </c>
      <c r="U242" s="225"/>
      <c r="V242" s="239"/>
      <c r="W242" s="240"/>
      <c r="X242" s="227"/>
    </row>
    <row r="243" spans="1:24" s="228" customFormat="1" ht="51">
      <c r="A243" s="233">
        <v>4200</v>
      </c>
      <c r="B243" s="234" t="s">
        <v>593</v>
      </c>
      <c r="C243" s="235"/>
      <c r="D243" s="237">
        <v>1</v>
      </c>
      <c r="E243" s="238" t="s">
        <v>354</v>
      </c>
      <c r="F243" s="236">
        <v>634724</v>
      </c>
      <c r="G243" s="221">
        <f t="shared" si="4"/>
        <v>634724</v>
      </c>
      <c r="H243" s="222"/>
      <c r="I243" s="223">
        <v>627679</v>
      </c>
      <c r="J243" s="223">
        <v>634724</v>
      </c>
      <c r="K243" s="223">
        <v>627590</v>
      </c>
      <c r="L243" s="223">
        <v>627021</v>
      </c>
      <c r="M243" s="223">
        <v>629329</v>
      </c>
      <c r="N243" s="223">
        <v>628186</v>
      </c>
      <c r="O243" s="223">
        <v>623934</v>
      </c>
      <c r="P243" s="223">
        <v>627862</v>
      </c>
      <c r="Q243" s="223">
        <v>629265</v>
      </c>
      <c r="R243" s="223">
        <v>628383</v>
      </c>
      <c r="S243" s="223">
        <v>627996</v>
      </c>
      <c r="T243" s="224">
        <v>628059</v>
      </c>
      <c r="U243" s="225"/>
      <c r="V243" s="239"/>
      <c r="W243" s="240"/>
      <c r="X243" s="227"/>
    </row>
    <row r="244" spans="1:24" s="228" customFormat="1" ht="63.75">
      <c r="A244" s="233">
        <v>4203</v>
      </c>
      <c r="B244" s="234" t="s">
        <v>594</v>
      </c>
      <c r="C244" s="235"/>
      <c r="D244" s="237">
        <v>1</v>
      </c>
      <c r="E244" s="238" t="s">
        <v>354</v>
      </c>
      <c r="F244" s="236">
        <v>622052</v>
      </c>
      <c r="G244" s="221">
        <f t="shared" si="4"/>
        <v>622052</v>
      </c>
      <c r="H244" s="222"/>
      <c r="I244" s="223">
        <v>615147</v>
      </c>
      <c r="J244" s="223">
        <v>622052</v>
      </c>
      <c r="K244" s="223">
        <v>615060</v>
      </c>
      <c r="L244" s="223">
        <v>614503</v>
      </c>
      <c r="M244" s="223">
        <v>616765</v>
      </c>
      <c r="N244" s="223">
        <v>615645</v>
      </c>
      <c r="O244" s="223">
        <v>611477</v>
      </c>
      <c r="P244" s="223">
        <v>615327</v>
      </c>
      <c r="Q244" s="223">
        <v>616702</v>
      </c>
      <c r="R244" s="223">
        <v>615838</v>
      </c>
      <c r="S244" s="223">
        <v>615458</v>
      </c>
      <c r="T244" s="224">
        <v>615520</v>
      </c>
      <c r="U244" s="225"/>
      <c r="V244" s="239"/>
      <c r="W244" s="240"/>
      <c r="X244" s="227"/>
    </row>
    <row r="245" spans="1:24" s="228" customFormat="1" ht="63.75">
      <c r="A245" s="233">
        <v>4207</v>
      </c>
      <c r="B245" s="234" t="s">
        <v>595</v>
      </c>
      <c r="C245" s="235"/>
      <c r="D245" s="237">
        <v>1</v>
      </c>
      <c r="E245" s="238" t="s">
        <v>354</v>
      </c>
      <c r="F245" s="236">
        <v>644365</v>
      </c>
      <c r="G245" s="221">
        <f t="shared" si="4"/>
        <v>644365</v>
      </c>
      <c r="H245" s="222"/>
      <c r="I245" s="223">
        <v>637213</v>
      </c>
      <c r="J245" s="223">
        <v>644365</v>
      </c>
      <c r="K245" s="223">
        <v>637122</v>
      </c>
      <c r="L245" s="223">
        <v>636545</v>
      </c>
      <c r="M245" s="223">
        <v>638888</v>
      </c>
      <c r="N245" s="223">
        <v>637728</v>
      </c>
      <c r="O245" s="223">
        <v>633411</v>
      </c>
      <c r="P245" s="223">
        <v>637399</v>
      </c>
      <c r="Q245" s="223">
        <v>638823</v>
      </c>
      <c r="R245" s="223">
        <v>637928</v>
      </c>
      <c r="S245" s="223">
        <v>637535</v>
      </c>
      <c r="T245" s="224">
        <v>637599</v>
      </c>
      <c r="U245" s="225"/>
      <c r="V245" s="239"/>
      <c r="W245" s="240"/>
      <c r="X245" s="227"/>
    </row>
    <row r="246" spans="1:24" s="228" customFormat="1" ht="38.25">
      <c r="A246" s="233">
        <v>4229</v>
      </c>
      <c r="B246" s="234" t="s">
        <v>596</v>
      </c>
      <c r="C246" s="235"/>
      <c r="D246" s="237">
        <v>1</v>
      </c>
      <c r="E246" s="238" t="s">
        <v>354</v>
      </c>
      <c r="F246" s="236">
        <v>481000</v>
      </c>
      <c r="G246" s="221">
        <f t="shared" si="4"/>
        <v>481000</v>
      </c>
      <c r="H246" s="222"/>
      <c r="I246" s="223">
        <v>475661</v>
      </c>
      <c r="J246" s="223">
        <v>481000</v>
      </c>
      <c r="K246" s="223">
        <v>475594</v>
      </c>
      <c r="L246" s="223">
        <v>475163</v>
      </c>
      <c r="M246" s="223">
        <v>476912</v>
      </c>
      <c r="N246" s="223">
        <v>476046</v>
      </c>
      <c r="O246" s="223">
        <v>472823</v>
      </c>
      <c r="P246" s="223">
        <v>475800</v>
      </c>
      <c r="Q246" s="223">
        <v>476863</v>
      </c>
      <c r="R246" s="223">
        <v>476195</v>
      </c>
      <c r="S246" s="223">
        <v>475901</v>
      </c>
      <c r="T246" s="224">
        <v>475950</v>
      </c>
      <c r="U246" s="225"/>
      <c r="V246" s="239"/>
      <c r="W246" s="240"/>
      <c r="X246" s="227"/>
    </row>
    <row r="247" spans="1:24" s="228" customFormat="1" ht="38.25">
      <c r="A247" s="233">
        <v>4230</v>
      </c>
      <c r="B247" s="234" t="s">
        <v>597</v>
      </c>
      <c r="C247" s="235"/>
      <c r="D247" s="237">
        <v>1</v>
      </c>
      <c r="E247" s="238" t="s">
        <v>354</v>
      </c>
      <c r="F247" s="236">
        <v>403344</v>
      </c>
      <c r="G247" s="221">
        <f t="shared" si="4"/>
        <v>403344</v>
      </c>
      <c r="H247" s="222"/>
      <c r="I247" s="223">
        <v>398867</v>
      </c>
      <c r="J247" s="223">
        <v>403344</v>
      </c>
      <c r="K247" s="223">
        <v>398810</v>
      </c>
      <c r="L247" s="223">
        <v>398449</v>
      </c>
      <c r="M247" s="223">
        <v>399916</v>
      </c>
      <c r="N247" s="223">
        <v>399190</v>
      </c>
      <c r="O247" s="223">
        <v>396487</v>
      </c>
      <c r="P247" s="223">
        <v>398983</v>
      </c>
      <c r="Q247" s="223">
        <v>399875</v>
      </c>
      <c r="R247" s="223">
        <v>399315</v>
      </c>
      <c r="S247" s="223">
        <v>399069</v>
      </c>
      <c r="T247" s="224">
        <v>399109</v>
      </c>
      <c r="U247" s="225"/>
      <c r="V247" s="239"/>
      <c r="W247" s="240"/>
      <c r="X247" s="227"/>
    </row>
    <row r="248" spans="1:24" s="228" customFormat="1" ht="25.5">
      <c r="A248" s="233">
        <v>4232</v>
      </c>
      <c r="B248" s="234" t="s">
        <v>598</v>
      </c>
      <c r="C248" s="235"/>
      <c r="D248" s="237">
        <v>1</v>
      </c>
      <c r="E248" s="238" t="s">
        <v>493</v>
      </c>
      <c r="F248" s="236">
        <v>3734</v>
      </c>
      <c r="G248" s="221">
        <f t="shared" si="4"/>
        <v>3734</v>
      </c>
      <c r="H248" s="222"/>
      <c r="I248" s="223">
        <v>3693</v>
      </c>
      <c r="J248" s="223">
        <v>3684</v>
      </c>
      <c r="K248" s="223">
        <v>3692</v>
      </c>
      <c r="L248" s="223">
        <v>3689</v>
      </c>
      <c r="M248" s="223">
        <v>3702</v>
      </c>
      <c r="N248" s="223">
        <v>3696</v>
      </c>
      <c r="O248" s="223">
        <v>3671</v>
      </c>
      <c r="P248" s="223">
        <v>3693</v>
      </c>
      <c r="Q248" s="223">
        <v>3702</v>
      </c>
      <c r="R248" s="223">
        <v>3697</v>
      </c>
      <c r="S248" s="223">
        <v>3694</v>
      </c>
      <c r="T248" s="224">
        <v>3695</v>
      </c>
      <c r="U248" s="225"/>
      <c r="V248" s="239"/>
      <c r="W248" s="240"/>
      <c r="X248" s="227"/>
    </row>
    <row r="249" spans="1:24" s="228" customFormat="1" ht="25.5">
      <c r="A249" s="233">
        <v>4233</v>
      </c>
      <c r="B249" s="234" t="s">
        <v>599</v>
      </c>
      <c r="C249" s="235"/>
      <c r="D249" s="237">
        <v>1</v>
      </c>
      <c r="E249" s="238" t="s">
        <v>493</v>
      </c>
      <c r="F249" s="236">
        <v>3734</v>
      </c>
      <c r="G249" s="221">
        <f t="shared" si="4"/>
        <v>3734</v>
      </c>
      <c r="H249" s="222"/>
      <c r="I249" s="223">
        <v>3693</v>
      </c>
      <c r="J249" s="223">
        <v>3684</v>
      </c>
      <c r="K249" s="223">
        <v>3692</v>
      </c>
      <c r="L249" s="223">
        <v>3689</v>
      </c>
      <c r="M249" s="223">
        <v>3702</v>
      </c>
      <c r="N249" s="223">
        <v>3696</v>
      </c>
      <c r="O249" s="223">
        <v>3671</v>
      </c>
      <c r="P249" s="223">
        <v>3693</v>
      </c>
      <c r="Q249" s="223">
        <v>3702</v>
      </c>
      <c r="R249" s="223">
        <v>3697</v>
      </c>
      <c r="S249" s="223">
        <v>3694</v>
      </c>
      <c r="T249" s="224">
        <v>3695</v>
      </c>
      <c r="U249" s="225"/>
      <c r="V249" s="239"/>
      <c r="W249" s="240"/>
      <c r="X249" s="227"/>
    </row>
    <row r="250" spans="1:24" s="228" customFormat="1" ht="25.5">
      <c r="A250" s="233">
        <v>4234</v>
      </c>
      <c r="B250" s="234" t="s">
        <v>600</v>
      </c>
      <c r="C250" s="235"/>
      <c r="D250" s="237">
        <v>1</v>
      </c>
      <c r="E250" s="238" t="s">
        <v>493</v>
      </c>
      <c r="F250" s="236">
        <v>3734</v>
      </c>
      <c r="G250" s="221">
        <f t="shared" si="4"/>
        <v>3734</v>
      </c>
      <c r="H250" s="222"/>
      <c r="I250" s="223">
        <v>3693</v>
      </c>
      <c r="J250" s="223">
        <v>3684</v>
      </c>
      <c r="K250" s="223">
        <v>3692</v>
      </c>
      <c r="L250" s="223">
        <v>3689</v>
      </c>
      <c r="M250" s="223">
        <v>3702</v>
      </c>
      <c r="N250" s="223">
        <v>3696</v>
      </c>
      <c r="O250" s="223">
        <v>3671</v>
      </c>
      <c r="P250" s="223">
        <v>3693</v>
      </c>
      <c r="Q250" s="223">
        <v>3702</v>
      </c>
      <c r="R250" s="223">
        <v>3697</v>
      </c>
      <c r="S250" s="223">
        <v>3694</v>
      </c>
      <c r="T250" s="224">
        <v>3695</v>
      </c>
      <c r="U250" s="225"/>
      <c r="V250" s="239"/>
      <c r="W250" s="240"/>
      <c r="X250" s="227"/>
    </row>
    <row r="251" spans="1:24" s="228" customFormat="1" ht="25.5">
      <c r="A251" s="233">
        <v>4235</v>
      </c>
      <c r="B251" s="234" t="s">
        <v>601</v>
      </c>
      <c r="C251" s="235"/>
      <c r="D251" s="237">
        <v>1</v>
      </c>
      <c r="E251" s="238" t="s">
        <v>493</v>
      </c>
      <c r="F251" s="236">
        <v>3734</v>
      </c>
      <c r="G251" s="221">
        <f t="shared" si="4"/>
        <v>3734</v>
      </c>
      <c r="H251" s="222"/>
      <c r="I251" s="223">
        <v>3693</v>
      </c>
      <c r="J251" s="223">
        <v>3684</v>
      </c>
      <c r="K251" s="223">
        <v>3692</v>
      </c>
      <c r="L251" s="223">
        <v>3689</v>
      </c>
      <c r="M251" s="223">
        <v>3702</v>
      </c>
      <c r="N251" s="223">
        <v>3696</v>
      </c>
      <c r="O251" s="223">
        <v>3671</v>
      </c>
      <c r="P251" s="223">
        <v>3693</v>
      </c>
      <c r="Q251" s="223">
        <v>3702</v>
      </c>
      <c r="R251" s="223">
        <v>3697</v>
      </c>
      <c r="S251" s="223">
        <v>3694</v>
      </c>
      <c r="T251" s="224">
        <v>3695</v>
      </c>
      <c r="U251" s="225"/>
      <c r="V251" s="239"/>
      <c r="W251" s="240"/>
      <c r="X251" s="227"/>
    </row>
    <row r="252" spans="1:24" s="228" customFormat="1" ht="25.5">
      <c r="A252" s="233">
        <v>4236</v>
      </c>
      <c r="B252" s="234" t="s">
        <v>602</v>
      </c>
      <c r="C252" s="235"/>
      <c r="D252" s="237">
        <v>1</v>
      </c>
      <c r="E252" s="238" t="s">
        <v>493</v>
      </c>
      <c r="F252" s="236">
        <v>3734</v>
      </c>
      <c r="G252" s="221">
        <f t="shared" si="4"/>
        <v>3734</v>
      </c>
      <c r="H252" s="222"/>
      <c r="I252" s="223">
        <v>3693</v>
      </c>
      <c r="J252" s="223">
        <v>3684</v>
      </c>
      <c r="K252" s="223">
        <v>3692</v>
      </c>
      <c r="L252" s="223">
        <v>3689</v>
      </c>
      <c r="M252" s="223">
        <v>3702</v>
      </c>
      <c r="N252" s="223">
        <v>3696</v>
      </c>
      <c r="O252" s="223">
        <v>3671</v>
      </c>
      <c r="P252" s="223">
        <v>3693</v>
      </c>
      <c r="Q252" s="223">
        <v>3702</v>
      </c>
      <c r="R252" s="223">
        <v>3697</v>
      </c>
      <c r="S252" s="223">
        <v>3694</v>
      </c>
      <c r="T252" s="224">
        <v>3695</v>
      </c>
      <c r="U252" s="225"/>
      <c r="V252" s="239"/>
      <c r="W252" s="240"/>
      <c r="X252" s="227"/>
    </row>
    <row r="253" spans="1:24" s="228" customFormat="1" ht="25.5">
      <c r="A253" s="233">
        <v>4237</v>
      </c>
      <c r="B253" s="234" t="s">
        <v>603</v>
      </c>
      <c r="C253" s="235"/>
      <c r="D253" s="237">
        <v>1</v>
      </c>
      <c r="E253" s="238" t="s">
        <v>493</v>
      </c>
      <c r="F253" s="236">
        <v>3734</v>
      </c>
      <c r="G253" s="221">
        <f t="shared" si="4"/>
        <v>3734</v>
      </c>
      <c r="H253" s="222"/>
      <c r="I253" s="223">
        <v>3693</v>
      </c>
      <c r="J253" s="223">
        <v>3684</v>
      </c>
      <c r="K253" s="223">
        <v>3692</v>
      </c>
      <c r="L253" s="223">
        <v>3689</v>
      </c>
      <c r="M253" s="223">
        <v>3702</v>
      </c>
      <c r="N253" s="223">
        <v>3696</v>
      </c>
      <c r="O253" s="223">
        <v>3671</v>
      </c>
      <c r="P253" s="223">
        <v>3693</v>
      </c>
      <c r="Q253" s="223">
        <v>3702</v>
      </c>
      <c r="R253" s="223">
        <v>3697</v>
      </c>
      <c r="S253" s="223">
        <v>3694</v>
      </c>
      <c r="T253" s="224">
        <v>3695</v>
      </c>
      <c r="U253" s="225"/>
      <c r="V253" s="239"/>
      <c r="W253" s="240"/>
      <c r="X253" s="227"/>
    </row>
    <row r="254" spans="1:24" s="228" customFormat="1" ht="25.5">
      <c r="A254" s="233">
        <v>4238</v>
      </c>
      <c r="B254" s="234" t="s">
        <v>604</v>
      </c>
      <c r="C254" s="235"/>
      <c r="D254" s="237">
        <v>1</v>
      </c>
      <c r="E254" s="238" t="s">
        <v>493</v>
      </c>
      <c r="F254" s="236">
        <v>3734</v>
      </c>
      <c r="G254" s="221">
        <f t="shared" si="4"/>
        <v>3734</v>
      </c>
      <c r="H254" s="222"/>
      <c r="I254" s="223">
        <v>3693</v>
      </c>
      <c r="J254" s="223">
        <v>3684</v>
      </c>
      <c r="K254" s="223">
        <v>3692</v>
      </c>
      <c r="L254" s="223">
        <v>3689</v>
      </c>
      <c r="M254" s="223">
        <v>3702</v>
      </c>
      <c r="N254" s="223">
        <v>3696</v>
      </c>
      <c r="O254" s="223">
        <v>3671</v>
      </c>
      <c r="P254" s="223">
        <v>3693</v>
      </c>
      <c r="Q254" s="223">
        <v>3702</v>
      </c>
      <c r="R254" s="223">
        <v>3697</v>
      </c>
      <c r="S254" s="223">
        <v>3694</v>
      </c>
      <c r="T254" s="224">
        <v>3695</v>
      </c>
      <c r="U254" s="225"/>
      <c r="V254" s="239"/>
      <c r="W254" s="240"/>
      <c r="X254" s="227"/>
    </row>
    <row r="255" spans="1:24" s="228" customFormat="1" ht="25.5">
      <c r="A255" s="233">
        <v>4291</v>
      </c>
      <c r="B255" s="234" t="s">
        <v>605</v>
      </c>
      <c r="C255" s="235"/>
      <c r="D255" s="237">
        <v>1</v>
      </c>
      <c r="E255" s="238" t="s">
        <v>358</v>
      </c>
      <c r="F255" s="236">
        <v>338548</v>
      </c>
      <c r="G255" s="221">
        <f t="shared" si="4"/>
        <v>338548</v>
      </c>
      <c r="H255" s="222"/>
      <c r="I255" s="223">
        <v>334790</v>
      </c>
      <c r="J255" s="223">
        <v>333978</v>
      </c>
      <c r="K255" s="223">
        <v>334743</v>
      </c>
      <c r="L255" s="223">
        <v>334439</v>
      </c>
      <c r="M255" s="223">
        <v>335670</v>
      </c>
      <c r="N255" s="223">
        <v>335061</v>
      </c>
      <c r="O255" s="223">
        <v>332793</v>
      </c>
      <c r="P255" s="223">
        <v>334888</v>
      </c>
      <c r="Q255" s="223">
        <v>335636</v>
      </c>
      <c r="R255" s="223">
        <v>335166</v>
      </c>
      <c r="S255" s="223">
        <v>334959</v>
      </c>
      <c r="T255" s="224">
        <v>334993</v>
      </c>
      <c r="U255" s="225"/>
      <c r="V255" s="239"/>
      <c r="W255" s="240"/>
      <c r="X255" s="227"/>
    </row>
    <row r="256" spans="1:24" s="228" customFormat="1" ht="25.5">
      <c r="A256" s="233">
        <v>4292</v>
      </c>
      <c r="B256" s="234" t="s">
        <v>606</v>
      </c>
      <c r="C256" s="235"/>
      <c r="D256" s="237">
        <v>1</v>
      </c>
      <c r="E256" s="238" t="s">
        <v>358</v>
      </c>
      <c r="F256" s="236">
        <v>352953</v>
      </c>
      <c r="G256" s="221">
        <f t="shared" si="4"/>
        <v>352953</v>
      </c>
      <c r="H256" s="222"/>
      <c r="I256" s="223">
        <v>349035</v>
      </c>
      <c r="J256" s="223">
        <v>348188</v>
      </c>
      <c r="K256" s="223">
        <v>348986</v>
      </c>
      <c r="L256" s="223">
        <v>348670</v>
      </c>
      <c r="M256" s="223">
        <v>349953</v>
      </c>
      <c r="N256" s="223">
        <v>349318</v>
      </c>
      <c r="O256" s="223">
        <v>346953</v>
      </c>
      <c r="P256" s="223">
        <v>349137</v>
      </c>
      <c r="Q256" s="223">
        <v>349918</v>
      </c>
      <c r="R256" s="223">
        <v>349427</v>
      </c>
      <c r="S256" s="223">
        <v>349212</v>
      </c>
      <c r="T256" s="224">
        <v>349247</v>
      </c>
      <c r="U256" s="225"/>
      <c r="V256" s="239"/>
      <c r="W256" s="240"/>
      <c r="X256" s="227"/>
    </row>
    <row r="257" spans="1:24" s="228" customFormat="1" ht="16.5">
      <c r="A257" s="233">
        <v>4385</v>
      </c>
      <c r="B257" s="234" t="s">
        <v>607</v>
      </c>
      <c r="C257" s="235"/>
      <c r="D257" s="237">
        <v>1</v>
      </c>
      <c r="E257" s="238" t="s">
        <v>361</v>
      </c>
      <c r="F257" s="236">
        <v>99039</v>
      </c>
      <c r="G257" s="221">
        <f t="shared" si="4"/>
        <v>99039</v>
      </c>
      <c r="H257" s="222"/>
      <c r="I257" s="223">
        <v>97940</v>
      </c>
      <c r="J257" s="223">
        <v>97702</v>
      </c>
      <c r="K257" s="223">
        <v>97926</v>
      </c>
      <c r="L257" s="223">
        <v>97837</v>
      </c>
      <c r="M257" s="223">
        <v>98197</v>
      </c>
      <c r="N257" s="223">
        <v>98019</v>
      </c>
      <c r="O257" s="223">
        <v>97355</v>
      </c>
      <c r="P257" s="223">
        <v>97968</v>
      </c>
      <c r="Q257" s="223">
        <v>98187</v>
      </c>
      <c r="R257" s="223">
        <v>98050</v>
      </c>
      <c r="S257" s="223">
        <v>97989</v>
      </c>
      <c r="T257" s="224">
        <v>97999</v>
      </c>
      <c r="U257" s="225"/>
      <c r="V257" s="239"/>
      <c r="W257" s="240"/>
      <c r="X257" s="227"/>
    </row>
    <row r="258" spans="1:24" s="228" customFormat="1" ht="16.5">
      <c r="A258" s="233">
        <v>4386</v>
      </c>
      <c r="B258" s="234" t="s">
        <v>608</v>
      </c>
      <c r="C258" s="235"/>
      <c r="D258" s="237">
        <v>1</v>
      </c>
      <c r="E258" s="238" t="s">
        <v>361</v>
      </c>
      <c r="F258" s="236">
        <v>221363</v>
      </c>
      <c r="G258" s="221">
        <f t="shared" si="4"/>
        <v>221363</v>
      </c>
      <c r="H258" s="222"/>
      <c r="I258" s="223">
        <v>218906</v>
      </c>
      <c r="J258" s="223">
        <v>218375</v>
      </c>
      <c r="K258" s="223">
        <v>218875</v>
      </c>
      <c r="L258" s="223">
        <v>218677</v>
      </c>
      <c r="M258" s="223">
        <v>219481</v>
      </c>
      <c r="N258" s="223">
        <v>219083</v>
      </c>
      <c r="O258" s="223">
        <v>217600</v>
      </c>
      <c r="P258" s="223">
        <v>218970</v>
      </c>
      <c r="Q258" s="223">
        <v>219459</v>
      </c>
      <c r="R258" s="223">
        <v>219152</v>
      </c>
      <c r="S258" s="223">
        <v>219017</v>
      </c>
      <c r="T258" s="224">
        <v>219039</v>
      </c>
      <c r="U258" s="225"/>
      <c r="V258" s="239"/>
      <c r="W258" s="240"/>
      <c r="X258" s="227"/>
    </row>
    <row r="259" spans="1:24" s="228" customFormat="1" ht="16.5">
      <c r="A259" s="233">
        <v>4387</v>
      </c>
      <c r="B259" s="234" t="s">
        <v>609</v>
      </c>
      <c r="C259" s="235"/>
      <c r="D259" s="237">
        <v>1</v>
      </c>
      <c r="E259" s="238" t="s">
        <v>361</v>
      </c>
      <c r="F259" s="236">
        <v>241584</v>
      </c>
      <c r="G259" s="221">
        <f t="shared" si="4"/>
        <v>241584</v>
      </c>
      <c r="H259" s="222"/>
      <c r="I259" s="223">
        <v>238902</v>
      </c>
      <c r="J259" s="223">
        <v>238323</v>
      </c>
      <c r="K259" s="223">
        <v>238869</v>
      </c>
      <c r="L259" s="223">
        <v>238652</v>
      </c>
      <c r="M259" s="223">
        <v>239531</v>
      </c>
      <c r="N259" s="223">
        <v>239096</v>
      </c>
      <c r="O259" s="223">
        <v>237477</v>
      </c>
      <c r="P259" s="223">
        <v>238972</v>
      </c>
      <c r="Q259" s="223">
        <v>239506</v>
      </c>
      <c r="R259" s="223">
        <v>239171</v>
      </c>
      <c r="S259" s="223">
        <v>239023</v>
      </c>
      <c r="T259" s="224">
        <v>239047</v>
      </c>
      <c r="U259" s="225"/>
      <c r="V259" s="239"/>
      <c r="W259" s="240"/>
      <c r="X259" s="227"/>
    </row>
    <row r="260" spans="1:24" s="228" customFormat="1" ht="25.5">
      <c r="A260" s="233">
        <v>4390</v>
      </c>
      <c r="B260" s="234" t="s">
        <v>610</v>
      </c>
      <c r="C260" s="235"/>
      <c r="D260" s="237">
        <v>1</v>
      </c>
      <c r="E260" s="238" t="s">
        <v>354</v>
      </c>
      <c r="F260" s="236">
        <v>55813</v>
      </c>
      <c r="G260" s="221">
        <f t="shared" si="4"/>
        <v>55813</v>
      </c>
      <c r="H260" s="222"/>
      <c r="I260" s="223">
        <v>55193</v>
      </c>
      <c r="J260" s="223">
        <v>55060</v>
      </c>
      <c r="K260" s="223">
        <v>55186</v>
      </c>
      <c r="L260" s="223">
        <v>55136</v>
      </c>
      <c r="M260" s="223">
        <v>55339</v>
      </c>
      <c r="N260" s="223">
        <v>55238</v>
      </c>
      <c r="O260" s="223">
        <v>54864</v>
      </c>
      <c r="P260" s="223">
        <v>55209</v>
      </c>
      <c r="Q260" s="223">
        <v>55333</v>
      </c>
      <c r="R260" s="223">
        <v>55255</v>
      </c>
      <c r="S260" s="223">
        <v>55221</v>
      </c>
      <c r="T260" s="224">
        <v>55227</v>
      </c>
      <c r="U260" s="225"/>
      <c r="V260" s="239"/>
      <c r="W260" s="240"/>
      <c r="X260" s="227"/>
    </row>
    <row r="261" spans="1:24" s="228" customFormat="1" ht="38.25">
      <c r="A261" s="233">
        <v>4391</v>
      </c>
      <c r="B261" s="234" t="s">
        <v>611</v>
      </c>
      <c r="C261" s="235"/>
      <c r="D261" s="237">
        <v>1</v>
      </c>
      <c r="E261" s="238" t="s">
        <v>354</v>
      </c>
      <c r="F261" s="236">
        <v>87458</v>
      </c>
      <c r="G261" s="221">
        <f t="shared" si="4"/>
        <v>87458</v>
      </c>
      <c r="H261" s="222"/>
      <c r="I261" s="223">
        <v>86487</v>
      </c>
      <c r="J261" s="223">
        <v>86277</v>
      </c>
      <c r="K261" s="223">
        <v>86475</v>
      </c>
      <c r="L261" s="223">
        <v>86397</v>
      </c>
      <c r="M261" s="223">
        <v>86715</v>
      </c>
      <c r="N261" s="223">
        <v>86557</v>
      </c>
      <c r="O261" s="223">
        <v>85971</v>
      </c>
      <c r="P261" s="223">
        <v>86512</v>
      </c>
      <c r="Q261" s="223">
        <v>86706</v>
      </c>
      <c r="R261" s="223">
        <v>86584</v>
      </c>
      <c r="S261" s="223">
        <v>86531</v>
      </c>
      <c r="T261" s="224">
        <v>86540</v>
      </c>
      <c r="U261" s="225"/>
      <c r="V261" s="239"/>
      <c r="W261" s="240"/>
      <c r="X261" s="227"/>
    </row>
    <row r="262" spans="1:24" s="228" customFormat="1" ht="38.25">
      <c r="A262" s="233">
        <v>4394</v>
      </c>
      <c r="B262" s="234" t="s">
        <v>612</v>
      </c>
      <c r="C262" s="235"/>
      <c r="D262" s="237">
        <v>1</v>
      </c>
      <c r="E262" s="238" t="s">
        <v>357</v>
      </c>
      <c r="F262" s="236">
        <v>63590</v>
      </c>
      <c r="G262" s="221">
        <f t="shared" si="4"/>
        <v>63590</v>
      </c>
      <c r="H262" s="222"/>
      <c r="I262" s="223">
        <v>62884</v>
      </c>
      <c r="J262" s="223">
        <v>62732</v>
      </c>
      <c r="K262" s="223">
        <v>62875</v>
      </c>
      <c r="L262" s="223">
        <v>62818</v>
      </c>
      <c r="M262" s="223">
        <v>63049</v>
      </c>
      <c r="N262" s="223">
        <v>62935</v>
      </c>
      <c r="O262" s="223">
        <v>62509</v>
      </c>
      <c r="P262" s="223">
        <v>62902</v>
      </c>
      <c r="Q262" s="223">
        <v>63043</v>
      </c>
      <c r="R262" s="223">
        <v>62955</v>
      </c>
      <c r="S262" s="223">
        <v>62916</v>
      </c>
      <c r="T262" s="224">
        <v>62922</v>
      </c>
      <c r="U262" s="225"/>
      <c r="V262" s="239"/>
      <c r="W262" s="240"/>
      <c r="X262" s="227"/>
    </row>
    <row r="263" spans="1:24" s="228" customFormat="1" ht="38.25">
      <c r="A263" s="233">
        <v>4395</v>
      </c>
      <c r="B263" s="234" t="s">
        <v>613</v>
      </c>
      <c r="C263" s="235"/>
      <c r="D263" s="237">
        <v>1</v>
      </c>
      <c r="E263" s="238" t="s">
        <v>357</v>
      </c>
      <c r="F263" s="236">
        <v>55790</v>
      </c>
      <c r="G263" s="221">
        <f t="shared" si="4"/>
        <v>55790</v>
      </c>
      <c r="H263" s="222"/>
      <c r="I263" s="223">
        <v>55171</v>
      </c>
      <c r="J263" s="223">
        <v>55037</v>
      </c>
      <c r="K263" s="223">
        <v>55163</v>
      </c>
      <c r="L263" s="223">
        <v>55113</v>
      </c>
      <c r="M263" s="223">
        <v>55316</v>
      </c>
      <c r="N263" s="223">
        <v>55215</v>
      </c>
      <c r="O263" s="223">
        <v>54842</v>
      </c>
      <c r="P263" s="223">
        <v>55186</v>
      </c>
      <c r="Q263" s="223">
        <v>55310</v>
      </c>
      <c r="R263" s="223">
        <v>55233</v>
      </c>
      <c r="S263" s="223">
        <v>55199</v>
      </c>
      <c r="T263" s="224">
        <v>55204</v>
      </c>
      <c r="U263" s="225"/>
      <c r="V263" s="239"/>
      <c r="W263" s="240"/>
      <c r="X263" s="227"/>
    </row>
    <row r="264" spans="1:24" s="228" customFormat="1" ht="38.25">
      <c r="A264" s="233">
        <v>4396</v>
      </c>
      <c r="B264" s="234" t="s">
        <v>614</v>
      </c>
      <c r="C264" s="235"/>
      <c r="D264" s="237">
        <v>1</v>
      </c>
      <c r="E264" s="238" t="s">
        <v>357</v>
      </c>
      <c r="F264" s="236">
        <v>41334</v>
      </c>
      <c r="G264" s="221">
        <f t="shared" si="4"/>
        <v>41334</v>
      </c>
      <c r="H264" s="222"/>
      <c r="I264" s="223">
        <v>40875</v>
      </c>
      <c r="J264" s="223">
        <v>40776</v>
      </c>
      <c r="K264" s="223">
        <v>40869</v>
      </c>
      <c r="L264" s="223">
        <v>40832</v>
      </c>
      <c r="M264" s="223">
        <v>40983</v>
      </c>
      <c r="N264" s="223">
        <v>40908</v>
      </c>
      <c r="O264" s="223">
        <v>40631</v>
      </c>
      <c r="P264" s="223">
        <v>40887</v>
      </c>
      <c r="Q264" s="223">
        <v>40979</v>
      </c>
      <c r="R264" s="223">
        <v>40921</v>
      </c>
      <c r="S264" s="223">
        <v>40896</v>
      </c>
      <c r="T264" s="224">
        <v>40900</v>
      </c>
      <c r="U264" s="225"/>
      <c r="V264" s="239"/>
      <c r="W264" s="240"/>
      <c r="X264" s="227"/>
    </row>
    <row r="265" spans="1:24" s="228" customFormat="1" ht="25.5">
      <c r="A265" s="233">
        <v>4409</v>
      </c>
      <c r="B265" s="234" t="s">
        <v>615</v>
      </c>
      <c r="C265" s="235"/>
      <c r="D265" s="237">
        <v>1</v>
      </c>
      <c r="E265" s="238" t="s">
        <v>361</v>
      </c>
      <c r="F265" s="236">
        <v>104201</v>
      </c>
      <c r="G265" s="221">
        <f t="shared" si="4"/>
        <v>104201</v>
      </c>
      <c r="H265" s="222"/>
      <c r="I265" s="223">
        <v>103044</v>
      </c>
      <c r="J265" s="223">
        <v>102794</v>
      </c>
      <c r="K265" s="223">
        <v>103030</v>
      </c>
      <c r="L265" s="223">
        <v>102936</v>
      </c>
      <c r="M265" s="223">
        <v>103315</v>
      </c>
      <c r="N265" s="223">
        <v>103128</v>
      </c>
      <c r="O265" s="223">
        <v>102430</v>
      </c>
      <c r="P265" s="223">
        <v>103074</v>
      </c>
      <c r="Q265" s="223">
        <v>103305</v>
      </c>
      <c r="R265" s="223">
        <v>103160</v>
      </c>
      <c r="S265" s="223">
        <v>103096</v>
      </c>
      <c r="T265" s="224">
        <v>103107</v>
      </c>
      <c r="U265" s="225"/>
      <c r="V265" s="239"/>
      <c r="W265" s="240"/>
      <c r="X265" s="227"/>
    </row>
    <row r="266" spans="1:24" s="228" customFormat="1" ht="25.5">
      <c r="A266" s="233">
        <v>4410</v>
      </c>
      <c r="B266" s="234" t="s">
        <v>616</v>
      </c>
      <c r="C266" s="235"/>
      <c r="D266" s="237">
        <v>1</v>
      </c>
      <c r="E266" s="238" t="s">
        <v>361</v>
      </c>
      <c r="F266" s="236">
        <v>60482</v>
      </c>
      <c r="G266" s="221">
        <f t="shared" si="4"/>
        <v>60482</v>
      </c>
      <c r="H266" s="222"/>
      <c r="I266" s="223">
        <v>59811</v>
      </c>
      <c r="J266" s="223">
        <v>59665</v>
      </c>
      <c r="K266" s="223">
        <v>59802</v>
      </c>
      <c r="L266" s="223">
        <v>59748</v>
      </c>
      <c r="M266" s="223">
        <v>59968</v>
      </c>
      <c r="N266" s="223">
        <v>59859</v>
      </c>
      <c r="O266" s="223">
        <v>59454</v>
      </c>
      <c r="P266" s="223">
        <v>59828</v>
      </c>
      <c r="Q266" s="223">
        <v>59962</v>
      </c>
      <c r="R266" s="223">
        <v>59878</v>
      </c>
      <c r="S266" s="223">
        <v>59841</v>
      </c>
      <c r="T266" s="224">
        <v>59847</v>
      </c>
      <c r="U266" s="225"/>
      <c r="V266" s="239"/>
      <c r="W266" s="240"/>
      <c r="X266" s="227"/>
    </row>
    <row r="267" spans="1:24" s="228" customFormat="1" ht="25.5">
      <c r="A267" s="233">
        <v>4411</v>
      </c>
      <c r="B267" s="234" t="s">
        <v>617</v>
      </c>
      <c r="C267" s="235"/>
      <c r="D267" s="237">
        <v>1</v>
      </c>
      <c r="E267" s="238" t="s">
        <v>361</v>
      </c>
      <c r="F267" s="236">
        <v>128214</v>
      </c>
      <c r="G267" s="221">
        <f t="shared" si="4"/>
        <v>128214</v>
      </c>
      <c r="H267" s="222"/>
      <c r="I267" s="223">
        <v>126791</v>
      </c>
      <c r="J267" s="223">
        <v>126483</v>
      </c>
      <c r="K267" s="223">
        <v>126773</v>
      </c>
      <c r="L267" s="223">
        <v>126658</v>
      </c>
      <c r="M267" s="223">
        <v>127124</v>
      </c>
      <c r="N267" s="223">
        <v>126893</v>
      </c>
      <c r="O267" s="223">
        <v>126034</v>
      </c>
      <c r="P267" s="223">
        <v>126828</v>
      </c>
      <c r="Q267" s="223">
        <v>127111</v>
      </c>
      <c r="R267" s="223">
        <v>126933</v>
      </c>
      <c r="S267" s="223">
        <v>126855</v>
      </c>
      <c r="T267" s="224">
        <v>126868</v>
      </c>
      <c r="U267" s="225"/>
      <c r="V267" s="239"/>
      <c r="W267" s="240"/>
      <c r="X267" s="227"/>
    </row>
    <row r="268" spans="1:24" s="228" customFormat="1" ht="25.5">
      <c r="A268" s="233">
        <v>4412</v>
      </c>
      <c r="B268" s="234" t="s">
        <v>618</v>
      </c>
      <c r="C268" s="235"/>
      <c r="D268" s="237">
        <v>1</v>
      </c>
      <c r="E268" s="238" t="s">
        <v>361</v>
      </c>
      <c r="F268" s="236">
        <v>189525</v>
      </c>
      <c r="G268" s="221">
        <f t="shared" si="4"/>
        <v>189525</v>
      </c>
      <c r="H268" s="222"/>
      <c r="I268" s="223">
        <v>187421</v>
      </c>
      <c r="J268" s="223">
        <v>186966</v>
      </c>
      <c r="K268" s="223">
        <v>187395</v>
      </c>
      <c r="L268" s="223">
        <v>187225</v>
      </c>
      <c r="M268" s="223">
        <v>187914</v>
      </c>
      <c r="N268" s="223">
        <v>187573</v>
      </c>
      <c r="O268" s="223">
        <v>186303</v>
      </c>
      <c r="P268" s="223">
        <v>187476</v>
      </c>
      <c r="Q268" s="223">
        <v>187895</v>
      </c>
      <c r="R268" s="223">
        <v>187632</v>
      </c>
      <c r="S268" s="223">
        <v>187516</v>
      </c>
      <c r="T268" s="224">
        <v>187535</v>
      </c>
      <c r="U268" s="225"/>
      <c r="V268" s="239"/>
      <c r="W268" s="240"/>
      <c r="X268" s="227"/>
    </row>
    <row r="269" spans="1:24" s="228" customFormat="1" ht="25.5">
      <c r="A269" s="233">
        <v>4415</v>
      </c>
      <c r="B269" s="234" t="s">
        <v>619</v>
      </c>
      <c r="C269" s="235"/>
      <c r="D269" s="237">
        <v>1</v>
      </c>
      <c r="E269" s="238" t="s">
        <v>361</v>
      </c>
      <c r="F269" s="236">
        <v>38795</v>
      </c>
      <c r="G269" s="221">
        <f t="shared" si="4"/>
        <v>38795</v>
      </c>
      <c r="H269" s="222"/>
      <c r="I269" s="223">
        <v>38364</v>
      </c>
      <c r="J269" s="223">
        <v>38271</v>
      </c>
      <c r="K269" s="223">
        <v>38359</v>
      </c>
      <c r="L269" s="223">
        <v>38324</v>
      </c>
      <c r="M269" s="223">
        <v>38465</v>
      </c>
      <c r="N269" s="223">
        <v>38395</v>
      </c>
      <c r="O269" s="223">
        <v>38135</v>
      </c>
      <c r="P269" s="223">
        <v>38375</v>
      </c>
      <c r="Q269" s="223">
        <v>38461</v>
      </c>
      <c r="R269" s="223">
        <v>38407</v>
      </c>
      <c r="S269" s="223">
        <v>38384</v>
      </c>
      <c r="T269" s="224">
        <v>38388</v>
      </c>
      <c r="U269" s="225"/>
      <c r="V269" s="239"/>
      <c r="W269" s="240"/>
      <c r="X269" s="227"/>
    </row>
    <row r="270" spans="1:24" s="228" customFormat="1" ht="25.5">
      <c r="A270" s="233">
        <v>4416</v>
      </c>
      <c r="B270" s="234" t="s">
        <v>620</v>
      </c>
      <c r="C270" s="235"/>
      <c r="D270" s="237">
        <v>1</v>
      </c>
      <c r="E270" s="238" t="s">
        <v>361</v>
      </c>
      <c r="F270" s="236">
        <v>54535</v>
      </c>
      <c r="G270" s="221">
        <f t="shared" si="4"/>
        <v>54535</v>
      </c>
      <c r="H270" s="222"/>
      <c r="I270" s="223">
        <v>53930</v>
      </c>
      <c r="J270" s="223">
        <v>53799</v>
      </c>
      <c r="K270" s="223">
        <v>53922</v>
      </c>
      <c r="L270" s="223">
        <v>53873</v>
      </c>
      <c r="M270" s="223">
        <v>54071</v>
      </c>
      <c r="N270" s="223">
        <v>53973</v>
      </c>
      <c r="O270" s="223">
        <v>53608</v>
      </c>
      <c r="P270" s="223">
        <v>53945</v>
      </c>
      <c r="Q270" s="223">
        <v>54066</v>
      </c>
      <c r="R270" s="223">
        <v>53990</v>
      </c>
      <c r="S270" s="223">
        <v>53957</v>
      </c>
      <c r="T270" s="224">
        <v>53962</v>
      </c>
      <c r="U270" s="225"/>
      <c r="V270" s="239"/>
      <c r="W270" s="240"/>
      <c r="X270" s="227"/>
    </row>
    <row r="271" spans="1:24" s="228" customFormat="1" ht="25.5">
      <c r="A271" s="233">
        <v>4417</v>
      </c>
      <c r="B271" s="234" t="s">
        <v>621</v>
      </c>
      <c r="C271" s="235"/>
      <c r="D271" s="237">
        <v>1</v>
      </c>
      <c r="E271" s="238" t="s">
        <v>361</v>
      </c>
      <c r="F271" s="236">
        <v>121012</v>
      </c>
      <c r="G271" s="221">
        <f t="shared" si="4"/>
        <v>121012</v>
      </c>
      <c r="H271" s="222"/>
      <c r="I271" s="223">
        <v>119669</v>
      </c>
      <c r="J271" s="223">
        <v>119378</v>
      </c>
      <c r="K271" s="223">
        <v>119652</v>
      </c>
      <c r="L271" s="223">
        <v>119543</v>
      </c>
      <c r="M271" s="223">
        <v>119983</v>
      </c>
      <c r="N271" s="223">
        <v>119766</v>
      </c>
      <c r="O271" s="223">
        <v>118955</v>
      </c>
      <c r="P271" s="223">
        <v>119703</v>
      </c>
      <c r="Q271" s="223">
        <v>119971</v>
      </c>
      <c r="R271" s="223">
        <v>119803</v>
      </c>
      <c r="S271" s="223">
        <v>119729</v>
      </c>
      <c r="T271" s="224">
        <v>119741</v>
      </c>
      <c r="U271" s="225"/>
      <c r="V271" s="239"/>
      <c r="W271" s="240"/>
      <c r="X271" s="227"/>
    </row>
    <row r="272" spans="1:24" s="228" customFormat="1" ht="63.75">
      <c r="A272" s="233">
        <v>4485</v>
      </c>
      <c r="B272" s="234" t="s">
        <v>622</v>
      </c>
      <c r="C272" s="235"/>
      <c r="D272" s="237">
        <v>1</v>
      </c>
      <c r="E272" s="238" t="s">
        <v>354</v>
      </c>
      <c r="F272" s="236">
        <v>645465</v>
      </c>
      <c r="G272" s="221">
        <f t="shared" si="4"/>
        <v>645465</v>
      </c>
      <c r="H272" s="222"/>
      <c r="I272" s="223">
        <v>638300</v>
      </c>
      <c r="J272" s="223">
        <v>645465</v>
      </c>
      <c r="K272" s="223">
        <v>638210</v>
      </c>
      <c r="L272" s="223">
        <v>637632</v>
      </c>
      <c r="M272" s="223">
        <v>639979</v>
      </c>
      <c r="N272" s="223">
        <v>638817</v>
      </c>
      <c r="O272" s="223">
        <v>634492</v>
      </c>
      <c r="P272" s="223">
        <v>638487</v>
      </c>
      <c r="Q272" s="223">
        <v>639914</v>
      </c>
      <c r="R272" s="223">
        <v>639917</v>
      </c>
      <c r="S272" s="223">
        <v>638623</v>
      </c>
      <c r="T272" s="224">
        <v>638688</v>
      </c>
      <c r="U272" s="225"/>
      <c r="V272" s="239"/>
      <c r="W272" s="240"/>
      <c r="X272" s="227"/>
    </row>
    <row r="273" spans="1:24" s="228" customFormat="1" ht="63.75">
      <c r="A273" s="233">
        <v>4486</v>
      </c>
      <c r="B273" s="234" t="s">
        <v>623</v>
      </c>
      <c r="C273" s="235"/>
      <c r="D273" s="237">
        <v>1</v>
      </c>
      <c r="E273" s="238" t="s">
        <v>354</v>
      </c>
      <c r="F273" s="236">
        <v>652459</v>
      </c>
      <c r="G273" s="221">
        <f t="shared" si="4"/>
        <v>652459</v>
      </c>
      <c r="H273" s="222"/>
      <c r="I273" s="223">
        <v>645217</v>
      </c>
      <c r="J273" s="223">
        <v>652459</v>
      </c>
      <c r="K273" s="223">
        <v>645125</v>
      </c>
      <c r="L273" s="223">
        <v>644541</v>
      </c>
      <c r="M273" s="223">
        <v>646913</v>
      </c>
      <c r="N273" s="223">
        <v>645739</v>
      </c>
      <c r="O273" s="223">
        <v>641367</v>
      </c>
      <c r="P273" s="223">
        <v>645405</v>
      </c>
      <c r="Q273" s="223">
        <v>646848</v>
      </c>
      <c r="R273" s="223">
        <v>645941</v>
      </c>
      <c r="S273" s="223">
        <v>645543</v>
      </c>
      <c r="T273" s="224">
        <v>645608</v>
      </c>
      <c r="U273" s="225"/>
      <c r="V273" s="239"/>
      <c r="W273" s="240"/>
      <c r="X273" s="227"/>
    </row>
    <row r="274" spans="1:24" s="228" customFormat="1" ht="25.5">
      <c r="A274" s="233">
        <v>4487</v>
      </c>
      <c r="B274" s="234" t="s">
        <v>624</v>
      </c>
      <c r="C274" s="235"/>
      <c r="D274" s="237">
        <v>1</v>
      </c>
      <c r="E274" s="238" t="s">
        <v>354</v>
      </c>
      <c r="F274" s="236">
        <v>118142</v>
      </c>
      <c r="G274" s="221">
        <f t="shared" si="4"/>
        <v>118142</v>
      </c>
      <c r="H274" s="222"/>
      <c r="I274" s="223">
        <v>116831</v>
      </c>
      <c r="J274" s="223">
        <v>116547</v>
      </c>
      <c r="K274" s="223">
        <v>116814</v>
      </c>
      <c r="L274" s="223">
        <v>116708</v>
      </c>
      <c r="M274" s="223">
        <v>117138</v>
      </c>
      <c r="N274" s="223">
        <v>116925</v>
      </c>
      <c r="O274" s="223">
        <v>116134</v>
      </c>
      <c r="P274" s="223">
        <v>116864</v>
      </c>
      <c r="Q274" s="223">
        <v>117126</v>
      </c>
      <c r="R274" s="223">
        <v>116962</v>
      </c>
      <c r="S274" s="223">
        <v>116890</v>
      </c>
      <c r="T274" s="224">
        <v>116902</v>
      </c>
      <c r="U274" s="225"/>
      <c r="V274" s="239"/>
      <c r="W274" s="240"/>
      <c r="X274" s="227"/>
    </row>
    <row r="275" spans="1:24" s="228" customFormat="1" ht="25.5">
      <c r="A275" s="233">
        <v>4488</v>
      </c>
      <c r="B275" s="234" t="s">
        <v>625</v>
      </c>
      <c r="C275" s="235"/>
      <c r="D275" s="237">
        <v>1</v>
      </c>
      <c r="E275" s="238" t="s">
        <v>354</v>
      </c>
      <c r="F275" s="236">
        <v>118142</v>
      </c>
      <c r="G275" s="221">
        <f t="shared" si="4"/>
        <v>118142</v>
      </c>
      <c r="H275" s="222"/>
      <c r="I275" s="223">
        <v>116831</v>
      </c>
      <c r="J275" s="223">
        <v>116547</v>
      </c>
      <c r="K275" s="223">
        <v>116814</v>
      </c>
      <c r="L275" s="223">
        <v>116708</v>
      </c>
      <c r="M275" s="223">
        <v>117138</v>
      </c>
      <c r="N275" s="223">
        <v>116925</v>
      </c>
      <c r="O275" s="223">
        <v>116134</v>
      </c>
      <c r="P275" s="223">
        <v>116864</v>
      </c>
      <c r="Q275" s="223">
        <v>117126</v>
      </c>
      <c r="R275" s="223">
        <v>116962</v>
      </c>
      <c r="S275" s="223">
        <v>116890</v>
      </c>
      <c r="T275" s="224">
        <v>116902</v>
      </c>
      <c r="U275" s="225"/>
      <c r="V275" s="239"/>
      <c r="W275" s="240"/>
      <c r="X275" s="227"/>
    </row>
    <row r="276" spans="1:24" s="228" customFormat="1" ht="38.25">
      <c r="A276" s="233">
        <v>4489</v>
      </c>
      <c r="B276" s="234" t="s">
        <v>626</v>
      </c>
      <c r="C276" s="235"/>
      <c r="D276" s="237">
        <v>1</v>
      </c>
      <c r="E276" s="238" t="s">
        <v>354</v>
      </c>
      <c r="F276" s="236">
        <v>113501</v>
      </c>
      <c r="G276" s="221">
        <f t="shared" si="4"/>
        <v>113501</v>
      </c>
      <c r="H276" s="222"/>
      <c r="I276" s="223">
        <v>112241</v>
      </c>
      <c r="J276" s="223">
        <v>111969</v>
      </c>
      <c r="K276" s="223">
        <v>112225</v>
      </c>
      <c r="L276" s="223">
        <v>112124</v>
      </c>
      <c r="M276" s="223">
        <v>112536</v>
      </c>
      <c r="N276" s="223">
        <v>112332</v>
      </c>
      <c r="O276" s="223">
        <v>111571</v>
      </c>
      <c r="P276" s="223">
        <v>112274</v>
      </c>
      <c r="Q276" s="223">
        <v>112525</v>
      </c>
      <c r="R276" s="223">
        <v>112367</v>
      </c>
      <c r="S276" s="223">
        <v>112298</v>
      </c>
      <c r="T276" s="224">
        <v>112309</v>
      </c>
      <c r="U276" s="225"/>
      <c r="V276" s="239"/>
      <c r="W276" s="240"/>
      <c r="X276" s="227"/>
    </row>
    <row r="277" spans="1:24" s="228" customFormat="1" ht="63.75">
      <c r="A277" s="233">
        <v>4490</v>
      </c>
      <c r="B277" s="234" t="s">
        <v>627</v>
      </c>
      <c r="C277" s="235"/>
      <c r="D277" s="237">
        <v>1</v>
      </c>
      <c r="E277" s="238" t="s">
        <v>357</v>
      </c>
      <c r="F277" s="236">
        <v>132612</v>
      </c>
      <c r="G277" s="221">
        <f t="shared" si="4"/>
        <v>132612</v>
      </c>
      <c r="H277" s="222"/>
      <c r="I277" s="223">
        <v>131140</v>
      </c>
      <c r="J277" s="223">
        <v>130822</v>
      </c>
      <c r="K277" s="223">
        <v>131121</v>
      </c>
      <c r="L277" s="223">
        <v>131003</v>
      </c>
      <c r="M277" s="223">
        <v>131485</v>
      </c>
      <c r="N277" s="223">
        <v>131246</v>
      </c>
      <c r="O277" s="223">
        <v>130358</v>
      </c>
      <c r="P277" s="223">
        <v>131178</v>
      </c>
      <c r="Q277" s="223">
        <v>131472</v>
      </c>
      <c r="R277" s="223">
        <v>131287</v>
      </c>
      <c r="S277" s="223">
        <v>131206</v>
      </c>
      <c r="T277" s="224">
        <v>131220</v>
      </c>
      <c r="U277" s="225"/>
      <c r="V277" s="239"/>
      <c r="W277" s="240"/>
      <c r="X277" s="227"/>
    </row>
    <row r="278" spans="1:24" s="228" customFormat="1" ht="25.5">
      <c r="A278" s="233">
        <v>4491</v>
      </c>
      <c r="B278" s="234" t="s">
        <v>628</v>
      </c>
      <c r="C278" s="235"/>
      <c r="D278" s="237">
        <v>1</v>
      </c>
      <c r="E278" s="238" t="s">
        <v>357</v>
      </c>
      <c r="F278" s="236">
        <v>178756</v>
      </c>
      <c r="G278" s="221">
        <f t="shared" si="4"/>
        <v>178756</v>
      </c>
      <c r="H278" s="222"/>
      <c r="I278" s="223">
        <v>176772</v>
      </c>
      <c r="J278" s="223">
        <v>176343</v>
      </c>
      <c r="K278" s="223">
        <v>176747</v>
      </c>
      <c r="L278" s="223">
        <v>176587</v>
      </c>
      <c r="M278" s="223">
        <v>177237</v>
      </c>
      <c r="N278" s="223">
        <v>176915</v>
      </c>
      <c r="O278" s="223">
        <v>175717</v>
      </c>
      <c r="P278" s="223">
        <v>176823</v>
      </c>
      <c r="Q278" s="223">
        <v>177219</v>
      </c>
      <c r="R278" s="223">
        <v>176970</v>
      </c>
      <c r="S278" s="223">
        <v>176861</v>
      </c>
      <c r="T278" s="224">
        <v>176879</v>
      </c>
      <c r="U278" s="225"/>
      <c r="V278" s="239"/>
      <c r="W278" s="240"/>
      <c r="X278" s="227"/>
    </row>
    <row r="279" spans="1:24" s="228" customFormat="1" ht="25.5">
      <c r="A279" s="233">
        <v>4501</v>
      </c>
      <c r="B279" s="234" t="s">
        <v>629</v>
      </c>
      <c r="C279" s="235"/>
      <c r="D279" s="237">
        <v>1</v>
      </c>
      <c r="E279" s="238" t="s">
        <v>357</v>
      </c>
      <c r="F279" s="236">
        <v>94038</v>
      </c>
      <c r="G279" s="221">
        <f t="shared" si="4"/>
        <v>94038</v>
      </c>
      <c r="H279" s="222"/>
      <c r="I279" s="223">
        <v>92994</v>
      </c>
      <c r="J279" s="223">
        <v>92768</v>
      </c>
      <c r="K279" s="223">
        <v>92981</v>
      </c>
      <c r="L279" s="223">
        <v>92897</v>
      </c>
      <c r="M279" s="223">
        <v>93239</v>
      </c>
      <c r="N279" s="223">
        <v>93069</v>
      </c>
      <c r="O279" s="223">
        <v>92439</v>
      </c>
      <c r="P279" s="223">
        <v>93021</v>
      </c>
      <c r="Q279" s="223">
        <v>93229</v>
      </c>
      <c r="R279" s="223">
        <v>93099</v>
      </c>
      <c r="S279" s="223">
        <v>93041</v>
      </c>
      <c r="T279" s="224">
        <v>93051</v>
      </c>
      <c r="U279" s="225"/>
      <c r="V279" s="239"/>
      <c r="W279" s="240"/>
      <c r="X279" s="227"/>
    </row>
    <row r="280" spans="1:24" s="228" customFormat="1" ht="25.5">
      <c r="A280" s="233">
        <v>4502</v>
      </c>
      <c r="B280" s="234" t="s">
        <v>630</v>
      </c>
      <c r="C280" s="235"/>
      <c r="D280" s="237">
        <v>1</v>
      </c>
      <c r="E280" s="238" t="s">
        <v>357</v>
      </c>
      <c r="F280" s="236">
        <v>167540</v>
      </c>
      <c r="G280" s="221">
        <f t="shared" si="4"/>
        <v>167540</v>
      </c>
      <c r="H280" s="222"/>
      <c r="I280" s="223">
        <v>165680</v>
      </c>
      <c r="J280" s="223">
        <v>165278</v>
      </c>
      <c r="K280" s="223">
        <v>165657</v>
      </c>
      <c r="L280" s="223">
        <v>165507</v>
      </c>
      <c r="M280" s="223">
        <v>166116</v>
      </c>
      <c r="N280" s="223">
        <v>165814</v>
      </c>
      <c r="O280" s="223">
        <v>164692</v>
      </c>
      <c r="P280" s="223">
        <v>165728</v>
      </c>
      <c r="Q280" s="223">
        <v>166099</v>
      </c>
      <c r="R280" s="223">
        <v>165866</v>
      </c>
      <c r="S280" s="223">
        <v>165764</v>
      </c>
      <c r="T280" s="224">
        <v>165781</v>
      </c>
      <c r="U280" s="225"/>
      <c r="V280" s="239"/>
      <c r="W280" s="240"/>
      <c r="X280" s="227"/>
    </row>
    <row r="281" spans="1:24" s="228" customFormat="1" ht="25.5">
      <c r="A281" s="233">
        <v>4503</v>
      </c>
      <c r="B281" s="234" t="s">
        <v>631</v>
      </c>
      <c r="C281" s="235"/>
      <c r="D281" s="237">
        <v>1</v>
      </c>
      <c r="E281" s="238" t="s">
        <v>357</v>
      </c>
      <c r="F281" s="236">
        <v>182159</v>
      </c>
      <c r="G281" s="221">
        <f t="shared" si="4"/>
        <v>182159</v>
      </c>
      <c r="H281" s="222"/>
      <c r="I281" s="223">
        <v>180137</v>
      </c>
      <c r="J281" s="223">
        <v>179700</v>
      </c>
      <c r="K281" s="223">
        <v>180112</v>
      </c>
      <c r="L281" s="223">
        <v>179948</v>
      </c>
      <c r="M281" s="223">
        <v>180611</v>
      </c>
      <c r="N281" s="223">
        <v>180283</v>
      </c>
      <c r="O281" s="223">
        <v>179062</v>
      </c>
      <c r="P281" s="223">
        <v>180189</v>
      </c>
      <c r="Q281" s="223">
        <v>180592</v>
      </c>
      <c r="R281" s="223">
        <v>180339</v>
      </c>
      <c r="S281" s="223">
        <v>180228</v>
      </c>
      <c r="T281" s="224">
        <v>180246</v>
      </c>
      <c r="U281" s="225"/>
      <c r="V281" s="239"/>
      <c r="W281" s="240"/>
      <c r="X281" s="227"/>
    </row>
    <row r="282" spans="1:24" s="228" customFormat="1" ht="25.5">
      <c r="A282" s="233">
        <v>4504</v>
      </c>
      <c r="B282" s="234" t="s">
        <v>632</v>
      </c>
      <c r="C282" s="235"/>
      <c r="D282" s="237">
        <v>1</v>
      </c>
      <c r="E282" s="238" t="s">
        <v>357</v>
      </c>
      <c r="F282" s="236">
        <v>212902</v>
      </c>
      <c r="G282" s="221">
        <f t="shared" si="4"/>
        <v>212902</v>
      </c>
      <c r="H282" s="222"/>
      <c r="I282" s="223">
        <v>210539</v>
      </c>
      <c r="J282" s="223">
        <v>210028</v>
      </c>
      <c r="K282" s="223">
        <v>210509</v>
      </c>
      <c r="L282" s="223">
        <v>210318</v>
      </c>
      <c r="M282" s="223">
        <v>211092</v>
      </c>
      <c r="N282" s="223">
        <v>210709</v>
      </c>
      <c r="O282" s="223">
        <v>209283</v>
      </c>
      <c r="P282" s="223">
        <v>210600</v>
      </c>
      <c r="Q282" s="223">
        <v>211071</v>
      </c>
      <c r="R282" s="223">
        <v>210775</v>
      </c>
      <c r="S282" s="223">
        <v>210645</v>
      </c>
      <c r="T282" s="224">
        <v>210667</v>
      </c>
      <c r="U282" s="225"/>
      <c r="V282" s="239"/>
      <c r="W282" s="240"/>
      <c r="X282" s="227"/>
    </row>
    <row r="283" spans="1:24" s="228" customFormat="1" ht="76.5">
      <c r="A283" s="233">
        <v>4505</v>
      </c>
      <c r="B283" s="234" t="s">
        <v>633</v>
      </c>
      <c r="C283" s="235"/>
      <c r="D283" s="237">
        <v>1</v>
      </c>
      <c r="E283" s="238" t="s">
        <v>357</v>
      </c>
      <c r="F283" s="236">
        <v>84779</v>
      </c>
      <c r="G283" s="221">
        <f t="shared" si="4"/>
        <v>84779</v>
      </c>
      <c r="H283" s="222"/>
      <c r="I283" s="223">
        <v>83838</v>
      </c>
      <c r="J283" s="223">
        <v>83634</v>
      </c>
      <c r="K283" s="223">
        <v>83826</v>
      </c>
      <c r="L283" s="223">
        <v>83750</v>
      </c>
      <c r="M283" s="223">
        <v>84058</v>
      </c>
      <c r="N283" s="223">
        <v>83906</v>
      </c>
      <c r="O283" s="223">
        <v>83338</v>
      </c>
      <c r="P283" s="223">
        <v>83862</v>
      </c>
      <c r="Q283" s="223">
        <v>84050</v>
      </c>
      <c r="R283" s="223">
        <v>83932</v>
      </c>
      <c r="S283" s="223">
        <v>83880</v>
      </c>
      <c r="T283" s="224">
        <v>83889</v>
      </c>
      <c r="U283" s="225"/>
      <c r="V283" s="239"/>
      <c r="W283" s="240"/>
      <c r="X283" s="227"/>
    </row>
    <row r="284" spans="1:24" s="228" customFormat="1" ht="63.75">
      <c r="A284" s="233">
        <v>4506</v>
      </c>
      <c r="B284" s="234" t="s">
        <v>634</v>
      </c>
      <c r="C284" s="235"/>
      <c r="D284" s="237">
        <v>1</v>
      </c>
      <c r="E284" s="238" t="s">
        <v>357</v>
      </c>
      <c r="F284" s="236">
        <v>125374</v>
      </c>
      <c r="G284" s="221">
        <f t="shared" si="4"/>
        <v>125374</v>
      </c>
      <c r="H284" s="222"/>
      <c r="I284" s="223">
        <v>123982</v>
      </c>
      <c r="J284" s="223">
        <v>123681</v>
      </c>
      <c r="K284" s="223">
        <v>123965</v>
      </c>
      <c r="L284" s="223">
        <v>123852</v>
      </c>
      <c r="M284" s="223">
        <v>124308</v>
      </c>
      <c r="N284" s="223">
        <v>124083</v>
      </c>
      <c r="O284" s="223">
        <v>123243</v>
      </c>
      <c r="P284" s="223">
        <v>124018</v>
      </c>
      <c r="Q284" s="223">
        <v>124296</v>
      </c>
      <c r="R284" s="223">
        <v>124122</v>
      </c>
      <c r="S284" s="223">
        <v>124045</v>
      </c>
      <c r="T284" s="224">
        <v>124058</v>
      </c>
      <c r="U284" s="225"/>
      <c r="V284" s="239"/>
      <c r="W284" s="240"/>
      <c r="X284" s="227"/>
    </row>
    <row r="285" spans="1:24" s="228" customFormat="1" ht="25.5">
      <c r="A285" s="233">
        <v>4507</v>
      </c>
      <c r="B285" s="234" t="s">
        <v>635</v>
      </c>
      <c r="C285" s="235"/>
      <c r="D285" s="237">
        <v>1</v>
      </c>
      <c r="E285" s="238" t="s">
        <v>357</v>
      </c>
      <c r="F285" s="236">
        <v>165415</v>
      </c>
      <c r="G285" s="221">
        <f t="shared" si="4"/>
        <v>165415</v>
      </c>
      <c r="H285" s="222"/>
      <c r="I285" s="223">
        <v>163579</v>
      </c>
      <c r="J285" s="223">
        <v>163182</v>
      </c>
      <c r="K285" s="223">
        <v>163556</v>
      </c>
      <c r="L285" s="223">
        <v>163408</v>
      </c>
      <c r="M285" s="223">
        <v>164009</v>
      </c>
      <c r="N285" s="223">
        <v>163711</v>
      </c>
      <c r="O285" s="223">
        <v>162603</v>
      </c>
      <c r="P285" s="223">
        <v>163626</v>
      </c>
      <c r="Q285" s="223">
        <v>163992</v>
      </c>
      <c r="R285" s="223">
        <v>163763</v>
      </c>
      <c r="S285" s="223">
        <v>163662</v>
      </c>
      <c r="T285" s="224">
        <v>163678</v>
      </c>
      <c r="U285" s="225"/>
      <c r="V285" s="239"/>
      <c r="W285" s="240"/>
      <c r="X285" s="227"/>
    </row>
    <row r="286" spans="1:24" s="228" customFormat="1" ht="25.5">
      <c r="A286" s="233">
        <v>4508</v>
      </c>
      <c r="B286" s="234" t="s">
        <v>636</v>
      </c>
      <c r="C286" s="235"/>
      <c r="D286" s="237">
        <v>1</v>
      </c>
      <c r="E286" s="238" t="s">
        <v>357</v>
      </c>
      <c r="F286" s="236">
        <v>156034</v>
      </c>
      <c r="G286" s="221">
        <f t="shared" si="4"/>
        <v>156034</v>
      </c>
      <c r="H286" s="222"/>
      <c r="I286" s="223">
        <v>154302</v>
      </c>
      <c r="J286" s="223">
        <v>153928</v>
      </c>
      <c r="K286" s="223">
        <v>154280</v>
      </c>
      <c r="L286" s="223">
        <v>154140</v>
      </c>
      <c r="M286" s="223">
        <v>154708</v>
      </c>
      <c r="N286" s="223">
        <v>154427</v>
      </c>
      <c r="O286" s="223">
        <v>153381</v>
      </c>
      <c r="P286" s="223">
        <v>154347</v>
      </c>
      <c r="Q286" s="223">
        <v>154692</v>
      </c>
      <c r="R286" s="223">
        <v>154475</v>
      </c>
      <c r="S286" s="223">
        <v>154380</v>
      </c>
      <c r="T286" s="224">
        <v>154396</v>
      </c>
      <c r="U286" s="225"/>
      <c r="V286" s="239"/>
      <c r="W286" s="240"/>
      <c r="X286" s="227"/>
    </row>
    <row r="287" spans="1:24" s="228" customFormat="1" ht="51">
      <c r="A287" s="233">
        <v>4509</v>
      </c>
      <c r="B287" s="234" t="s">
        <v>637</v>
      </c>
      <c r="C287" s="235"/>
      <c r="D287" s="237">
        <v>1</v>
      </c>
      <c r="E287" s="238" t="s">
        <v>357</v>
      </c>
      <c r="F287" s="236">
        <v>197895</v>
      </c>
      <c r="G287" s="221">
        <f t="shared" si="4"/>
        <v>197895</v>
      </c>
      <c r="H287" s="222"/>
      <c r="I287" s="223">
        <v>195698</v>
      </c>
      <c r="J287" s="223">
        <v>195223</v>
      </c>
      <c r="K287" s="223">
        <v>195671</v>
      </c>
      <c r="L287" s="223">
        <v>195493</v>
      </c>
      <c r="M287" s="223">
        <v>196213</v>
      </c>
      <c r="N287" s="223">
        <v>195857</v>
      </c>
      <c r="O287" s="223">
        <v>194531</v>
      </c>
      <c r="P287" s="223">
        <v>195755</v>
      </c>
      <c r="Q287" s="223">
        <v>196193</v>
      </c>
      <c r="R287" s="223">
        <v>195918</v>
      </c>
      <c r="S287" s="223">
        <v>195797</v>
      </c>
      <c r="T287" s="224">
        <v>195817</v>
      </c>
      <c r="U287" s="225"/>
      <c r="V287" s="239"/>
      <c r="W287" s="240"/>
      <c r="X287" s="227"/>
    </row>
    <row r="288" spans="1:24" s="228" customFormat="1" ht="25.5">
      <c r="A288" s="233">
        <v>4510</v>
      </c>
      <c r="B288" s="234" t="s">
        <v>638</v>
      </c>
      <c r="C288" s="235"/>
      <c r="D288" s="237">
        <v>1</v>
      </c>
      <c r="E288" s="238" t="s">
        <v>357</v>
      </c>
      <c r="F288" s="236">
        <v>79174</v>
      </c>
      <c r="G288" s="221">
        <f t="shared" si="4"/>
        <v>79174</v>
      </c>
      <c r="H288" s="222"/>
      <c r="I288" s="223">
        <v>78295</v>
      </c>
      <c r="J288" s="223">
        <v>78105</v>
      </c>
      <c r="K288" s="223">
        <v>78284</v>
      </c>
      <c r="L288" s="223">
        <v>78213</v>
      </c>
      <c r="M288" s="223">
        <v>78501</v>
      </c>
      <c r="N288" s="223">
        <v>78359</v>
      </c>
      <c r="O288" s="223">
        <v>77828</v>
      </c>
      <c r="P288" s="223">
        <v>78318</v>
      </c>
      <c r="Q288" s="223">
        <v>78493</v>
      </c>
      <c r="R288" s="223">
        <v>78383</v>
      </c>
      <c r="S288" s="223">
        <v>78335</v>
      </c>
      <c r="T288" s="224">
        <v>78343</v>
      </c>
      <c r="U288" s="225"/>
      <c r="V288" s="239"/>
      <c r="W288" s="240"/>
      <c r="X288" s="227"/>
    </row>
    <row r="289" spans="1:24" s="228" customFormat="1" ht="25.5">
      <c r="A289" s="233">
        <v>4511</v>
      </c>
      <c r="B289" s="234" t="s">
        <v>639</v>
      </c>
      <c r="C289" s="235"/>
      <c r="D289" s="237">
        <v>1</v>
      </c>
      <c r="E289" s="238" t="s">
        <v>357</v>
      </c>
      <c r="F289" s="236">
        <v>194202</v>
      </c>
      <c r="G289" s="221">
        <f t="shared" si="4"/>
        <v>194202</v>
      </c>
      <c r="H289" s="222"/>
      <c r="I289" s="223">
        <v>192046</v>
      </c>
      <c r="J289" s="223">
        <v>191580</v>
      </c>
      <c r="K289" s="223">
        <v>192019</v>
      </c>
      <c r="L289" s="223">
        <v>191845</v>
      </c>
      <c r="M289" s="223">
        <v>192551</v>
      </c>
      <c r="N289" s="223">
        <v>192202</v>
      </c>
      <c r="O289" s="223">
        <v>190901</v>
      </c>
      <c r="P289" s="223">
        <v>192102</v>
      </c>
      <c r="Q289" s="223">
        <v>192532</v>
      </c>
      <c r="R289" s="223">
        <v>192262</v>
      </c>
      <c r="S289" s="223">
        <v>192143</v>
      </c>
      <c r="T289" s="224">
        <v>192163</v>
      </c>
      <c r="U289" s="225"/>
      <c r="V289" s="239"/>
      <c r="W289" s="240"/>
      <c r="X289" s="227"/>
    </row>
    <row r="290" spans="1:24" s="228" customFormat="1" ht="25.5">
      <c r="A290" s="233">
        <v>4512</v>
      </c>
      <c r="B290" s="234" t="s">
        <v>640</v>
      </c>
      <c r="C290" s="235"/>
      <c r="D290" s="237">
        <v>1</v>
      </c>
      <c r="E290" s="238" t="s">
        <v>357</v>
      </c>
      <c r="F290" s="236">
        <v>215752</v>
      </c>
      <c r="G290" s="221">
        <f t="shared" si="4"/>
        <v>215752</v>
      </c>
      <c r="H290" s="222"/>
      <c r="I290" s="223">
        <v>213357</v>
      </c>
      <c r="J290" s="223">
        <v>212839</v>
      </c>
      <c r="K290" s="223">
        <v>213327</v>
      </c>
      <c r="L290" s="223">
        <v>213134</v>
      </c>
      <c r="M290" s="223">
        <v>213918</v>
      </c>
      <c r="N290" s="223">
        <v>213530</v>
      </c>
      <c r="O290" s="223">
        <v>212084</v>
      </c>
      <c r="P290" s="223">
        <v>213419</v>
      </c>
      <c r="Q290" s="223">
        <v>213897</v>
      </c>
      <c r="R290" s="223">
        <v>213597</v>
      </c>
      <c r="S290" s="223">
        <v>213465</v>
      </c>
      <c r="T290" s="224">
        <v>213487</v>
      </c>
      <c r="U290" s="225"/>
      <c r="V290" s="239"/>
      <c r="W290" s="240"/>
      <c r="X290" s="227"/>
    </row>
    <row r="291" spans="1:24" s="228" customFormat="1" ht="25.5">
      <c r="A291" s="233">
        <v>4513</v>
      </c>
      <c r="B291" s="234" t="s">
        <v>641</v>
      </c>
      <c r="C291" s="235"/>
      <c r="D291" s="237">
        <v>1</v>
      </c>
      <c r="E291" s="238" t="s">
        <v>354</v>
      </c>
      <c r="F291" s="236">
        <v>116595</v>
      </c>
      <c r="G291" s="221">
        <f t="shared" si="4"/>
        <v>116595</v>
      </c>
      <c r="H291" s="222"/>
      <c r="I291" s="223">
        <v>115301</v>
      </c>
      <c r="J291" s="223">
        <v>115021</v>
      </c>
      <c r="K291" s="223">
        <v>115284</v>
      </c>
      <c r="L291" s="223">
        <v>115180</v>
      </c>
      <c r="M291" s="223">
        <v>115604</v>
      </c>
      <c r="N291" s="223">
        <v>115394</v>
      </c>
      <c r="O291" s="223">
        <v>114613</v>
      </c>
      <c r="P291" s="223">
        <v>115334</v>
      </c>
      <c r="Q291" s="223">
        <v>115592</v>
      </c>
      <c r="R291" s="223">
        <v>115430</v>
      </c>
      <c r="S291" s="223">
        <v>115359</v>
      </c>
      <c r="T291" s="224">
        <v>115371</v>
      </c>
      <c r="U291" s="225"/>
      <c r="V291" s="239"/>
      <c r="W291" s="240"/>
      <c r="X291" s="227"/>
    </row>
    <row r="292" spans="1:24" s="228" customFormat="1" ht="76.5">
      <c r="A292" s="233">
        <v>4514</v>
      </c>
      <c r="B292" s="234" t="s">
        <v>642</v>
      </c>
      <c r="C292" s="235"/>
      <c r="D292" s="237">
        <v>1</v>
      </c>
      <c r="E292" s="238" t="s">
        <v>357</v>
      </c>
      <c r="F292" s="236">
        <v>111827</v>
      </c>
      <c r="G292" s="221">
        <f t="shared" si="4"/>
        <v>111827</v>
      </c>
      <c r="H292" s="222"/>
      <c r="I292" s="223">
        <v>110586</v>
      </c>
      <c r="J292" s="223">
        <v>110317</v>
      </c>
      <c r="K292" s="223">
        <v>110570</v>
      </c>
      <c r="L292" s="223">
        <v>110470</v>
      </c>
      <c r="M292" s="223">
        <v>110876</v>
      </c>
      <c r="N292" s="223">
        <v>110675</v>
      </c>
      <c r="O292" s="223">
        <v>109926</v>
      </c>
      <c r="P292" s="223">
        <v>110618</v>
      </c>
      <c r="Q292" s="223">
        <v>110865</v>
      </c>
      <c r="R292" s="223">
        <v>110710</v>
      </c>
      <c r="S292" s="223">
        <v>110642</v>
      </c>
      <c r="T292" s="224">
        <v>110653</v>
      </c>
      <c r="U292" s="225"/>
      <c r="V292" s="239"/>
      <c r="W292" s="240"/>
      <c r="X292" s="227"/>
    </row>
    <row r="293" spans="1:24" s="228" customFormat="1" ht="63.75">
      <c r="A293" s="233">
        <v>4515</v>
      </c>
      <c r="B293" s="234" t="s">
        <v>643</v>
      </c>
      <c r="C293" s="235"/>
      <c r="D293" s="237">
        <v>1</v>
      </c>
      <c r="E293" s="238" t="s">
        <v>357</v>
      </c>
      <c r="F293" s="236">
        <v>145648</v>
      </c>
      <c r="G293" s="221">
        <f t="shared" si="4"/>
        <v>145648</v>
      </c>
      <c r="H293" s="222"/>
      <c r="I293" s="223">
        <v>144031</v>
      </c>
      <c r="J293" s="223">
        <v>143682</v>
      </c>
      <c r="K293" s="223">
        <v>144011</v>
      </c>
      <c r="L293" s="223">
        <v>143880</v>
      </c>
      <c r="M293" s="223">
        <v>144410</v>
      </c>
      <c r="N293" s="223">
        <v>144148</v>
      </c>
      <c r="O293" s="223">
        <v>143172</v>
      </c>
      <c r="P293" s="223">
        <v>144073</v>
      </c>
      <c r="Q293" s="223">
        <v>144395</v>
      </c>
      <c r="R293" s="223">
        <v>144193</v>
      </c>
      <c r="S293" s="223">
        <v>144104</v>
      </c>
      <c r="T293" s="224">
        <v>144119</v>
      </c>
      <c r="U293" s="225"/>
      <c r="V293" s="239"/>
      <c r="W293" s="240"/>
      <c r="X293" s="227"/>
    </row>
    <row r="294" spans="1:24" s="228" customFormat="1" ht="25.5">
      <c r="A294" s="233">
        <v>4516</v>
      </c>
      <c r="B294" s="234" t="s">
        <v>644</v>
      </c>
      <c r="C294" s="235"/>
      <c r="D294" s="237">
        <v>1</v>
      </c>
      <c r="E294" s="238" t="s">
        <v>357</v>
      </c>
      <c r="F294" s="236">
        <v>108901</v>
      </c>
      <c r="G294" s="221">
        <f t="shared" si="4"/>
        <v>108901</v>
      </c>
      <c r="H294" s="222"/>
      <c r="I294" s="223">
        <v>107692</v>
      </c>
      <c r="J294" s="223">
        <v>107431</v>
      </c>
      <c r="K294" s="223">
        <v>107677</v>
      </c>
      <c r="L294" s="223">
        <v>107579</v>
      </c>
      <c r="M294" s="223">
        <v>107975</v>
      </c>
      <c r="N294" s="223">
        <v>107779</v>
      </c>
      <c r="O294" s="223">
        <v>107050</v>
      </c>
      <c r="P294" s="223">
        <v>107723</v>
      </c>
      <c r="Q294" s="223">
        <v>107964</v>
      </c>
      <c r="R294" s="223">
        <v>107813</v>
      </c>
      <c r="S294" s="223">
        <v>107747</v>
      </c>
      <c r="T294" s="224">
        <v>107758</v>
      </c>
      <c r="U294" s="225"/>
      <c r="V294" s="239"/>
      <c r="W294" s="240"/>
      <c r="X294" s="227"/>
    </row>
    <row r="295" spans="1:24" s="228" customFormat="1" ht="25.5">
      <c r="A295" s="233">
        <v>4517</v>
      </c>
      <c r="B295" s="234" t="s">
        <v>645</v>
      </c>
      <c r="C295" s="235"/>
      <c r="D295" s="237">
        <v>1</v>
      </c>
      <c r="E295" s="238" t="s">
        <v>357</v>
      </c>
      <c r="F295" s="236">
        <v>180984</v>
      </c>
      <c r="G295" s="221">
        <f t="shared" si="4"/>
        <v>180984</v>
      </c>
      <c r="H295" s="222"/>
      <c r="I295" s="223">
        <v>178975</v>
      </c>
      <c r="J295" s="223">
        <v>178541</v>
      </c>
      <c r="K295" s="223">
        <v>178950</v>
      </c>
      <c r="L295" s="223">
        <v>178788</v>
      </c>
      <c r="M295" s="223">
        <v>179446</v>
      </c>
      <c r="N295" s="223">
        <v>179120</v>
      </c>
      <c r="O295" s="223">
        <v>177907</v>
      </c>
      <c r="P295" s="223">
        <v>179027</v>
      </c>
      <c r="Q295" s="223">
        <v>179428</v>
      </c>
      <c r="R295" s="223">
        <v>179176</v>
      </c>
      <c r="S295" s="223">
        <v>179066</v>
      </c>
      <c r="T295" s="224">
        <v>179084</v>
      </c>
      <c r="U295" s="225"/>
      <c r="V295" s="239"/>
      <c r="W295" s="240"/>
      <c r="X295" s="227"/>
    </row>
    <row r="296" spans="1:24" s="228" customFormat="1" ht="16.5">
      <c r="A296" s="233">
        <v>4518</v>
      </c>
      <c r="B296" s="234" t="s">
        <v>646</v>
      </c>
      <c r="C296" s="235"/>
      <c r="D296" s="237">
        <v>1</v>
      </c>
      <c r="E296" s="238" t="s">
        <v>357</v>
      </c>
      <c r="F296" s="236">
        <v>28106</v>
      </c>
      <c r="G296" s="221">
        <f t="shared" si="4"/>
        <v>28106</v>
      </c>
      <c r="H296" s="222"/>
      <c r="I296" s="223">
        <v>27794</v>
      </c>
      <c r="J296" s="223">
        <v>27727</v>
      </c>
      <c r="K296" s="223">
        <v>27790</v>
      </c>
      <c r="L296" s="223">
        <v>27765</v>
      </c>
      <c r="M296" s="223">
        <v>27867</v>
      </c>
      <c r="N296" s="223">
        <v>27817</v>
      </c>
      <c r="O296" s="223">
        <v>27628</v>
      </c>
      <c r="P296" s="223">
        <v>27802</v>
      </c>
      <c r="Q296" s="223">
        <v>27864</v>
      </c>
      <c r="R296" s="223">
        <v>27825</v>
      </c>
      <c r="S296" s="223">
        <v>27808</v>
      </c>
      <c r="T296" s="224">
        <v>27811</v>
      </c>
      <c r="U296" s="225"/>
      <c r="V296" s="239"/>
      <c r="W296" s="240"/>
      <c r="X296" s="227"/>
    </row>
    <row r="297" spans="1:24" s="228" customFormat="1" ht="16.5">
      <c r="A297" s="233">
        <v>4519</v>
      </c>
      <c r="B297" s="234" t="s">
        <v>647</v>
      </c>
      <c r="C297" s="235"/>
      <c r="D297" s="237">
        <v>1</v>
      </c>
      <c r="E297" s="238" t="s">
        <v>357</v>
      </c>
      <c r="F297" s="236">
        <v>39654</v>
      </c>
      <c r="G297" s="221">
        <f t="shared" si="4"/>
        <v>39654</v>
      </c>
      <c r="H297" s="222"/>
      <c r="I297" s="223">
        <v>39214</v>
      </c>
      <c r="J297" s="223">
        <v>39119</v>
      </c>
      <c r="K297" s="223">
        <v>39208</v>
      </c>
      <c r="L297" s="223">
        <v>39173</v>
      </c>
      <c r="M297" s="223">
        <v>39317</v>
      </c>
      <c r="N297" s="223">
        <v>39246</v>
      </c>
      <c r="O297" s="223">
        <v>38980</v>
      </c>
      <c r="P297" s="223">
        <v>39225</v>
      </c>
      <c r="Q297" s="223">
        <v>39313</v>
      </c>
      <c r="R297" s="223">
        <v>39258</v>
      </c>
      <c r="S297" s="223">
        <v>39234</v>
      </c>
      <c r="T297" s="224">
        <v>39238</v>
      </c>
      <c r="U297" s="225"/>
      <c r="V297" s="239"/>
      <c r="W297" s="240"/>
      <c r="X297" s="227"/>
    </row>
    <row r="298" spans="1:24" s="228" customFormat="1" ht="16.5">
      <c r="A298" s="233">
        <v>4520</v>
      </c>
      <c r="B298" s="234" t="s">
        <v>648</v>
      </c>
      <c r="C298" s="235"/>
      <c r="D298" s="237">
        <v>1</v>
      </c>
      <c r="E298" s="238" t="s">
        <v>357</v>
      </c>
      <c r="F298" s="236">
        <v>53109</v>
      </c>
      <c r="G298" s="221">
        <f t="shared" si="4"/>
        <v>53109</v>
      </c>
      <c r="H298" s="222"/>
      <c r="I298" s="223">
        <v>52519</v>
      </c>
      <c r="J298" s="223">
        <v>52392</v>
      </c>
      <c r="K298" s="223">
        <v>52512</v>
      </c>
      <c r="L298" s="223">
        <v>52464</v>
      </c>
      <c r="M298" s="223">
        <v>52658</v>
      </c>
      <c r="N298" s="223">
        <v>52562</v>
      </c>
      <c r="O298" s="223">
        <v>52206</v>
      </c>
      <c r="P298" s="223">
        <v>52534</v>
      </c>
      <c r="Q298" s="223">
        <v>52652</v>
      </c>
      <c r="R298" s="223">
        <v>52578</v>
      </c>
      <c r="S298" s="223">
        <v>52546</v>
      </c>
      <c r="T298" s="224">
        <v>52551</v>
      </c>
      <c r="U298" s="225"/>
      <c r="V298" s="239"/>
      <c r="W298" s="240"/>
      <c r="X298" s="227"/>
    </row>
    <row r="299" spans="1:24" s="228" customFormat="1" ht="25.5">
      <c r="A299" s="233">
        <v>4523</v>
      </c>
      <c r="B299" s="234" t="s">
        <v>649</v>
      </c>
      <c r="C299" s="235"/>
      <c r="D299" s="237">
        <v>1</v>
      </c>
      <c r="E299" s="238" t="s">
        <v>357</v>
      </c>
      <c r="F299" s="236">
        <v>146428</v>
      </c>
      <c r="G299" s="221">
        <f t="shared" si="4"/>
        <v>146428</v>
      </c>
      <c r="H299" s="222"/>
      <c r="I299" s="223">
        <v>144803</v>
      </c>
      <c r="J299" s="223">
        <v>144451</v>
      </c>
      <c r="K299" s="223">
        <v>144782</v>
      </c>
      <c r="L299" s="223">
        <v>144651</v>
      </c>
      <c r="M299" s="223">
        <v>145183</v>
      </c>
      <c r="N299" s="223">
        <v>144920</v>
      </c>
      <c r="O299" s="223">
        <v>143939</v>
      </c>
      <c r="P299" s="223">
        <v>144845</v>
      </c>
      <c r="Q299" s="223">
        <v>145169</v>
      </c>
      <c r="R299" s="223">
        <v>144965</v>
      </c>
      <c r="S299" s="223">
        <v>144876</v>
      </c>
      <c r="T299" s="224">
        <v>144891</v>
      </c>
      <c r="U299" s="225"/>
      <c r="V299" s="239"/>
      <c r="W299" s="240"/>
      <c r="X299" s="227"/>
    </row>
    <row r="300" spans="1:24" s="228" customFormat="1" ht="25.5">
      <c r="A300" s="233">
        <v>4524</v>
      </c>
      <c r="B300" s="234" t="s">
        <v>650</v>
      </c>
      <c r="C300" s="235"/>
      <c r="D300" s="237">
        <v>1</v>
      </c>
      <c r="E300" s="238" t="s">
        <v>357</v>
      </c>
      <c r="F300" s="236">
        <v>151096</v>
      </c>
      <c r="G300" s="221">
        <f t="shared" si="4"/>
        <v>151096</v>
      </c>
      <c r="H300" s="222"/>
      <c r="I300" s="223">
        <v>149419</v>
      </c>
      <c r="J300" s="223">
        <v>149056</v>
      </c>
      <c r="K300" s="223">
        <v>149398</v>
      </c>
      <c r="L300" s="223">
        <v>149262</v>
      </c>
      <c r="M300" s="223">
        <v>149812</v>
      </c>
      <c r="N300" s="223">
        <v>149540</v>
      </c>
      <c r="O300" s="223">
        <v>148527</v>
      </c>
      <c r="P300" s="223">
        <v>149462</v>
      </c>
      <c r="Q300" s="223">
        <v>149797</v>
      </c>
      <c r="R300" s="223">
        <v>149587</v>
      </c>
      <c r="S300" s="223">
        <v>149494</v>
      </c>
      <c r="T300" s="224">
        <v>149509</v>
      </c>
      <c r="U300" s="225"/>
      <c r="V300" s="239"/>
      <c r="W300" s="240"/>
      <c r="X300" s="227"/>
    </row>
    <row r="301" spans="1:24" s="228" customFormat="1" ht="63.75">
      <c r="A301" s="233">
        <v>4541</v>
      </c>
      <c r="B301" s="234" t="s">
        <v>651</v>
      </c>
      <c r="C301" s="235"/>
      <c r="D301" s="237">
        <v>1</v>
      </c>
      <c r="E301" s="238" t="s">
        <v>354</v>
      </c>
      <c r="F301" s="236">
        <v>773213</v>
      </c>
      <c r="G301" s="221">
        <f t="shared" si="4"/>
        <v>773213</v>
      </c>
      <c r="H301" s="222"/>
      <c r="I301" s="223">
        <v>764630</v>
      </c>
      <c r="J301" s="223">
        <v>762775</v>
      </c>
      <c r="K301" s="223">
        <v>764522</v>
      </c>
      <c r="L301" s="223">
        <v>763829</v>
      </c>
      <c r="M301" s="223">
        <v>766641</v>
      </c>
      <c r="N301" s="223">
        <v>765249</v>
      </c>
      <c r="O301" s="223">
        <v>760068</v>
      </c>
      <c r="P301" s="223">
        <v>764854</v>
      </c>
      <c r="Q301" s="223">
        <v>766563</v>
      </c>
      <c r="R301" s="223">
        <v>765489</v>
      </c>
      <c r="S301" s="223">
        <v>765017</v>
      </c>
      <c r="T301" s="224">
        <v>765094</v>
      </c>
      <c r="U301" s="225"/>
      <c r="V301" s="239"/>
      <c r="W301" s="240"/>
      <c r="X301" s="227"/>
    </row>
    <row r="302" spans="1:24" s="228" customFormat="1" ht="38.25">
      <c r="A302" s="233">
        <v>4544</v>
      </c>
      <c r="B302" s="234" t="s">
        <v>652</v>
      </c>
      <c r="C302" s="235"/>
      <c r="D302" s="237">
        <v>1</v>
      </c>
      <c r="E302" s="238" t="s">
        <v>358</v>
      </c>
      <c r="F302" s="236">
        <v>41273</v>
      </c>
      <c r="G302" s="221">
        <f t="shared" si="4"/>
        <v>41273</v>
      </c>
      <c r="H302" s="222"/>
      <c r="I302" s="223">
        <v>40815</v>
      </c>
      <c r="J302" s="223">
        <v>40716</v>
      </c>
      <c r="K302" s="223">
        <v>40809</v>
      </c>
      <c r="L302" s="223">
        <v>40772</v>
      </c>
      <c r="M302" s="223">
        <v>40922</v>
      </c>
      <c r="N302" s="223">
        <v>40848</v>
      </c>
      <c r="O302" s="223">
        <v>40571</v>
      </c>
      <c r="P302" s="223">
        <v>40826</v>
      </c>
      <c r="Q302" s="223">
        <v>40918</v>
      </c>
      <c r="R302" s="223">
        <v>40861</v>
      </c>
      <c r="S302" s="223">
        <v>40836</v>
      </c>
      <c r="T302" s="224">
        <v>40840</v>
      </c>
      <c r="U302" s="225"/>
      <c r="V302" s="239"/>
      <c r="W302" s="240"/>
      <c r="X302" s="227"/>
    </row>
    <row r="303" spans="1:24" s="228" customFormat="1" ht="51">
      <c r="A303" s="233">
        <v>4553</v>
      </c>
      <c r="B303" s="234" t="s">
        <v>653</v>
      </c>
      <c r="C303" s="235"/>
      <c r="D303" s="237">
        <v>1</v>
      </c>
      <c r="E303" s="238" t="s">
        <v>361</v>
      </c>
      <c r="F303" s="236">
        <v>2306829</v>
      </c>
      <c r="G303" s="221">
        <f t="shared" si="4"/>
        <v>2306829</v>
      </c>
      <c r="H303" s="222"/>
      <c r="I303" s="223">
        <v>2281223</v>
      </c>
      <c r="J303" s="223">
        <v>2275687</v>
      </c>
      <c r="K303" s="223">
        <v>2280900</v>
      </c>
      <c r="L303" s="223">
        <v>2278834</v>
      </c>
      <c r="M303" s="223">
        <v>2287221</v>
      </c>
      <c r="N303" s="223">
        <v>2283069</v>
      </c>
      <c r="O303" s="223">
        <v>2267613</v>
      </c>
      <c r="P303" s="223">
        <v>2281892</v>
      </c>
      <c r="Q303" s="223">
        <v>2286990</v>
      </c>
      <c r="R303" s="223">
        <v>2283784</v>
      </c>
      <c r="S303" s="223">
        <v>2282377</v>
      </c>
      <c r="T303" s="224">
        <v>2282607</v>
      </c>
      <c r="U303" s="225"/>
      <c r="V303" s="239"/>
      <c r="W303" s="240"/>
      <c r="X303" s="227"/>
    </row>
    <row r="304" spans="1:24" s="228" customFormat="1" ht="38.25">
      <c r="A304" s="233">
        <v>4563</v>
      </c>
      <c r="B304" s="234" t="s">
        <v>654</v>
      </c>
      <c r="C304" s="235"/>
      <c r="D304" s="237">
        <v>1</v>
      </c>
      <c r="E304" s="238" t="s">
        <v>354</v>
      </c>
      <c r="F304" s="236">
        <v>57036</v>
      </c>
      <c r="G304" s="221">
        <f t="shared" si="4"/>
        <v>57036</v>
      </c>
      <c r="H304" s="222"/>
      <c r="I304" s="223">
        <v>56403</v>
      </c>
      <c r="J304" s="223">
        <v>56266</v>
      </c>
      <c r="K304" s="223">
        <v>56395</v>
      </c>
      <c r="L304" s="223">
        <v>56344</v>
      </c>
      <c r="M304" s="223">
        <v>56551</v>
      </c>
      <c r="N304" s="223">
        <v>56449</v>
      </c>
      <c r="O304" s="223">
        <v>56066</v>
      </c>
      <c r="P304" s="223">
        <v>56419</v>
      </c>
      <c r="Q304" s="223">
        <v>56545</v>
      </c>
      <c r="R304" s="223">
        <v>56466</v>
      </c>
      <c r="S304" s="223">
        <v>56431</v>
      </c>
      <c r="T304" s="224">
        <v>56437</v>
      </c>
      <c r="U304" s="225"/>
      <c r="V304" s="239"/>
      <c r="W304" s="240"/>
      <c r="X304" s="227"/>
    </row>
    <row r="305" spans="1:24" s="228" customFormat="1" ht="51">
      <c r="A305" s="233">
        <v>4579</v>
      </c>
      <c r="B305" s="234" t="s">
        <v>655</v>
      </c>
      <c r="C305" s="235"/>
      <c r="D305" s="237">
        <v>1</v>
      </c>
      <c r="E305" s="238" t="s">
        <v>357</v>
      </c>
      <c r="F305" s="236">
        <v>93459</v>
      </c>
      <c r="G305" s="221">
        <f t="shared" si="4"/>
        <v>93459</v>
      </c>
      <c r="H305" s="222"/>
      <c r="I305" s="223">
        <v>92422</v>
      </c>
      <c r="J305" s="223">
        <v>92197</v>
      </c>
      <c r="K305" s="223">
        <v>92409</v>
      </c>
      <c r="L305" s="223">
        <v>92325</v>
      </c>
      <c r="M305" s="223">
        <v>92665</v>
      </c>
      <c r="N305" s="223">
        <v>92496</v>
      </c>
      <c r="O305" s="223">
        <v>91870</v>
      </c>
      <c r="P305" s="223">
        <v>92448</v>
      </c>
      <c r="Q305" s="223">
        <v>92655</v>
      </c>
      <c r="R305" s="223">
        <v>92525</v>
      </c>
      <c r="S305" s="223">
        <v>92468</v>
      </c>
      <c r="T305" s="224">
        <v>92478</v>
      </c>
      <c r="U305" s="225"/>
      <c r="V305" s="239"/>
      <c r="W305" s="240"/>
      <c r="X305" s="227"/>
    </row>
    <row r="306" spans="1:24" s="228" customFormat="1" ht="16.5">
      <c r="A306" s="233">
        <v>4581</v>
      </c>
      <c r="B306" s="234" t="s">
        <v>656</v>
      </c>
      <c r="C306" s="235"/>
      <c r="D306" s="237">
        <v>1</v>
      </c>
      <c r="E306" s="238" t="s">
        <v>357</v>
      </c>
      <c r="F306" s="236">
        <v>1831</v>
      </c>
      <c r="G306" s="221">
        <f t="shared" si="4"/>
        <v>1831</v>
      </c>
      <c r="H306" s="222"/>
      <c r="I306" s="223">
        <v>1811</v>
      </c>
      <c r="J306" s="223">
        <v>1806</v>
      </c>
      <c r="K306" s="223">
        <v>1810</v>
      </c>
      <c r="L306" s="223">
        <v>1809</v>
      </c>
      <c r="M306" s="223">
        <v>1815</v>
      </c>
      <c r="N306" s="223">
        <v>1812</v>
      </c>
      <c r="O306" s="223">
        <v>1800</v>
      </c>
      <c r="P306" s="223">
        <v>1811</v>
      </c>
      <c r="Q306" s="223">
        <v>1815</v>
      </c>
      <c r="R306" s="223">
        <v>1813</v>
      </c>
      <c r="S306" s="223">
        <v>1812</v>
      </c>
      <c r="T306" s="224">
        <v>1812</v>
      </c>
      <c r="U306" s="225"/>
      <c r="V306" s="239"/>
      <c r="W306" s="240"/>
      <c r="X306" s="227"/>
    </row>
    <row r="307" spans="1:24" s="228" customFormat="1" ht="16.5">
      <c r="A307" s="233">
        <v>4588</v>
      </c>
      <c r="B307" s="234" t="s">
        <v>657</v>
      </c>
      <c r="C307" s="235"/>
      <c r="D307" s="237">
        <v>1</v>
      </c>
      <c r="E307" s="238" t="s">
        <v>357</v>
      </c>
      <c r="F307" s="236">
        <v>248297</v>
      </c>
      <c r="G307" s="221">
        <f t="shared" si="4"/>
        <v>248297</v>
      </c>
      <c r="H307" s="222"/>
      <c r="I307" s="223">
        <v>245541</v>
      </c>
      <c r="J307" s="223">
        <v>244945</v>
      </c>
      <c r="K307" s="223">
        <v>245506</v>
      </c>
      <c r="L307" s="223">
        <v>245284</v>
      </c>
      <c r="M307" s="223">
        <v>246186</v>
      </c>
      <c r="N307" s="223">
        <v>245740</v>
      </c>
      <c r="O307" s="223">
        <v>244076</v>
      </c>
      <c r="P307" s="223">
        <v>245612</v>
      </c>
      <c r="Q307" s="223">
        <v>246162</v>
      </c>
      <c r="R307" s="223">
        <v>245817</v>
      </c>
      <c r="S307" s="223">
        <v>245665</v>
      </c>
      <c r="T307" s="224">
        <v>245690</v>
      </c>
      <c r="U307" s="225"/>
      <c r="V307" s="239"/>
      <c r="W307" s="240"/>
      <c r="X307" s="227"/>
    </row>
    <row r="308" spans="1:24" s="228" customFormat="1" ht="16.5">
      <c r="A308" s="233">
        <v>4592</v>
      </c>
      <c r="B308" s="234" t="s">
        <v>658</v>
      </c>
      <c r="C308" s="235"/>
      <c r="D308" s="237">
        <v>1</v>
      </c>
      <c r="E308" s="238" t="s">
        <v>357</v>
      </c>
      <c r="F308" s="236">
        <v>1214</v>
      </c>
      <c r="G308" s="221">
        <f t="shared" si="4"/>
        <v>1214</v>
      </c>
      <c r="H308" s="222"/>
      <c r="I308" s="223">
        <v>1201</v>
      </c>
      <c r="J308" s="223">
        <v>1198</v>
      </c>
      <c r="K308" s="223">
        <v>1200</v>
      </c>
      <c r="L308" s="223">
        <v>1199</v>
      </c>
      <c r="M308" s="223">
        <v>1204</v>
      </c>
      <c r="N308" s="223">
        <v>1201</v>
      </c>
      <c r="O308" s="223">
        <v>1193</v>
      </c>
      <c r="P308" s="223">
        <v>1200</v>
      </c>
      <c r="Q308" s="223">
        <v>1204</v>
      </c>
      <c r="R308" s="223">
        <v>1202</v>
      </c>
      <c r="S308" s="223">
        <v>1201</v>
      </c>
      <c r="T308" s="224">
        <v>1201</v>
      </c>
      <c r="U308" s="225"/>
      <c r="V308" s="239"/>
      <c r="W308" s="240"/>
      <c r="X308" s="227"/>
    </row>
    <row r="309" spans="1:24" s="228" customFormat="1" ht="16.5">
      <c r="A309" s="233">
        <v>4598</v>
      </c>
      <c r="B309" s="234" t="s">
        <v>659</v>
      </c>
      <c r="C309" s="235"/>
      <c r="D309" s="237">
        <v>1</v>
      </c>
      <c r="E309" s="238" t="s">
        <v>358</v>
      </c>
      <c r="F309" s="236">
        <v>6395</v>
      </c>
      <c r="G309" s="221">
        <f t="shared" si="4"/>
        <v>6395</v>
      </c>
      <c r="H309" s="222"/>
      <c r="I309" s="223">
        <v>6324</v>
      </c>
      <c r="J309" s="223">
        <v>6309</v>
      </c>
      <c r="K309" s="223">
        <v>6323</v>
      </c>
      <c r="L309" s="223">
        <v>6317</v>
      </c>
      <c r="M309" s="223">
        <v>6341</v>
      </c>
      <c r="N309" s="223">
        <v>6329</v>
      </c>
      <c r="O309" s="223">
        <v>6286</v>
      </c>
      <c r="P309" s="223">
        <v>6325</v>
      </c>
      <c r="Q309" s="223">
        <v>6340</v>
      </c>
      <c r="R309" s="223">
        <v>6331</v>
      </c>
      <c r="S309" s="223">
        <v>6327</v>
      </c>
      <c r="T309" s="224">
        <v>6328</v>
      </c>
      <c r="U309" s="225"/>
      <c r="V309" s="239"/>
      <c r="W309" s="240"/>
      <c r="X309" s="227"/>
    </row>
    <row r="310" spans="1:24" s="228" customFormat="1" ht="38.25">
      <c r="A310" s="233">
        <v>4667</v>
      </c>
      <c r="B310" s="234" t="s">
        <v>660</v>
      </c>
      <c r="C310" s="235"/>
      <c r="D310" s="237">
        <v>1</v>
      </c>
      <c r="E310" s="238" t="s">
        <v>357</v>
      </c>
      <c r="F310" s="236">
        <v>223618</v>
      </c>
      <c r="G310" s="221">
        <f t="shared" si="4"/>
        <v>223618</v>
      </c>
      <c r="H310" s="222"/>
      <c r="I310" s="223">
        <v>221136</v>
      </c>
      <c r="J310" s="223">
        <v>220599</v>
      </c>
      <c r="K310" s="223">
        <v>221105</v>
      </c>
      <c r="L310" s="223">
        <v>220904</v>
      </c>
      <c r="M310" s="223">
        <v>221717</v>
      </c>
      <c r="N310" s="223">
        <v>221315</v>
      </c>
      <c r="O310" s="223">
        <v>219816</v>
      </c>
      <c r="P310" s="223">
        <v>221200</v>
      </c>
      <c r="Q310" s="223">
        <v>221695</v>
      </c>
      <c r="R310" s="223">
        <v>221384</v>
      </c>
      <c r="S310" s="223">
        <v>221248</v>
      </c>
      <c r="T310" s="224">
        <v>221270</v>
      </c>
      <c r="U310" s="225"/>
      <c r="V310" s="239"/>
      <c r="W310" s="240"/>
      <c r="X310" s="227"/>
    </row>
    <row r="311" spans="1:24" s="228" customFormat="1" ht="51">
      <c r="A311" s="233">
        <v>4677</v>
      </c>
      <c r="B311" s="234" t="s">
        <v>661</v>
      </c>
      <c r="C311" s="235"/>
      <c r="D311" s="237">
        <v>1</v>
      </c>
      <c r="E311" s="238" t="s">
        <v>357</v>
      </c>
      <c r="F311" s="236">
        <v>64765</v>
      </c>
      <c r="G311" s="221">
        <f t="shared" si="4"/>
        <v>64765</v>
      </c>
      <c r="H311" s="222"/>
      <c r="I311" s="223">
        <v>64046</v>
      </c>
      <c r="J311" s="223">
        <v>63891</v>
      </c>
      <c r="K311" s="223">
        <v>64037</v>
      </c>
      <c r="L311" s="223">
        <v>63979</v>
      </c>
      <c r="M311" s="223">
        <v>64215</v>
      </c>
      <c r="N311" s="223">
        <v>64098</v>
      </c>
      <c r="O311" s="223">
        <v>63664</v>
      </c>
      <c r="P311" s="223">
        <v>64064</v>
      </c>
      <c r="Q311" s="223">
        <v>64208</v>
      </c>
      <c r="R311" s="223">
        <v>64118</v>
      </c>
      <c r="S311" s="223">
        <v>64078</v>
      </c>
      <c r="T311" s="224">
        <v>64085</v>
      </c>
      <c r="U311" s="225"/>
      <c r="V311" s="239"/>
      <c r="W311" s="240"/>
      <c r="X311" s="227"/>
    </row>
    <row r="312" spans="1:24" s="228" customFormat="1" ht="51">
      <c r="A312" s="233">
        <v>4679</v>
      </c>
      <c r="B312" s="234" t="s">
        <v>662</v>
      </c>
      <c r="C312" s="235"/>
      <c r="D312" s="237">
        <v>1</v>
      </c>
      <c r="E312" s="238" t="s">
        <v>357</v>
      </c>
      <c r="F312" s="236">
        <v>49488</v>
      </c>
      <c r="G312" s="221">
        <f t="shared" si="4"/>
        <v>49488</v>
      </c>
      <c r="H312" s="222"/>
      <c r="I312" s="223">
        <v>48939</v>
      </c>
      <c r="J312" s="223">
        <v>48820</v>
      </c>
      <c r="K312" s="223">
        <v>48932</v>
      </c>
      <c r="L312" s="223">
        <v>48887</v>
      </c>
      <c r="M312" s="223">
        <v>49067</v>
      </c>
      <c r="N312" s="223">
        <v>48978</v>
      </c>
      <c r="O312" s="223">
        <v>48647</v>
      </c>
      <c r="P312" s="223">
        <v>48953</v>
      </c>
      <c r="Q312" s="223">
        <v>49062</v>
      </c>
      <c r="R312" s="223">
        <v>48994</v>
      </c>
      <c r="S312" s="223">
        <v>48963</v>
      </c>
      <c r="T312" s="224">
        <v>48968</v>
      </c>
      <c r="U312" s="225"/>
      <c r="V312" s="239"/>
      <c r="W312" s="240"/>
      <c r="X312" s="227"/>
    </row>
    <row r="313" spans="1:24" s="228" customFormat="1" ht="16.5">
      <c r="A313" s="233">
        <v>4703</v>
      </c>
      <c r="B313" s="234" t="s">
        <v>663</v>
      </c>
      <c r="C313" s="235"/>
      <c r="D313" s="237">
        <v>1</v>
      </c>
      <c r="E313" s="238" t="s">
        <v>357</v>
      </c>
      <c r="F313" s="236">
        <v>2264</v>
      </c>
      <c r="G313" s="221">
        <f t="shared" si="4"/>
        <v>2264</v>
      </c>
      <c r="H313" s="222"/>
      <c r="I313" s="223">
        <v>2239</v>
      </c>
      <c r="J313" s="223">
        <v>2233</v>
      </c>
      <c r="K313" s="223">
        <v>2239</v>
      </c>
      <c r="L313" s="223">
        <v>2237</v>
      </c>
      <c r="M313" s="223">
        <v>2245</v>
      </c>
      <c r="N313" s="223">
        <v>2241</v>
      </c>
      <c r="O313" s="223">
        <v>2226</v>
      </c>
      <c r="P313" s="223">
        <v>2239</v>
      </c>
      <c r="Q313" s="223">
        <v>2245</v>
      </c>
      <c r="R313" s="223">
        <v>2241</v>
      </c>
      <c r="S313" s="223">
        <v>2240</v>
      </c>
      <c r="T313" s="224">
        <v>2240</v>
      </c>
      <c r="U313" s="225"/>
      <c r="V313" s="239"/>
      <c r="W313" s="240"/>
      <c r="X313" s="227"/>
    </row>
    <row r="314" spans="1:24" s="228" customFormat="1" ht="16.5">
      <c r="A314" s="233">
        <v>4704</v>
      </c>
      <c r="B314" s="234" t="s">
        <v>664</v>
      </c>
      <c r="C314" s="235"/>
      <c r="D314" s="237">
        <v>1</v>
      </c>
      <c r="E314" s="238" t="s">
        <v>357</v>
      </c>
      <c r="F314" s="236">
        <v>2369</v>
      </c>
      <c r="G314" s="221">
        <f t="shared" si="4"/>
        <v>2369</v>
      </c>
      <c r="H314" s="222"/>
      <c r="I314" s="223">
        <v>2343</v>
      </c>
      <c r="J314" s="223">
        <v>2337</v>
      </c>
      <c r="K314" s="223">
        <v>2342</v>
      </c>
      <c r="L314" s="223">
        <v>2340</v>
      </c>
      <c r="M314" s="223">
        <v>2349</v>
      </c>
      <c r="N314" s="223">
        <v>2345</v>
      </c>
      <c r="O314" s="223">
        <v>2329</v>
      </c>
      <c r="P314" s="223">
        <v>2343</v>
      </c>
      <c r="Q314" s="223">
        <v>2349</v>
      </c>
      <c r="R314" s="223">
        <v>2345</v>
      </c>
      <c r="S314" s="223">
        <v>2344</v>
      </c>
      <c r="T314" s="224">
        <v>2344</v>
      </c>
      <c r="U314" s="225"/>
      <c r="V314" s="239"/>
      <c r="W314" s="240"/>
      <c r="X314" s="227"/>
    </row>
    <row r="315" spans="1:24" s="228" customFormat="1" ht="16.5">
      <c r="A315" s="233">
        <v>4758</v>
      </c>
      <c r="B315" s="234" t="s">
        <v>665</v>
      </c>
      <c r="C315" s="235"/>
      <c r="D315" s="237">
        <v>1</v>
      </c>
      <c r="E315" s="238" t="s">
        <v>358</v>
      </c>
      <c r="F315" s="236">
        <v>4933</v>
      </c>
      <c r="G315" s="221">
        <f t="shared" si="4"/>
        <v>4933</v>
      </c>
      <c r="H315" s="222"/>
      <c r="I315" s="223">
        <v>4878</v>
      </c>
      <c r="J315" s="223">
        <v>4866</v>
      </c>
      <c r="K315" s="223">
        <v>4878</v>
      </c>
      <c r="L315" s="223">
        <v>4873</v>
      </c>
      <c r="M315" s="223">
        <v>4891</v>
      </c>
      <c r="N315" s="223">
        <v>4882</v>
      </c>
      <c r="O315" s="223">
        <v>4849</v>
      </c>
      <c r="P315" s="223">
        <v>4879</v>
      </c>
      <c r="Q315" s="223">
        <v>4891</v>
      </c>
      <c r="R315" s="223">
        <v>4884</v>
      </c>
      <c r="S315" s="223">
        <v>4881</v>
      </c>
      <c r="T315" s="224">
        <v>4881</v>
      </c>
      <c r="U315" s="225"/>
      <c r="V315" s="239"/>
      <c r="W315" s="240"/>
      <c r="X315" s="227"/>
    </row>
    <row r="316" spans="1:24" s="228" customFormat="1" ht="38.25">
      <c r="A316" s="233">
        <v>4767</v>
      </c>
      <c r="B316" s="234" t="s">
        <v>666</v>
      </c>
      <c r="C316" s="235"/>
      <c r="D316" s="237">
        <v>1</v>
      </c>
      <c r="E316" s="238" t="s">
        <v>354</v>
      </c>
      <c r="F316" s="236">
        <v>117204</v>
      </c>
      <c r="G316" s="221">
        <f t="shared" si="4"/>
        <v>117204</v>
      </c>
      <c r="H316" s="222"/>
      <c r="I316" s="223">
        <v>115903</v>
      </c>
      <c r="J316" s="223">
        <v>115622</v>
      </c>
      <c r="K316" s="223">
        <v>115887</v>
      </c>
      <c r="L316" s="223">
        <v>115782</v>
      </c>
      <c r="M316" s="223">
        <v>116208</v>
      </c>
      <c r="N316" s="223">
        <v>115997</v>
      </c>
      <c r="O316" s="223">
        <v>115212</v>
      </c>
      <c r="P316" s="223">
        <v>115937</v>
      </c>
      <c r="Q316" s="223">
        <v>116196</v>
      </c>
      <c r="R316" s="223">
        <v>116033</v>
      </c>
      <c r="S316" s="223">
        <v>115962</v>
      </c>
      <c r="T316" s="224">
        <v>115973</v>
      </c>
      <c r="U316" s="225"/>
      <c r="V316" s="239"/>
      <c r="W316" s="240"/>
      <c r="X316" s="227"/>
    </row>
    <row r="317" spans="1:24" s="228" customFormat="1" ht="38.25">
      <c r="A317" s="233">
        <v>4768</v>
      </c>
      <c r="B317" s="234" t="s">
        <v>667</v>
      </c>
      <c r="C317" s="235"/>
      <c r="D317" s="237">
        <v>1</v>
      </c>
      <c r="E317" s="238" t="s">
        <v>354</v>
      </c>
      <c r="F317" s="236">
        <v>117204</v>
      </c>
      <c r="G317" s="221">
        <f t="shared" si="4"/>
        <v>117204</v>
      </c>
      <c r="H317" s="222"/>
      <c r="I317" s="223">
        <v>115903</v>
      </c>
      <c r="J317" s="223">
        <v>115622</v>
      </c>
      <c r="K317" s="223">
        <v>115887</v>
      </c>
      <c r="L317" s="223">
        <v>115782</v>
      </c>
      <c r="M317" s="223">
        <v>116208</v>
      </c>
      <c r="N317" s="223">
        <v>115997</v>
      </c>
      <c r="O317" s="223">
        <v>115212</v>
      </c>
      <c r="P317" s="223">
        <v>115937</v>
      </c>
      <c r="Q317" s="223">
        <v>116196</v>
      </c>
      <c r="R317" s="223">
        <v>116033</v>
      </c>
      <c r="S317" s="223">
        <v>115962</v>
      </c>
      <c r="T317" s="224">
        <v>115973</v>
      </c>
      <c r="U317" s="225"/>
      <c r="V317" s="239"/>
      <c r="W317" s="240"/>
      <c r="X317" s="227"/>
    </row>
    <row r="318" spans="1:24" s="228" customFormat="1" ht="38.25">
      <c r="A318" s="233">
        <v>4769</v>
      </c>
      <c r="B318" s="234" t="s">
        <v>668</v>
      </c>
      <c r="C318" s="235"/>
      <c r="D318" s="237">
        <v>1</v>
      </c>
      <c r="E318" s="238" t="s">
        <v>354</v>
      </c>
      <c r="F318" s="236">
        <v>115657</v>
      </c>
      <c r="G318" s="221">
        <f t="shared" si="4"/>
        <v>115657</v>
      </c>
      <c r="H318" s="222"/>
      <c r="I318" s="223">
        <v>114373</v>
      </c>
      <c r="J318" s="223">
        <v>114096</v>
      </c>
      <c r="K318" s="223">
        <v>114357</v>
      </c>
      <c r="L318" s="223">
        <v>114253</v>
      </c>
      <c r="M318" s="223">
        <v>114674</v>
      </c>
      <c r="N318" s="223">
        <v>114466</v>
      </c>
      <c r="O318" s="223">
        <v>113691</v>
      </c>
      <c r="P318" s="223">
        <v>114406</v>
      </c>
      <c r="Q318" s="223">
        <v>114662</v>
      </c>
      <c r="R318" s="223">
        <v>114502</v>
      </c>
      <c r="S318" s="223">
        <v>114431</v>
      </c>
      <c r="T318" s="224">
        <v>114443</v>
      </c>
      <c r="U318" s="225"/>
      <c r="V318" s="239"/>
      <c r="W318" s="240"/>
      <c r="X318" s="227"/>
    </row>
    <row r="319" spans="1:24" s="228" customFormat="1" ht="38.25">
      <c r="A319" s="233">
        <v>4770</v>
      </c>
      <c r="B319" s="234" t="s">
        <v>669</v>
      </c>
      <c r="C319" s="235"/>
      <c r="D319" s="237">
        <v>1</v>
      </c>
      <c r="E319" s="238" t="s">
        <v>354</v>
      </c>
      <c r="F319" s="236">
        <v>112563</v>
      </c>
      <c r="G319" s="221">
        <f t="shared" si="4"/>
        <v>112563</v>
      </c>
      <c r="H319" s="222"/>
      <c r="I319" s="223">
        <v>111314</v>
      </c>
      <c r="J319" s="223">
        <v>111043</v>
      </c>
      <c r="K319" s="223">
        <v>111298</v>
      </c>
      <c r="L319" s="223">
        <v>111197</v>
      </c>
      <c r="M319" s="223">
        <v>111606</v>
      </c>
      <c r="N319" s="223">
        <v>111404</v>
      </c>
      <c r="O319" s="223">
        <v>110649</v>
      </c>
      <c r="P319" s="223">
        <v>111346</v>
      </c>
      <c r="Q319" s="223">
        <v>111595</v>
      </c>
      <c r="R319" s="223">
        <v>111438</v>
      </c>
      <c r="S319" s="223">
        <v>111370</v>
      </c>
      <c r="T319" s="224">
        <v>111381</v>
      </c>
      <c r="U319" s="225"/>
      <c r="V319" s="239"/>
      <c r="W319" s="240"/>
      <c r="X319" s="227"/>
    </row>
    <row r="320" spans="1:24" s="228" customFormat="1" ht="38.25">
      <c r="A320" s="233">
        <v>4771</v>
      </c>
      <c r="B320" s="234" t="s">
        <v>670</v>
      </c>
      <c r="C320" s="235"/>
      <c r="D320" s="237">
        <v>1</v>
      </c>
      <c r="E320" s="238" t="s">
        <v>354</v>
      </c>
      <c r="F320" s="236">
        <v>112563</v>
      </c>
      <c r="G320" s="221">
        <f t="shared" si="4"/>
        <v>112563</v>
      </c>
      <c r="H320" s="222"/>
      <c r="I320" s="223">
        <v>111314</v>
      </c>
      <c r="J320" s="223">
        <v>111043</v>
      </c>
      <c r="K320" s="223">
        <v>111298</v>
      </c>
      <c r="L320" s="223">
        <v>111197</v>
      </c>
      <c r="M320" s="223">
        <v>111606</v>
      </c>
      <c r="N320" s="223">
        <v>111404</v>
      </c>
      <c r="O320" s="223">
        <v>110649</v>
      </c>
      <c r="P320" s="223">
        <v>111346</v>
      </c>
      <c r="Q320" s="223">
        <v>111595</v>
      </c>
      <c r="R320" s="223">
        <v>111438</v>
      </c>
      <c r="S320" s="223">
        <v>111370</v>
      </c>
      <c r="T320" s="224">
        <v>111381</v>
      </c>
      <c r="U320" s="225"/>
      <c r="V320" s="239"/>
      <c r="W320" s="240"/>
      <c r="X320" s="227"/>
    </row>
    <row r="321" spans="1:24" s="228" customFormat="1" ht="38.25">
      <c r="A321" s="233">
        <v>4772</v>
      </c>
      <c r="B321" s="234" t="s">
        <v>671</v>
      </c>
      <c r="C321" s="235"/>
      <c r="D321" s="237">
        <v>1</v>
      </c>
      <c r="E321" s="238" t="s">
        <v>354</v>
      </c>
      <c r="F321" s="236">
        <v>104828</v>
      </c>
      <c r="G321" s="221">
        <f t="shared" si="4"/>
        <v>104828</v>
      </c>
      <c r="H321" s="222"/>
      <c r="I321" s="223">
        <v>103664</v>
      </c>
      <c r="J321" s="223">
        <v>103413</v>
      </c>
      <c r="K321" s="223">
        <v>103650</v>
      </c>
      <c r="L321" s="223">
        <v>103556</v>
      </c>
      <c r="M321" s="223">
        <v>103937</v>
      </c>
      <c r="N321" s="223">
        <v>103748</v>
      </c>
      <c r="O321" s="223">
        <v>103046</v>
      </c>
      <c r="P321" s="223">
        <v>103694</v>
      </c>
      <c r="Q321" s="223">
        <v>103926</v>
      </c>
      <c r="R321" s="223">
        <v>103781</v>
      </c>
      <c r="S321" s="223">
        <v>103717</v>
      </c>
      <c r="T321" s="224">
        <v>103727</v>
      </c>
      <c r="U321" s="225"/>
      <c r="V321" s="239"/>
      <c r="W321" s="240"/>
      <c r="X321" s="227"/>
    </row>
    <row r="322" spans="1:24" s="228" customFormat="1" ht="63.75">
      <c r="A322" s="233">
        <v>4829</v>
      </c>
      <c r="B322" s="234" t="s">
        <v>672</v>
      </c>
      <c r="C322" s="235"/>
      <c r="D322" s="237">
        <v>1</v>
      </c>
      <c r="E322" s="238" t="s">
        <v>354</v>
      </c>
      <c r="F322" s="236">
        <v>598733</v>
      </c>
      <c r="G322" s="221">
        <f t="shared" si="4"/>
        <v>598733</v>
      </c>
      <c r="H322" s="222"/>
      <c r="I322" s="223">
        <v>592087</v>
      </c>
      <c r="J322" s="223">
        <v>590650</v>
      </c>
      <c r="K322" s="223">
        <v>592003</v>
      </c>
      <c r="L322" s="223">
        <v>591467</v>
      </c>
      <c r="M322" s="223">
        <v>593644</v>
      </c>
      <c r="N322" s="223">
        <v>592566</v>
      </c>
      <c r="O322" s="223">
        <v>588555</v>
      </c>
      <c r="P322" s="223">
        <v>592260</v>
      </c>
      <c r="Q322" s="223">
        <v>593584</v>
      </c>
      <c r="R322" s="223">
        <v>592752</v>
      </c>
      <c r="S322" s="223">
        <v>592386</v>
      </c>
      <c r="T322" s="224">
        <v>592446</v>
      </c>
      <c r="U322" s="225"/>
      <c r="V322" s="239"/>
      <c r="W322" s="240"/>
      <c r="X322" s="227"/>
    </row>
    <row r="323" spans="1:24" s="228" customFormat="1" ht="51">
      <c r="A323" s="233">
        <v>4851</v>
      </c>
      <c r="B323" s="234" t="s">
        <v>673</v>
      </c>
      <c r="C323" s="235"/>
      <c r="D323" s="237">
        <v>1</v>
      </c>
      <c r="E323" s="238" t="s">
        <v>361</v>
      </c>
      <c r="F323" s="236">
        <v>21144</v>
      </c>
      <c r="G323" s="221">
        <f t="shared" si="4"/>
        <v>21144</v>
      </c>
      <c r="H323" s="222"/>
      <c r="I323" s="223">
        <v>20909</v>
      </c>
      <c r="J323" s="223">
        <v>20859</v>
      </c>
      <c r="K323" s="223">
        <v>20906</v>
      </c>
      <c r="L323" s="223">
        <v>20887</v>
      </c>
      <c r="M323" s="223">
        <v>20964</v>
      </c>
      <c r="N323" s="223">
        <v>20926</v>
      </c>
      <c r="O323" s="223">
        <v>20785</v>
      </c>
      <c r="P323" s="223">
        <v>20915</v>
      </c>
      <c r="Q323" s="223">
        <v>20962</v>
      </c>
      <c r="R323" s="223">
        <v>20933</v>
      </c>
      <c r="S323" s="223">
        <v>20920</v>
      </c>
      <c r="T323" s="224">
        <v>20922</v>
      </c>
      <c r="U323" s="225"/>
      <c r="V323" s="239"/>
      <c r="W323" s="240"/>
      <c r="X323" s="227"/>
    </row>
    <row r="324" spans="1:24" s="228" customFormat="1" ht="63.75">
      <c r="A324" s="233">
        <v>4876</v>
      </c>
      <c r="B324" s="234" t="s">
        <v>674</v>
      </c>
      <c r="C324" s="235"/>
      <c r="D324" s="237">
        <v>1</v>
      </c>
      <c r="E324" s="238" t="s">
        <v>361</v>
      </c>
      <c r="F324" s="236">
        <v>232594</v>
      </c>
      <c r="G324" s="221">
        <f t="shared" si="4"/>
        <v>232594</v>
      </c>
      <c r="H324" s="222"/>
      <c r="I324" s="223">
        <v>230012</v>
      </c>
      <c r="J324" s="223">
        <v>229454</v>
      </c>
      <c r="K324" s="223">
        <v>229980</v>
      </c>
      <c r="L324" s="223">
        <v>229771</v>
      </c>
      <c r="M324" s="223">
        <v>230617</v>
      </c>
      <c r="N324" s="223">
        <v>230198</v>
      </c>
      <c r="O324" s="223">
        <v>228640</v>
      </c>
      <c r="P324" s="223">
        <v>230079</v>
      </c>
      <c r="Q324" s="223">
        <v>230594</v>
      </c>
      <c r="R324" s="223">
        <v>230270</v>
      </c>
      <c r="S324" s="223">
        <v>230129</v>
      </c>
      <c r="T324" s="224">
        <v>230152</v>
      </c>
      <c r="U324" s="225"/>
      <c r="V324" s="239"/>
      <c r="W324" s="240"/>
      <c r="X324" s="227"/>
    </row>
    <row r="325" spans="1:24" s="228" customFormat="1" ht="51">
      <c r="A325" s="233">
        <v>4883</v>
      </c>
      <c r="B325" s="234" t="s">
        <v>675</v>
      </c>
      <c r="C325" s="235"/>
      <c r="D325" s="237">
        <v>1</v>
      </c>
      <c r="E325" s="238" t="s">
        <v>357</v>
      </c>
      <c r="F325" s="236">
        <v>55000</v>
      </c>
      <c r="G325" s="221">
        <f t="shared" si="4"/>
        <v>55000</v>
      </c>
      <c r="H325" s="222"/>
      <c r="I325" s="223">
        <v>54390</v>
      </c>
      <c r="J325" s="223">
        <v>54258</v>
      </c>
      <c r="K325" s="223">
        <v>54382</v>
      </c>
      <c r="L325" s="223">
        <v>54333</v>
      </c>
      <c r="M325" s="223">
        <v>54533</v>
      </c>
      <c r="N325" s="223">
        <v>54434</v>
      </c>
      <c r="O325" s="223">
        <v>54065</v>
      </c>
      <c r="P325" s="223">
        <v>54405</v>
      </c>
      <c r="Q325" s="223">
        <v>54527</v>
      </c>
      <c r="R325" s="223">
        <v>54451</v>
      </c>
      <c r="S325" s="223">
        <v>54417</v>
      </c>
      <c r="T325" s="224">
        <v>54423</v>
      </c>
      <c r="U325" s="225"/>
      <c r="V325" s="239"/>
      <c r="W325" s="240"/>
      <c r="X325" s="227"/>
    </row>
    <row r="326" spans="1:24" s="228" customFormat="1" ht="25.5">
      <c r="A326" s="233">
        <v>4889</v>
      </c>
      <c r="B326" s="234" t="s">
        <v>676</v>
      </c>
      <c r="C326" s="235"/>
      <c r="D326" s="237">
        <v>1</v>
      </c>
      <c r="E326" s="238" t="s">
        <v>361</v>
      </c>
      <c r="F326" s="236">
        <v>941040</v>
      </c>
      <c r="G326" s="221">
        <f t="shared" si="4"/>
        <v>941040</v>
      </c>
      <c r="H326" s="222"/>
      <c r="I326" s="223">
        <v>930594</v>
      </c>
      <c r="J326" s="223">
        <v>928336</v>
      </c>
      <c r="K326" s="223">
        <v>930463</v>
      </c>
      <c r="L326" s="223">
        <v>929620</v>
      </c>
      <c r="M326" s="223">
        <v>933041</v>
      </c>
      <c r="N326" s="223">
        <v>931347</v>
      </c>
      <c r="O326" s="223">
        <v>925042</v>
      </c>
      <c r="P326" s="223">
        <v>930867</v>
      </c>
      <c r="Q326" s="223">
        <v>932947</v>
      </c>
      <c r="R326" s="223">
        <v>931639</v>
      </c>
      <c r="S326" s="223">
        <v>931065</v>
      </c>
      <c r="T326" s="224">
        <v>931159</v>
      </c>
      <c r="U326" s="225"/>
      <c r="V326" s="239"/>
      <c r="W326" s="240"/>
      <c r="X326" s="227"/>
    </row>
    <row r="327" spans="1:24" s="228" customFormat="1" ht="63.75">
      <c r="A327" s="233">
        <v>4890</v>
      </c>
      <c r="B327" s="234" t="s">
        <v>677</v>
      </c>
      <c r="C327" s="235"/>
      <c r="D327" s="237">
        <v>1</v>
      </c>
      <c r="E327" s="238" t="s">
        <v>361</v>
      </c>
      <c r="F327" s="236">
        <v>295851</v>
      </c>
      <c r="G327" s="221">
        <f t="shared" si="4"/>
        <v>295851</v>
      </c>
      <c r="H327" s="222"/>
      <c r="I327" s="223">
        <v>292567</v>
      </c>
      <c r="J327" s="223">
        <v>291857</v>
      </c>
      <c r="K327" s="223">
        <v>292526</v>
      </c>
      <c r="L327" s="223">
        <v>292261</v>
      </c>
      <c r="M327" s="223">
        <v>293336</v>
      </c>
      <c r="N327" s="223">
        <v>292804</v>
      </c>
      <c r="O327" s="223">
        <v>290822</v>
      </c>
      <c r="P327" s="223">
        <v>292652</v>
      </c>
      <c r="Q327" s="223">
        <v>293307</v>
      </c>
      <c r="R327" s="223">
        <v>292895</v>
      </c>
      <c r="S327" s="223">
        <v>292715</v>
      </c>
      <c r="T327" s="224">
        <v>292745</v>
      </c>
      <c r="U327" s="225"/>
      <c r="V327" s="239"/>
      <c r="W327" s="240"/>
      <c r="X327" s="227"/>
    </row>
    <row r="328" spans="1:24" s="228" customFormat="1" ht="25.5">
      <c r="A328" s="233">
        <v>4902</v>
      </c>
      <c r="B328" s="234" t="s">
        <v>678</v>
      </c>
      <c r="C328" s="235"/>
      <c r="D328" s="237">
        <v>1</v>
      </c>
      <c r="E328" s="238" t="s">
        <v>361</v>
      </c>
      <c r="F328" s="236">
        <v>697545</v>
      </c>
      <c r="G328" s="221">
        <f t="shared" si="4"/>
        <v>697545</v>
      </c>
      <c r="H328" s="222"/>
      <c r="I328" s="223">
        <v>689802</v>
      </c>
      <c r="J328" s="223">
        <v>688128</v>
      </c>
      <c r="K328" s="223">
        <v>689705</v>
      </c>
      <c r="L328" s="223">
        <v>689080</v>
      </c>
      <c r="M328" s="223">
        <v>691616</v>
      </c>
      <c r="N328" s="223">
        <v>690360</v>
      </c>
      <c r="O328" s="223">
        <v>685687</v>
      </c>
      <c r="P328" s="223">
        <v>690004</v>
      </c>
      <c r="Q328" s="223">
        <v>691546</v>
      </c>
      <c r="R328" s="223">
        <v>690577</v>
      </c>
      <c r="S328" s="223">
        <v>690151</v>
      </c>
      <c r="T328" s="224">
        <v>690221</v>
      </c>
      <c r="U328" s="225"/>
      <c r="V328" s="239"/>
      <c r="W328" s="240"/>
      <c r="X328" s="227"/>
    </row>
    <row r="329" spans="1:24" s="228" customFormat="1" ht="63.75">
      <c r="A329" s="233">
        <v>4903</v>
      </c>
      <c r="B329" s="234" t="s">
        <v>679</v>
      </c>
      <c r="C329" s="235"/>
      <c r="D329" s="237">
        <v>1</v>
      </c>
      <c r="E329" s="238" t="s">
        <v>361</v>
      </c>
      <c r="F329" s="236">
        <v>74115</v>
      </c>
      <c r="G329" s="221">
        <f t="shared" si="4"/>
        <v>74115</v>
      </c>
      <c r="H329" s="222"/>
      <c r="I329" s="223">
        <v>73292</v>
      </c>
      <c r="J329" s="223">
        <v>73114</v>
      </c>
      <c r="K329" s="223">
        <v>73282</v>
      </c>
      <c r="L329" s="223">
        <v>73216</v>
      </c>
      <c r="M329" s="223">
        <v>73485</v>
      </c>
      <c r="N329" s="223">
        <v>73352</v>
      </c>
      <c r="O329" s="223">
        <v>72855</v>
      </c>
      <c r="P329" s="223">
        <v>73313</v>
      </c>
      <c r="Q329" s="223">
        <v>73478</v>
      </c>
      <c r="R329" s="223">
        <v>73375</v>
      </c>
      <c r="S329" s="223">
        <v>73329</v>
      </c>
      <c r="T329" s="224">
        <v>73337</v>
      </c>
      <c r="U329" s="225"/>
      <c r="V329" s="239"/>
      <c r="W329" s="240"/>
      <c r="X329" s="227"/>
    </row>
    <row r="330" spans="1:24" s="228" customFormat="1" ht="76.5">
      <c r="A330" s="233">
        <v>4904</v>
      </c>
      <c r="B330" s="234" t="s">
        <v>680</v>
      </c>
      <c r="C330" s="235"/>
      <c r="D330" s="237">
        <v>1</v>
      </c>
      <c r="E330" s="238" t="s">
        <v>357</v>
      </c>
      <c r="F330" s="236">
        <v>177424</v>
      </c>
      <c r="G330" s="221">
        <f t="shared" si="4"/>
        <v>177424</v>
      </c>
      <c r="H330" s="222"/>
      <c r="I330" s="223">
        <v>175455</v>
      </c>
      <c r="J330" s="223">
        <v>175029</v>
      </c>
      <c r="K330" s="223">
        <v>175430</v>
      </c>
      <c r="L330" s="223">
        <v>175271</v>
      </c>
      <c r="M330" s="223">
        <v>175916</v>
      </c>
      <c r="N330" s="223">
        <v>175597</v>
      </c>
      <c r="O330" s="223">
        <v>174408</v>
      </c>
      <c r="P330" s="223">
        <v>175506</v>
      </c>
      <c r="Q330" s="223">
        <v>175898</v>
      </c>
      <c r="R330" s="223">
        <v>175652</v>
      </c>
      <c r="S330" s="223">
        <v>175543</v>
      </c>
      <c r="T330" s="224">
        <v>175561</v>
      </c>
      <c r="U330" s="225"/>
      <c r="V330" s="239"/>
      <c r="W330" s="240"/>
      <c r="X330" s="227"/>
    </row>
    <row r="331" spans="1:24" s="228" customFormat="1" ht="16.5">
      <c r="A331" s="233">
        <v>5371</v>
      </c>
      <c r="B331" s="234" t="s">
        <v>681</v>
      </c>
      <c r="C331" s="235"/>
      <c r="D331" s="237">
        <v>1</v>
      </c>
      <c r="E331" s="238" t="s">
        <v>357</v>
      </c>
      <c r="F331" s="236">
        <v>39340</v>
      </c>
      <c r="G331" s="221">
        <f t="shared" si="4"/>
        <v>39340</v>
      </c>
      <c r="H331" s="222"/>
      <c r="I331" s="223">
        <v>38903</v>
      </c>
      <c r="J331" s="223">
        <v>38809</v>
      </c>
      <c r="K331" s="223">
        <v>38898</v>
      </c>
      <c r="L331" s="223">
        <v>38863</v>
      </c>
      <c r="M331" s="223">
        <v>39006</v>
      </c>
      <c r="N331" s="223">
        <v>38935</v>
      </c>
      <c r="O331" s="223">
        <v>38671</v>
      </c>
      <c r="P331" s="223">
        <v>38914</v>
      </c>
      <c r="Q331" s="223">
        <v>39002</v>
      </c>
      <c r="R331" s="223">
        <v>38947</v>
      </c>
      <c r="S331" s="223">
        <v>38923</v>
      </c>
      <c r="T331" s="224">
        <v>38927</v>
      </c>
      <c r="U331" s="225"/>
      <c r="V331" s="239"/>
      <c r="W331" s="240"/>
      <c r="X331" s="227"/>
    </row>
    <row r="332" spans="1:24" s="228" customFormat="1" ht="76.5">
      <c r="A332" s="233">
        <v>5730</v>
      </c>
      <c r="B332" s="234" t="s">
        <v>682</v>
      </c>
      <c r="C332" s="235"/>
      <c r="D332" s="237">
        <v>1</v>
      </c>
      <c r="E332" s="238" t="s">
        <v>358</v>
      </c>
      <c r="F332" s="236">
        <v>3063</v>
      </c>
      <c r="G332" s="221">
        <f t="shared" si="4"/>
        <v>3063</v>
      </c>
      <c r="H332" s="222"/>
      <c r="I332" s="223">
        <v>3029</v>
      </c>
      <c r="J332" s="223">
        <v>3022</v>
      </c>
      <c r="K332" s="223">
        <v>3029</v>
      </c>
      <c r="L332" s="223">
        <v>3026</v>
      </c>
      <c r="M332" s="223">
        <v>3037</v>
      </c>
      <c r="N332" s="223">
        <v>3031</v>
      </c>
      <c r="O332" s="223">
        <v>3011</v>
      </c>
      <c r="P332" s="223">
        <v>3029</v>
      </c>
      <c r="Q332" s="223">
        <v>3037</v>
      </c>
      <c r="R332" s="223">
        <v>3032</v>
      </c>
      <c r="S332" s="223">
        <v>3031</v>
      </c>
      <c r="T332" s="224">
        <v>3031</v>
      </c>
      <c r="U332" s="225"/>
      <c r="V332" s="239"/>
      <c r="W332" s="240"/>
      <c r="X332" s="227"/>
    </row>
    <row r="333" spans="1:24" s="228" customFormat="1" ht="25.5">
      <c r="A333" s="233">
        <v>6120</v>
      </c>
      <c r="B333" s="234" t="s">
        <v>683</v>
      </c>
      <c r="C333" s="235"/>
      <c r="D333" s="237">
        <v>1</v>
      </c>
      <c r="E333" s="238" t="s">
        <v>358</v>
      </c>
      <c r="F333" s="236">
        <v>174795</v>
      </c>
      <c r="G333" s="221">
        <f t="shared" si="4"/>
        <v>174795</v>
      </c>
      <c r="H333" s="222"/>
      <c r="I333" s="223">
        <v>172855</v>
      </c>
      <c r="J333" s="223">
        <v>172435</v>
      </c>
      <c r="K333" s="223">
        <v>172830</v>
      </c>
      <c r="L333" s="223">
        <v>172674</v>
      </c>
      <c r="M333" s="223">
        <v>173309</v>
      </c>
      <c r="N333" s="223">
        <v>172995</v>
      </c>
      <c r="O333" s="223">
        <v>171823</v>
      </c>
      <c r="P333" s="223">
        <v>172905</v>
      </c>
      <c r="Q333" s="223">
        <v>173292</v>
      </c>
      <c r="R333" s="223">
        <v>173049</v>
      </c>
      <c r="S333" s="223">
        <v>172942</v>
      </c>
      <c r="T333" s="224">
        <v>172960</v>
      </c>
      <c r="U333" s="225"/>
      <c r="V333" s="239"/>
      <c r="W333" s="240"/>
      <c r="X333" s="227"/>
    </row>
    <row r="334" spans="1:24" s="228" customFormat="1" ht="76.5">
      <c r="A334" s="233">
        <v>6138</v>
      </c>
      <c r="B334" s="234" t="s">
        <v>684</v>
      </c>
      <c r="C334" s="235"/>
      <c r="D334" s="237">
        <v>1</v>
      </c>
      <c r="E334" s="238" t="s">
        <v>357</v>
      </c>
      <c r="F334" s="236">
        <v>203326</v>
      </c>
      <c r="G334" s="221">
        <f t="shared" si="4"/>
        <v>203326</v>
      </c>
      <c r="H334" s="222"/>
      <c r="I334" s="223">
        <v>201069</v>
      </c>
      <c r="J334" s="223">
        <v>200581</v>
      </c>
      <c r="K334" s="223">
        <v>201041</v>
      </c>
      <c r="L334" s="223">
        <v>200858</v>
      </c>
      <c r="M334" s="223">
        <v>201598</v>
      </c>
      <c r="N334" s="223">
        <v>201232</v>
      </c>
      <c r="O334" s="223">
        <v>199869</v>
      </c>
      <c r="P334" s="223">
        <v>201128</v>
      </c>
      <c r="Q334" s="223">
        <v>201577</v>
      </c>
      <c r="R334" s="223">
        <v>201295</v>
      </c>
      <c r="S334" s="223">
        <v>201171</v>
      </c>
      <c r="T334" s="224">
        <v>201191</v>
      </c>
      <c r="U334" s="225"/>
      <c r="V334" s="239"/>
      <c r="W334" s="240"/>
      <c r="X334" s="227"/>
    </row>
    <row r="335" spans="1:24" s="228" customFormat="1" ht="76.5">
      <c r="A335" s="233">
        <v>6139</v>
      </c>
      <c r="B335" s="234" t="s">
        <v>685</v>
      </c>
      <c r="C335" s="235"/>
      <c r="D335" s="237">
        <v>1</v>
      </c>
      <c r="E335" s="238" t="s">
        <v>357</v>
      </c>
      <c r="F335" s="236">
        <v>189817</v>
      </c>
      <c r="G335" s="221">
        <f t="shared" si="4"/>
        <v>189817</v>
      </c>
      <c r="H335" s="222"/>
      <c r="I335" s="223">
        <v>187710</v>
      </c>
      <c r="J335" s="223">
        <v>187254</v>
      </c>
      <c r="K335" s="223">
        <v>187683</v>
      </c>
      <c r="L335" s="223">
        <v>187513</v>
      </c>
      <c r="M335" s="223">
        <v>188204</v>
      </c>
      <c r="N335" s="223">
        <v>187862</v>
      </c>
      <c r="O335" s="223">
        <v>186590</v>
      </c>
      <c r="P335" s="223">
        <v>187765</v>
      </c>
      <c r="Q335" s="223">
        <v>188185</v>
      </c>
      <c r="R335" s="223">
        <v>187921</v>
      </c>
      <c r="S335" s="223">
        <v>187805</v>
      </c>
      <c r="T335" s="224">
        <v>187824</v>
      </c>
      <c r="U335" s="225"/>
      <c r="V335" s="239"/>
      <c r="W335" s="240"/>
      <c r="X335" s="227"/>
    </row>
    <row r="336" spans="1:24" s="228" customFormat="1" ht="76.5">
      <c r="A336" s="233">
        <v>6140</v>
      </c>
      <c r="B336" s="234" t="s">
        <v>686</v>
      </c>
      <c r="C336" s="235"/>
      <c r="D336" s="237">
        <v>1</v>
      </c>
      <c r="E336" s="238" t="s">
        <v>357</v>
      </c>
      <c r="F336" s="236">
        <v>203326</v>
      </c>
      <c r="G336" s="221">
        <f t="shared" si="4"/>
        <v>203326</v>
      </c>
      <c r="H336" s="222"/>
      <c r="I336" s="223">
        <v>201069</v>
      </c>
      <c r="J336" s="223">
        <v>200581</v>
      </c>
      <c r="K336" s="223">
        <v>201041</v>
      </c>
      <c r="L336" s="223">
        <v>200858</v>
      </c>
      <c r="M336" s="223">
        <v>201598</v>
      </c>
      <c r="N336" s="223">
        <v>201232</v>
      </c>
      <c r="O336" s="223">
        <v>199869</v>
      </c>
      <c r="P336" s="223">
        <v>201128</v>
      </c>
      <c r="Q336" s="223">
        <v>201577</v>
      </c>
      <c r="R336" s="223">
        <v>201295</v>
      </c>
      <c r="S336" s="223">
        <v>201171</v>
      </c>
      <c r="T336" s="224">
        <v>201191</v>
      </c>
      <c r="U336" s="225"/>
      <c r="V336" s="239"/>
      <c r="W336" s="240"/>
      <c r="X336" s="227"/>
    </row>
    <row r="337" spans="1:24" s="228" customFormat="1" ht="51">
      <c r="A337" s="233">
        <v>6477</v>
      </c>
      <c r="B337" s="234" t="s">
        <v>687</v>
      </c>
      <c r="C337" s="235"/>
      <c r="D337" s="237">
        <v>1</v>
      </c>
      <c r="E337" s="238" t="s">
        <v>354</v>
      </c>
      <c r="F337" s="241">
        <v>690711</v>
      </c>
      <c r="G337" s="241">
        <f t="shared" si="4"/>
        <v>690711</v>
      </c>
      <c r="H337" s="222"/>
      <c r="I337" s="223">
        <v>683044</v>
      </c>
      <c r="J337" s="223">
        <v>681386</v>
      </c>
      <c r="K337" s="223">
        <v>682947</v>
      </c>
      <c r="L337" s="223">
        <v>682329</v>
      </c>
      <c r="M337" s="223">
        <v>684840</v>
      </c>
      <c r="N337" s="223">
        <v>683597</v>
      </c>
      <c r="O337" s="223">
        <v>678969</v>
      </c>
      <c r="P337" s="223">
        <v>683244</v>
      </c>
      <c r="Q337" s="223">
        <v>684771</v>
      </c>
      <c r="R337" s="223">
        <v>683811</v>
      </c>
      <c r="S337" s="223">
        <v>683389</v>
      </c>
      <c r="T337" s="224">
        <v>683459</v>
      </c>
      <c r="U337" s="225"/>
      <c r="V337" s="239"/>
      <c r="W337" s="240"/>
      <c r="X337" s="227"/>
    </row>
    <row r="338" spans="1:24" s="228" customFormat="1" ht="17.25" thickBot="1">
      <c r="A338" s="242"/>
      <c r="B338" s="243" t="s">
        <v>688</v>
      </c>
      <c r="C338" s="244"/>
      <c r="D338" s="245"/>
      <c r="E338" s="245"/>
      <c r="F338" s="246"/>
      <c r="G338" s="247">
        <f>SUM(G8:G337)</f>
        <v>116543425</v>
      </c>
      <c r="H338" s="247" t="e">
        <f t="shared" ref="H338:T338" si="5">SUM(H8:H337)</f>
        <v>#REF!</v>
      </c>
      <c r="I338" s="247">
        <f t="shared" si="5"/>
        <v>115249797</v>
      </c>
      <c r="J338" s="247">
        <f t="shared" si="5"/>
        <v>115052103</v>
      </c>
      <c r="K338" s="247">
        <f t="shared" si="5"/>
        <v>115233473</v>
      </c>
      <c r="L338" s="247">
        <f t="shared" si="5"/>
        <v>115129079</v>
      </c>
      <c r="M338" s="247">
        <f t="shared" si="5"/>
        <v>115552816</v>
      </c>
      <c r="N338" s="247">
        <f t="shared" si="5"/>
        <v>115343037</v>
      </c>
      <c r="O338" s="247">
        <f t="shared" si="5"/>
        <v>114562195</v>
      </c>
      <c r="P338" s="247">
        <f t="shared" si="5"/>
        <v>115283412</v>
      </c>
      <c r="Q338" s="247">
        <f t="shared" si="5"/>
        <v>115541147</v>
      </c>
      <c r="R338" s="247">
        <f t="shared" si="5"/>
        <v>115379830</v>
      </c>
      <c r="S338" s="247">
        <f t="shared" si="5"/>
        <v>115308061</v>
      </c>
      <c r="T338" s="248">
        <f t="shared" si="5"/>
        <v>115319716</v>
      </c>
      <c r="U338" s="249"/>
      <c r="V338" s="249"/>
      <c r="W338" s="249"/>
      <c r="X338" s="227"/>
    </row>
    <row r="339" spans="1:24" s="228" customFormat="1" ht="15.75" thickBot="1">
      <c r="A339" s="250"/>
      <c r="B339" s="251"/>
      <c r="C339" s="252"/>
      <c r="D339" s="253"/>
      <c r="E339" s="253"/>
      <c r="F339" s="254"/>
      <c r="G339" s="254"/>
      <c r="H339" s="255" t="e">
        <f>IF(OR(#REF!&lt;=0,#REF!&gt;F339),"ERROR","OK")</f>
        <v>#REF!</v>
      </c>
      <c r="I339" s="256"/>
      <c r="J339" s="256">
        <v>0</v>
      </c>
      <c r="K339" s="256"/>
      <c r="L339" s="256"/>
      <c r="M339" s="256"/>
      <c r="N339" s="256"/>
      <c r="O339" s="256"/>
      <c r="P339" s="256"/>
      <c r="Q339" s="256"/>
      <c r="R339" s="256"/>
      <c r="S339" s="256">
        <v>0</v>
      </c>
      <c r="T339" s="256"/>
      <c r="U339" s="227"/>
      <c r="V339" s="227"/>
      <c r="W339" s="227"/>
      <c r="X339" s="227"/>
    </row>
    <row r="340" spans="1:24" s="228" customFormat="1" ht="16.5">
      <c r="A340" s="257" t="s">
        <v>689</v>
      </c>
      <c r="B340" s="258" t="s">
        <v>690</v>
      </c>
      <c r="C340" s="259"/>
      <c r="D340" s="259"/>
      <c r="E340" s="260"/>
      <c r="F340" s="261"/>
      <c r="G340" s="261"/>
      <c r="H340" s="261"/>
      <c r="I340" s="261"/>
      <c r="J340" s="261">
        <v>0</v>
      </c>
      <c r="K340" s="261"/>
      <c r="L340" s="261"/>
      <c r="M340" s="261"/>
      <c r="N340" s="261"/>
      <c r="O340" s="261"/>
      <c r="P340" s="261"/>
      <c r="Q340" s="261"/>
      <c r="R340" s="261"/>
      <c r="S340" s="261">
        <v>0</v>
      </c>
      <c r="T340" s="262"/>
      <c r="U340" s="263"/>
      <c r="V340" s="263"/>
      <c r="W340" s="227"/>
      <c r="X340" s="227"/>
    </row>
    <row r="341" spans="1:24" s="228" customFormat="1" ht="18.75">
      <c r="A341" s="264" t="s">
        <v>691</v>
      </c>
      <c r="B341" s="265" t="s">
        <v>692</v>
      </c>
      <c r="C341" s="235" t="s">
        <v>361</v>
      </c>
      <c r="D341" s="218">
        <v>1</v>
      </c>
      <c r="E341" s="266" t="s">
        <v>361</v>
      </c>
      <c r="F341" s="267">
        <v>4203850</v>
      </c>
      <c r="G341" s="241">
        <f t="shared" ref="G341" si="6">D341*F341</f>
        <v>4203850</v>
      </c>
      <c r="I341" s="241">
        <v>4203850</v>
      </c>
      <c r="J341" s="228">
        <v>4203850</v>
      </c>
      <c r="K341" s="228">
        <v>4203850</v>
      </c>
      <c r="L341" s="228">
        <v>4203850</v>
      </c>
      <c r="M341" s="228">
        <v>4203850</v>
      </c>
      <c r="O341" s="228">
        <v>4203850</v>
      </c>
      <c r="P341" s="228">
        <v>4203850</v>
      </c>
      <c r="Q341" s="228">
        <v>4203850</v>
      </c>
      <c r="R341" s="228">
        <v>4203850</v>
      </c>
      <c r="S341" s="228">
        <v>4203850</v>
      </c>
      <c r="T341" s="228">
        <v>4203850</v>
      </c>
      <c r="U341" s="268"/>
      <c r="V341" s="227"/>
      <c r="W341" s="227"/>
      <c r="X341" s="227"/>
    </row>
    <row r="342" spans="1:24" s="228" customFormat="1" ht="17.25" thickBot="1">
      <c r="A342" s="242"/>
      <c r="B342" s="243" t="s">
        <v>693</v>
      </c>
      <c r="C342" s="244"/>
      <c r="D342" s="245"/>
      <c r="E342" s="246"/>
      <c r="F342" s="269"/>
      <c r="G342" s="269">
        <f>+G341</f>
        <v>4203850</v>
      </c>
      <c r="H342" s="269">
        <f t="shared" ref="H342:T342" si="7">+H341</f>
        <v>0</v>
      </c>
      <c r="I342" s="269">
        <f t="shared" si="7"/>
        <v>4203850</v>
      </c>
      <c r="J342" s="269">
        <f t="shared" si="7"/>
        <v>4203850</v>
      </c>
      <c r="K342" s="269">
        <f t="shared" si="7"/>
        <v>4203850</v>
      </c>
      <c r="L342" s="269">
        <f t="shared" si="7"/>
        <v>4203850</v>
      </c>
      <c r="M342" s="269">
        <f t="shared" si="7"/>
        <v>4203850</v>
      </c>
      <c r="N342" s="269">
        <f t="shared" si="7"/>
        <v>0</v>
      </c>
      <c r="O342" s="269">
        <f t="shared" si="7"/>
        <v>4203850</v>
      </c>
      <c r="P342" s="269">
        <f t="shared" si="7"/>
        <v>4203850</v>
      </c>
      <c r="Q342" s="269">
        <f t="shared" si="7"/>
        <v>4203850</v>
      </c>
      <c r="R342" s="269">
        <f t="shared" si="7"/>
        <v>4203850</v>
      </c>
      <c r="S342" s="269">
        <f t="shared" si="7"/>
        <v>4203850</v>
      </c>
      <c r="T342" s="270">
        <f t="shared" si="7"/>
        <v>4203850</v>
      </c>
      <c r="U342" s="263"/>
      <c r="V342" s="263"/>
      <c r="W342" s="227"/>
      <c r="X342" s="227"/>
    </row>
    <row r="343" spans="1:24" s="228" customFormat="1" ht="15.75" thickBot="1">
      <c r="A343" s="250"/>
      <c r="B343" s="251"/>
      <c r="C343" s="252"/>
      <c r="D343" s="253"/>
      <c r="E343" s="253"/>
      <c r="F343" s="254"/>
      <c r="G343" s="254"/>
      <c r="H343" s="255" t="e">
        <f>IF(OR(#REF!&lt;=0,#REF!&gt;F343),"ERROR","OK")</f>
        <v>#REF!</v>
      </c>
      <c r="I343" s="256"/>
      <c r="J343" s="256">
        <v>0</v>
      </c>
      <c r="K343" s="256"/>
      <c r="L343" s="256"/>
      <c r="M343" s="256"/>
      <c r="N343" s="256"/>
      <c r="O343" s="256"/>
      <c r="P343" s="256"/>
      <c r="Q343" s="256"/>
      <c r="R343" s="256"/>
      <c r="S343" s="256">
        <v>0</v>
      </c>
      <c r="T343" s="256"/>
      <c r="U343" s="227"/>
      <c r="V343" s="227"/>
      <c r="W343" s="227"/>
      <c r="X343" s="227"/>
    </row>
    <row r="344" spans="1:24" s="228" customFormat="1" ht="33">
      <c r="A344" s="257" t="s">
        <v>694</v>
      </c>
      <c r="B344" s="271" t="s">
        <v>695</v>
      </c>
      <c r="C344" s="272"/>
      <c r="D344" s="272"/>
      <c r="E344" s="272"/>
      <c r="F344" s="272"/>
      <c r="G344" s="273"/>
      <c r="H344" s="273"/>
      <c r="I344" s="273"/>
      <c r="J344" s="273">
        <v>0</v>
      </c>
      <c r="K344" s="273"/>
      <c r="L344" s="273"/>
      <c r="M344" s="273"/>
      <c r="N344" s="273"/>
      <c r="O344" s="273"/>
      <c r="P344" s="273"/>
      <c r="Q344" s="273"/>
      <c r="R344" s="273"/>
      <c r="S344" s="273">
        <v>0</v>
      </c>
      <c r="T344" s="274"/>
      <c r="U344" s="275"/>
      <c r="V344" s="275"/>
      <c r="W344" s="227"/>
      <c r="X344" s="227"/>
    </row>
    <row r="345" spans="1:24" s="228" customFormat="1" ht="16.5">
      <c r="A345" s="276" t="s">
        <v>696</v>
      </c>
      <c r="B345" s="277" t="s">
        <v>697</v>
      </c>
      <c r="C345" s="235" t="s">
        <v>353</v>
      </c>
      <c r="D345" s="278">
        <v>1.4999999999999999E-2</v>
      </c>
      <c r="E345" s="278"/>
      <c r="F345" s="279"/>
      <c r="G345" s="280">
        <f>$G$338*D345</f>
        <v>1748151.375</v>
      </c>
      <c r="H345" s="280">
        <f t="shared" ref="H345" si="8">$G$338*E345</f>
        <v>0</v>
      </c>
      <c r="I345" s="280">
        <v>1725699.3854</v>
      </c>
      <c r="J345" s="281">
        <v>1748151.375</v>
      </c>
      <c r="K345" s="281">
        <v>1748151.375</v>
      </c>
      <c r="L345" s="281">
        <v>1722618.8463220007</v>
      </c>
      <c r="M345" s="281">
        <v>1748151.375</v>
      </c>
      <c r="N345" s="281"/>
      <c r="O345" s="281">
        <v>1718433</v>
      </c>
      <c r="P345" s="281">
        <v>1748151</v>
      </c>
      <c r="Q345" s="281">
        <v>1748151</v>
      </c>
      <c r="R345" s="281">
        <v>1748151</v>
      </c>
      <c r="S345" s="281">
        <v>1729620.915</v>
      </c>
      <c r="T345" s="282">
        <v>1748151.375</v>
      </c>
      <c r="U345" s="283"/>
      <c r="V345" s="227"/>
      <c r="W345" s="227"/>
      <c r="X345" s="227"/>
    </row>
    <row r="346" spans="1:24" s="228" customFormat="1" ht="16.5">
      <c r="A346" s="276" t="s">
        <v>698</v>
      </c>
      <c r="B346" s="277" t="s">
        <v>699</v>
      </c>
      <c r="C346" s="235" t="s">
        <v>353</v>
      </c>
      <c r="D346" s="278">
        <v>1.4999999999999999E-2</v>
      </c>
      <c r="E346" s="278"/>
      <c r="F346" s="279"/>
      <c r="G346" s="280">
        <f t="shared" ref="G346:G347" si="9">$G$338*D346</f>
        <v>1748151.375</v>
      </c>
      <c r="H346" s="255" t="e">
        <f>IF(OR(#REF!&lt;=0,#REF!&gt;F346),"ERROR","OK")</f>
        <v>#REF!</v>
      </c>
      <c r="I346" s="280">
        <v>1725699.3854</v>
      </c>
      <c r="J346" s="222">
        <v>1748151.375</v>
      </c>
      <c r="K346" s="222">
        <v>1748151.375</v>
      </c>
      <c r="L346" s="222">
        <v>1722618.8463220007</v>
      </c>
      <c r="M346" s="222">
        <v>1748151.375</v>
      </c>
      <c r="N346" s="222"/>
      <c r="O346" s="222">
        <v>1718433</v>
      </c>
      <c r="P346" s="222">
        <v>1748151</v>
      </c>
      <c r="Q346" s="281">
        <v>1748151</v>
      </c>
      <c r="R346" s="281">
        <v>1748151</v>
      </c>
      <c r="S346" s="222">
        <v>1729620.915</v>
      </c>
      <c r="T346" s="222">
        <v>1748151.375</v>
      </c>
      <c r="U346" s="283"/>
      <c r="V346" s="227"/>
      <c r="W346" s="227"/>
      <c r="X346" s="227"/>
    </row>
    <row r="347" spans="1:24" s="228" customFormat="1" ht="16.5">
      <c r="A347" s="276" t="s">
        <v>700</v>
      </c>
      <c r="B347" s="277" t="s">
        <v>701</v>
      </c>
      <c r="C347" s="235" t="s">
        <v>353</v>
      </c>
      <c r="D347" s="278">
        <v>1.4999999999999999E-2</v>
      </c>
      <c r="E347" s="278"/>
      <c r="F347" s="279"/>
      <c r="G347" s="280">
        <f t="shared" si="9"/>
        <v>1748151.375</v>
      </c>
      <c r="H347" s="255" t="e">
        <f>IF(OR(#REF!&lt;=0,#REF!&gt;F347),"ERROR","OK")</f>
        <v>#REF!</v>
      </c>
      <c r="I347" s="280">
        <v>1725699.3854</v>
      </c>
      <c r="J347" s="222">
        <v>1748151.375</v>
      </c>
      <c r="K347" s="222">
        <v>1748151.375</v>
      </c>
      <c r="L347" s="222">
        <v>1722618.8463220007</v>
      </c>
      <c r="M347" s="222">
        <v>1748151.375</v>
      </c>
      <c r="N347" s="222"/>
      <c r="O347" s="222">
        <v>1718433</v>
      </c>
      <c r="P347" s="222">
        <v>1748151</v>
      </c>
      <c r="Q347" s="281">
        <v>1748151</v>
      </c>
      <c r="R347" s="281">
        <v>1748151</v>
      </c>
      <c r="S347" s="222">
        <v>1729620.915</v>
      </c>
      <c r="T347" s="222">
        <v>1748151.375</v>
      </c>
      <c r="U347" s="283"/>
      <c r="V347" s="227"/>
      <c r="W347" s="227"/>
      <c r="X347" s="227"/>
    </row>
    <row r="348" spans="1:24" s="228" customFormat="1" ht="33.75" thickBot="1">
      <c r="A348" s="284"/>
      <c r="B348" s="285" t="s">
        <v>702</v>
      </c>
      <c r="C348" s="286"/>
      <c r="D348" s="287"/>
      <c r="E348" s="287"/>
      <c r="F348" s="288"/>
      <c r="G348" s="289">
        <f>SUM(G345:G347)</f>
        <v>5244454.125</v>
      </c>
      <c r="H348" s="289" t="e">
        <f t="shared" ref="H348:L348" si="10">SUM(H345:H347)</f>
        <v>#REF!</v>
      </c>
      <c r="I348" s="289">
        <f t="shared" si="10"/>
        <v>5177098.1562000001</v>
      </c>
      <c r="J348" s="289">
        <f t="shared" si="10"/>
        <v>5244454.125</v>
      </c>
      <c r="K348" s="289">
        <f t="shared" si="10"/>
        <v>5244454.125</v>
      </c>
      <c r="L348" s="289">
        <f t="shared" si="10"/>
        <v>5167856.5389660019</v>
      </c>
      <c r="M348" s="289">
        <f>SUM(M345:M347)</f>
        <v>5244454.125</v>
      </c>
      <c r="N348" s="289">
        <f t="shared" ref="N348:T348" si="11">SUM(N345:N347)</f>
        <v>0</v>
      </c>
      <c r="O348" s="289">
        <f t="shared" si="11"/>
        <v>5155299</v>
      </c>
      <c r="P348" s="289">
        <f t="shared" si="11"/>
        <v>5244453</v>
      </c>
      <c r="Q348" s="289">
        <f t="shared" si="11"/>
        <v>5244453</v>
      </c>
      <c r="R348" s="289">
        <f t="shared" si="11"/>
        <v>5244453</v>
      </c>
      <c r="S348" s="289">
        <f t="shared" si="11"/>
        <v>5188862.7450000001</v>
      </c>
      <c r="T348" s="290">
        <f t="shared" si="11"/>
        <v>5244454.125</v>
      </c>
      <c r="U348" s="263"/>
      <c r="V348" s="227"/>
      <c r="W348" s="227"/>
      <c r="X348" s="227"/>
    </row>
    <row r="349" spans="1:24" s="228" customFormat="1" ht="51.75" thickBot="1">
      <c r="A349" s="291"/>
      <c r="B349" s="292"/>
      <c r="C349" s="293"/>
      <c r="D349" s="294"/>
      <c r="E349" s="294"/>
      <c r="F349" s="295"/>
      <c r="G349" s="296" t="s">
        <v>703</v>
      </c>
      <c r="H349" s="296" t="s">
        <v>703</v>
      </c>
      <c r="I349" s="296" t="s">
        <v>703</v>
      </c>
      <c r="J349" s="296" t="s">
        <v>704</v>
      </c>
      <c r="K349" s="296" t="s">
        <v>704</v>
      </c>
      <c r="L349" s="296"/>
      <c r="M349" s="296" t="s">
        <v>704</v>
      </c>
      <c r="N349" s="296" t="s">
        <v>704</v>
      </c>
      <c r="O349" s="296" t="s">
        <v>705</v>
      </c>
      <c r="P349" s="296" t="s">
        <v>704</v>
      </c>
      <c r="Q349" s="296" t="s">
        <v>704</v>
      </c>
      <c r="R349" s="296" t="s">
        <v>704</v>
      </c>
      <c r="S349" s="296" t="s">
        <v>704</v>
      </c>
      <c r="T349" s="297" t="s">
        <v>704</v>
      </c>
      <c r="U349" s="298"/>
      <c r="V349" s="298"/>
      <c r="W349" s="227"/>
      <c r="X349" s="227"/>
    </row>
    <row r="350" spans="1:24" s="228" customFormat="1" ht="13.5" thickBot="1">
      <c r="A350" s="299" t="s">
        <v>706</v>
      </c>
      <c r="B350" s="300"/>
      <c r="C350" s="300"/>
      <c r="D350" s="301"/>
      <c r="E350" s="301"/>
      <c r="F350" s="302"/>
      <c r="G350" s="296">
        <f>G338+G348+G342</f>
        <v>125991729.125</v>
      </c>
      <c r="H350" s="296" t="e">
        <f t="shared" ref="H350:T350" si="12">H338+H348+H342</f>
        <v>#REF!</v>
      </c>
      <c r="I350" s="296">
        <f t="shared" si="12"/>
        <v>124630745.15620001</v>
      </c>
      <c r="J350" s="303">
        <f t="shared" si="12"/>
        <v>124500407.125</v>
      </c>
      <c r="K350" s="296">
        <f t="shared" si="12"/>
        <v>124681777.125</v>
      </c>
      <c r="L350" s="296">
        <f t="shared" si="12"/>
        <v>124500785.538966</v>
      </c>
      <c r="M350" s="303">
        <f t="shared" si="12"/>
        <v>125001120.125</v>
      </c>
      <c r="N350" s="304">
        <f t="shared" si="12"/>
        <v>115343037</v>
      </c>
      <c r="O350" s="303">
        <f t="shared" si="12"/>
        <v>123921344</v>
      </c>
      <c r="P350" s="303">
        <f t="shared" si="12"/>
        <v>124731715</v>
      </c>
      <c r="Q350" s="303">
        <f t="shared" si="12"/>
        <v>124989450</v>
      </c>
      <c r="R350" s="303">
        <f t="shared" si="12"/>
        <v>124828133</v>
      </c>
      <c r="S350" s="296">
        <f t="shared" si="12"/>
        <v>124700773.745</v>
      </c>
      <c r="T350" s="297">
        <f t="shared" si="12"/>
        <v>124768020.125</v>
      </c>
      <c r="U350" s="298"/>
      <c r="V350" s="298"/>
      <c r="W350" s="227"/>
      <c r="X350" s="227"/>
    </row>
    <row r="351" spans="1:24" s="228" customFormat="1" ht="25.5">
      <c r="A351" s="438"/>
      <c r="B351" s="439" t="s">
        <v>707</v>
      </c>
      <c r="C351" s="305">
        <v>0.26</v>
      </c>
      <c r="D351" s="440" t="s">
        <v>708</v>
      </c>
      <c r="E351" s="440"/>
      <c r="F351" s="440"/>
      <c r="G351" s="306">
        <f>G338*0.26</f>
        <v>30301290.5</v>
      </c>
      <c r="K351" s="307">
        <v>115233473</v>
      </c>
      <c r="N351" s="381" t="s">
        <v>709</v>
      </c>
      <c r="Q351" s="308" t="s">
        <v>710</v>
      </c>
      <c r="R351" s="309" t="s">
        <v>711</v>
      </c>
    </row>
    <row r="352" spans="1:24" s="228" customFormat="1" ht="12.75">
      <c r="A352" s="438"/>
      <c r="B352" s="439"/>
      <c r="C352" s="305">
        <v>0.01</v>
      </c>
      <c r="D352" s="440" t="s">
        <v>712</v>
      </c>
      <c r="E352" s="440"/>
      <c r="F352" s="440"/>
      <c r="G352" s="310">
        <f>G338*0.01</f>
        <v>1165434.25</v>
      </c>
    </row>
    <row r="353" spans="1:21" s="228" customFormat="1" ht="12.75">
      <c r="A353" s="438"/>
      <c r="B353" s="439"/>
      <c r="C353" s="305">
        <v>0.05</v>
      </c>
      <c r="D353" s="440" t="s">
        <v>713</v>
      </c>
      <c r="E353" s="440"/>
      <c r="F353" s="440"/>
      <c r="G353" s="310">
        <f>G338*0.05</f>
        <v>5827171.25</v>
      </c>
      <c r="R353" s="311">
        <v>124827472.13</v>
      </c>
    </row>
    <row r="354" spans="1:21" s="228" customFormat="1" ht="12.75">
      <c r="A354" s="438"/>
      <c r="B354" s="441" t="s">
        <v>714</v>
      </c>
      <c r="C354" s="441"/>
      <c r="D354" s="441"/>
      <c r="E354" s="312"/>
      <c r="F354" s="313"/>
      <c r="G354" s="314">
        <f>+G351+G352+G353</f>
        <v>37293896</v>
      </c>
      <c r="K354" s="315"/>
      <c r="Q354" s="316"/>
      <c r="R354" s="316">
        <f>+R350-R353</f>
        <v>660.87000000476837</v>
      </c>
      <c r="U354" s="228" t="s">
        <v>724</v>
      </c>
    </row>
    <row r="355" spans="1:21" s="228" customFormat="1" ht="13.5" thickBot="1">
      <c r="A355" s="317"/>
      <c r="B355" s="318"/>
      <c r="C355" s="317"/>
      <c r="D355" s="319"/>
      <c r="E355" s="319"/>
      <c r="F355" s="320"/>
      <c r="G355" s="320"/>
      <c r="I355" s="355">
        <f>I350</f>
        <v>124630745.15620001</v>
      </c>
      <c r="J355" s="356">
        <f t="shared" ref="J355:M355" si="13">J350</f>
        <v>124500407.125</v>
      </c>
      <c r="K355" s="356"/>
      <c r="L355" s="356">
        <f t="shared" si="13"/>
        <v>124500785.538966</v>
      </c>
      <c r="M355" s="356">
        <f t="shared" si="13"/>
        <v>125001120.125</v>
      </c>
      <c r="N355" s="356"/>
      <c r="O355" s="356"/>
      <c r="P355" s="356"/>
      <c r="Q355" s="356"/>
      <c r="R355" s="356"/>
      <c r="S355" s="356"/>
      <c r="T355" s="357"/>
      <c r="U355" s="331">
        <f>GEOMEAN($I$355:$T$355)</f>
        <v>124658096.17340805</v>
      </c>
    </row>
    <row r="356" spans="1:21" s="228" customFormat="1" ht="13.5" thickBot="1">
      <c r="A356" s="431" t="s">
        <v>715</v>
      </c>
      <c r="B356" s="432"/>
      <c r="C356" s="432"/>
      <c r="D356" s="432"/>
      <c r="E356" s="432"/>
      <c r="F356" s="432"/>
      <c r="G356" s="321">
        <f>+G350+G354</f>
        <v>163285625.125</v>
      </c>
      <c r="I356" s="358">
        <f>ABS(I355-$U$355)</f>
        <v>27351.017208039761</v>
      </c>
      <c r="J356" s="359">
        <f t="shared" ref="J356:M356" si="14">ABS(J355-$U$355)</f>
        <v>157689.04840804636</v>
      </c>
      <c r="K356" s="359"/>
      <c r="L356" s="359">
        <f t="shared" si="14"/>
        <v>157310.63444204628</v>
      </c>
      <c r="M356" s="359">
        <f t="shared" si="14"/>
        <v>343023.95159195364</v>
      </c>
      <c r="N356" s="359"/>
      <c r="O356" s="359"/>
      <c r="P356" s="359"/>
      <c r="Q356" s="359"/>
      <c r="R356" s="359"/>
      <c r="S356" s="359"/>
      <c r="T356" s="360"/>
    </row>
    <row r="357" spans="1:21" s="324" customFormat="1" ht="12.75">
      <c r="A357" s="322"/>
      <c r="B357" s="322"/>
      <c r="C357" s="322"/>
      <c r="D357" s="322"/>
      <c r="E357" s="322"/>
      <c r="F357" s="322"/>
      <c r="G357" s="323"/>
      <c r="I357" s="361">
        <f>RANK(I356,$I$356:$T$356,1)</f>
        <v>1</v>
      </c>
      <c r="J357" s="362">
        <f t="shared" ref="J357:M357" si="15">RANK(J356,$I$356:$T$356,1)</f>
        <v>3</v>
      </c>
      <c r="K357" s="362"/>
      <c r="L357" s="362">
        <f t="shared" si="15"/>
        <v>2</v>
      </c>
      <c r="M357" s="362">
        <f t="shared" si="15"/>
        <v>4</v>
      </c>
      <c r="N357" s="362"/>
      <c r="O357" s="362"/>
      <c r="P357" s="362"/>
      <c r="Q357" s="362"/>
      <c r="R357" s="362"/>
      <c r="S357" s="363"/>
      <c r="T357" s="364"/>
    </row>
    <row r="358" spans="1:21" s="324" customFormat="1" ht="12.75">
      <c r="A358" s="322"/>
      <c r="B358" s="322"/>
      <c r="C358" s="322"/>
      <c r="D358" s="322"/>
      <c r="E358" s="322"/>
      <c r="F358" s="322"/>
      <c r="G358" s="323"/>
      <c r="I358" s="365">
        <f>IF(I357=1,500,"pond")</f>
        <v>500</v>
      </c>
      <c r="J358" s="368">
        <f>((1-ABS(($U$355-J355)/$U$355))*500)-10</f>
        <v>489.36751381078091</v>
      </c>
      <c r="K358" s="368"/>
      <c r="L358" s="368">
        <f>((1-ABS(($U$355-L355)/$U$355))*500)-10</f>
        <v>489.36903161819822</v>
      </c>
      <c r="M358" s="368">
        <f>((1-ABS(($U$355-M355)/$U$355))*500)-10</f>
        <v>488.62414090170768</v>
      </c>
      <c r="N358" s="368"/>
      <c r="O358" s="368"/>
      <c r="P358" s="368"/>
      <c r="Q358" s="368"/>
      <c r="R358" s="368"/>
      <c r="S358" s="366"/>
      <c r="T358" s="367"/>
    </row>
    <row r="359" spans="1:21" s="324" customFormat="1" ht="12.75">
      <c r="A359" s="322"/>
      <c r="B359" s="322"/>
      <c r="C359" s="322"/>
      <c r="D359" s="322"/>
      <c r="E359" s="322"/>
      <c r="F359" s="322"/>
      <c r="G359" s="323"/>
    </row>
    <row r="360" spans="1:21" s="324" customFormat="1" ht="12.75">
      <c r="A360" s="322"/>
      <c r="B360" s="322"/>
      <c r="C360" s="322"/>
      <c r="D360" s="322"/>
      <c r="E360" s="322"/>
      <c r="F360" s="322"/>
      <c r="G360" s="323"/>
    </row>
    <row r="361" spans="1:21" s="336" customFormat="1" ht="12.75">
      <c r="A361" s="332" t="s">
        <v>716</v>
      </c>
      <c r="B361" s="333"/>
      <c r="C361" s="334"/>
      <c r="D361" s="334"/>
      <c r="E361" s="334"/>
      <c r="F361" s="334"/>
      <c r="G361" s="335"/>
      <c r="I361" s="369">
        <f>'VERIF FTO 9 A.I.U'!B3</f>
        <v>0.31767299999999998</v>
      </c>
      <c r="J361" s="370">
        <f>'VERIF FTO 9 A.I.U'!B16</f>
        <v>0.32</v>
      </c>
      <c r="K361" s="370"/>
      <c r="L361" s="370">
        <f>'VERIF FTO 9 A.I.U'!B42</f>
        <v>0.31669999999999998</v>
      </c>
      <c r="M361" s="370">
        <f>'VERIF FTO 9 A.I.U'!B55</f>
        <v>0.31744939999999999</v>
      </c>
      <c r="N361" s="370"/>
      <c r="O361" s="370"/>
      <c r="P361" s="370"/>
      <c r="Q361" s="370"/>
      <c r="R361" s="370"/>
      <c r="S361" s="347"/>
      <c r="T361" s="348"/>
      <c r="U361" s="336">
        <f>GEOMEAN($I$361:$T$361)</f>
        <v>0.31795321018774697</v>
      </c>
    </row>
    <row r="362" spans="1:21" s="228" customFormat="1" ht="12.75">
      <c r="A362" s="327" t="s">
        <v>717</v>
      </c>
      <c r="B362" s="325"/>
      <c r="C362" s="326"/>
      <c r="D362" s="326"/>
      <c r="E362" s="326"/>
      <c r="F362" s="326"/>
      <c r="G362" s="320"/>
      <c r="I362" s="371">
        <f>ABS(I361-$U$361)</f>
        <v>2.8021018774698758E-4</v>
      </c>
      <c r="J362" s="372">
        <f>ABS(J361-$U$361)</f>
        <v>2.0467898122530359E-3</v>
      </c>
      <c r="K362" s="359"/>
      <c r="L362" s="372">
        <f>ABS(L361-$U$361)</f>
        <v>1.2532101877469892E-3</v>
      </c>
      <c r="M362" s="372">
        <f>ABS(M361-$U$361)</f>
        <v>5.0381018774697806E-4</v>
      </c>
      <c r="N362" s="359"/>
      <c r="O362" s="359"/>
      <c r="P362" s="359"/>
      <c r="Q362" s="359"/>
      <c r="R362" s="372"/>
      <c r="S362" s="349"/>
      <c r="T362" s="350"/>
    </row>
    <row r="363" spans="1:21" s="228" customFormat="1" ht="12.75">
      <c r="A363" s="327" t="s">
        <v>718</v>
      </c>
      <c r="B363" s="325"/>
      <c r="C363" s="326"/>
      <c r="D363" s="326"/>
      <c r="E363" s="326"/>
      <c r="F363" s="326"/>
      <c r="G363" s="320" t="s">
        <v>725</v>
      </c>
      <c r="I363" s="373">
        <f>RANK(I362,$I$362:$T$362,1)</f>
        <v>1</v>
      </c>
      <c r="J363" s="374">
        <f>RANK(J362,$I$362:$T$362,1)</f>
        <v>4</v>
      </c>
      <c r="K363" s="359"/>
      <c r="L363" s="374">
        <f t="shared" ref="L363:M363" si="16">RANK(L362,$I$362:$T$362,1)</f>
        <v>3</v>
      </c>
      <c r="M363" s="374">
        <f t="shared" si="16"/>
        <v>2</v>
      </c>
      <c r="N363" s="359"/>
      <c r="O363" s="359"/>
      <c r="P363" s="359"/>
      <c r="Q363" s="359"/>
      <c r="R363" s="374"/>
      <c r="S363" s="349"/>
      <c r="T363" s="350"/>
    </row>
    <row r="364" spans="1:21" s="228" customFormat="1" ht="12.75">
      <c r="A364" s="327" t="s">
        <v>719</v>
      </c>
      <c r="B364" s="325"/>
      <c r="C364" s="326"/>
      <c r="D364" s="326"/>
      <c r="E364" s="326"/>
      <c r="F364" s="326"/>
      <c r="G364" s="320" t="s">
        <v>725</v>
      </c>
      <c r="I364" s="375">
        <f>IF(I363=1,270,"pond")</f>
        <v>270</v>
      </c>
      <c r="J364" s="376">
        <f>((1-ABS(($U$361-J362)/$U$355))*270)-10</f>
        <v>259.99999931577059</v>
      </c>
      <c r="K364" s="377"/>
      <c r="L364" s="376">
        <f t="shared" ref="L364:M364" si="17">((1-ABS(($U$361-L362)/$U$355))*270)-10</f>
        <v>259.99999931405176</v>
      </c>
      <c r="M364" s="376">
        <f t="shared" si="17"/>
        <v>259.99999931242866</v>
      </c>
      <c r="N364" s="377"/>
      <c r="O364" s="377"/>
      <c r="P364" s="377"/>
      <c r="Q364" s="377"/>
      <c r="R364" s="376"/>
      <c r="S364" s="351"/>
      <c r="T364" s="352"/>
      <c r="U364" s="338"/>
    </row>
    <row r="365" spans="1:21" s="228" customFormat="1" ht="12.75">
      <c r="A365" s="327" t="s">
        <v>720</v>
      </c>
      <c r="B365" s="325"/>
      <c r="C365" s="326"/>
      <c r="D365" s="326"/>
      <c r="E365" s="326"/>
      <c r="F365" s="326"/>
      <c r="G365" s="320"/>
      <c r="J365" s="337"/>
    </row>
    <row r="366" spans="1:21" s="228" customFormat="1" ht="12.75">
      <c r="A366" s="327" t="s">
        <v>721</v>
      </c>
      <c r="B366" s="325"/>
      <c r="C366" s="326"/>
      <c r="D366" s="326"/>
      <c r="E366" s="326"/>
      <c r="F366" s="326"/>
      <c r="G366" s="320"/>
    </row>
    <row r="367" spans="1:21" s="228" customFormat="1" ht="12.75">
      <c r="A367" s="433" t="s">
        <v>722</v>
      </c>
      <c r="B367" s="434"/>
      <c r="C367" s="434"/>
      <c r="D367" s="434"/>
      <c r="E367" s="434"/>
      <c r="F367" s="434"/>
      <c r="G367" s="320"/>
      <c r="I367" s="378">
        <v>230</v>
      </c>
      <c r="J367" s="379">
        <v>230</v>
      </c>
      <c r="K367" s="380"/>
      <c r="L367" s="379">
        <v>230</v>
      </c>
      <c r="M367" s="379">
        <v>230</v>
      </c>
      <c r="N367" s="380"/>
      <c r="O367" s="380"/>
      <c r="P367" s="380"/>
      <c r="Q367" s="380"/>
      <c r="R367" s="379"/>
      <c r="S367" s="353"/>
      <c r="T367" s="354"/>
    </row>
    <row r="368" spans="1:21" s="228" customFormat="1" ht="12.75">
      <c r="A368" s="435" t="s">
        <v>723</v>
      </c>
      <c r="B368" s="435"/>
      <c r="C368" s="435"/>
      <c r="D368" s="435"/>
      <c r="E368" s="435"/>
      <c r="F368" s="435"/>
      <c r="G368" s="320"/>
    </row>
    <row r="369" spans="1:20" s="228" customFormat="1" ht="12.75">
      <c r="A369" s="435"/>
      <c r="B369" s="435"/>
      <c r="C369" s="435"/>
      <c r="D369" s="435"/>
      <c r="E369" s="435"/>
      <c r="F369" s="435"/>
      <c r="G369" s="320"/>
    </row>
    <row r="370" spans="1:20" s="228" customFormat="1" ht="13.5" thickBot="1">
      <c r="A370" s="317"/>
      <c r="B370" s="318"/>
      <c r="C370" s="317"/>
      <c r="D370" s="319"/>
      <c r="E370" s="319"/>
      <c r="F370" s="320"/>
      <c r="G370" s="320"/>
    </row>
    <row r="371" spans="1:20" s="344" customFormat="1" ht="16.5" thickBot="1">
      <c r="A371" s="340"/>
      <c r="B371" s="341"/>
      <c r="C371" s="340"/>
      <c r="D371" s="342"/>
      <c r="E371" s="342"/>
      <c r="F371" s="343"/>
      <c r="G371" s="343"/>
      <c r="I371" s="383">
        <f>I358+I364+I367</f>
        <v>1000</v>
      </c>
      <c r="J371" s="345">
        <f>J358+J364+J367</f>
        <v>979.36751312655156</v>
      </c>
      <c r="K371" s="345"/>
      <c r="L371" s="345">
        <f t="shared" ref="L371:M371" si="18">L358+L364+L367</f>
        <v>979.36903093224998</v>
      </c>
      <c r="M371" s="345">
        <f t="shared" si="18"/>
        <v>978.62414021413633</v>
      </c>
      <c r="N371" s="345"/>
      <c r="O371" s="345"/>
      <c r="P371" s="345"/>
      <c r="Q371" s="345"/>
      <c r="R371" s="345"/>
      <c r="S371" s="345"/>
      <c r="T371" s="346"/>
    </row>
    <row r="372" spans="1:20" s="228" customFormat="1" ht="12.75">
      <c r="A372" s="317"/>
      <c r="B372" s="318"/>
      <c r="C372" s="317"/>
      <c r="D372" s="319"/>
      <c r="E372" s="319"/>
      <c r="F372" s="320"/>
      <c r="G372" s="320"/>
      <c r="I372" s="382">
        <f>RANK(I371,$I$371:$R$371,0)</f>
        <v>1</v>
      </c>
      <c r="J372" s="382">
        <f t="shared" ref="J372:M372" si="19">RANK(J371,$I$371:$R$371,0)</f>
        <v>3</v>
      </c>
      <c r="K372" s="382"/>
      <c r="L372" s="382">
        <f t="shared" si="19"/>
        <v>2</v>
      </c>
      <c r="M372" s="382">
        <f t="shared" si="19"/>
        <v>4</v>
      </c>
      <c r="N372" s="339"/>
      <c r="O372" s="339"/>
      <c r="P372" s="339"/>
      <c r="Q372" s="339"/>
      <c r="R372" s="339"/>
    </row>
    <row r="373" spans="1:20" s="228" customFormat="1" ht="12.75">
      <c r="A373" s="317"/>
      <c r="B373" s="318"/>
      <c r="C373" s="317"/>
      <c r="D373" s="319"/>
      <c r="E373" s="319"/>
      <c r="F373" s="320"/>
      <c r="G373" s="320"/>
    </row>
    <row r="374" spans="1:20" s="228" customFormat="1" ht="12.75">
      <c r="A374" s="317"/>
      <c r="B374" s="318"/>
      <c r="C374" s="317"/>
      <c r="D374" s="319"/>
      <c r="E374" s="319"/>
      <c r="F374" s="320"/>
      <c r="G374" s="320"/>
    </row>
    <row r="375" spans="1:20" s="228" customFormat="1" ht="12.75">
      <c r="A375" s="317"/>
      <c r="B375" s="318"/>
      <c r="C375" s="317"/>
      <c r="D375" s="319"/>
      <c r="E375" s="319"/>
      <c r="F375" s="320"/>
      <c r="G375" s="320"/>
    </row>
    <row r="376" spans="1:20" s="228" customFormat="1" ht="12.75">
      <c r="A376" s="317"/>
      <c r="B376" s="318"/>
      <c r="C376" s="317"/>
      <c r="D376" s="319"/>
      <c r="E376" s="319"/>
      <c r="F376" s="320"/>
      <c r="G376" s="320"/>
    </row>
    <row r="377" spans="1:20" s="228" customFormat="1" ht="12.75">
      <c r="A377" s="317"/>
      <c r="B377" s="318"/>
      <c r="C377" s="317"/>
      <c r="D377" s="319"/>
      <c r="E377" s="319"/>
      <c r="F377" s="320"/>
      <c r="G377" s="320"/>
    </row>
    <row r="378" spans="1:20" s="228" customFormat="1" ht="12.75">
      <c r="A378" s="317"/>
      <c r="B378" s="318"/>
      <c r="C378" s="317"/>
      <c r="D378" s="319"/>
      <c r="E378" s="319"/>
      <c r="F378" s="320"/>
      <c r="G378" s="320"/>
    </row>
    <row r="379" spans="1:20" s="228" customFormat="1" ht="12.75">
      <c r="A379" s="317"/>
      <c r="B379" s="318"/>
      <c r="C379" s="317"/>
      <c r="D379" s="319"/>
      <c r="E379" s="319"/>
      <c r="F379" s="320"/>
      <c r="G379" s="320"/>
    </row>
    <row r="380" spans="1:20" s="228" customFormat="1" ht="12.75">
      <c r="A380" s="317"/>
      <c r="B380" s="318"/>
      <c r="C380" s="317"/>
      <c r="D380" s="319"/>
      <c r="E380" s="319"/>
      <c r="F380" s="320"/>
      <c r="G380" s="320"/>
    </row>
    <row r="381" spans="1:20" s="228" customFormat="1" ht="12.75">
      <c r="A381" s="317"/>
      <c r="B381" s="318"/>
      <c r="C381" s="317"/>
      <c r="D381" s="319"/>
      <c r="E381" s="319"/>
      <c r="F381" s="320"/>
      <c r="G381" s="320"/>
    </row>
    <row r="382" spans="1:20" s="228" customFormat="1" ht="12.75">
      <c r="A382" s="317"/>
      <c r="B382" s="318"/>
      <c r="C382" s="317"/>
      <c r="D382" s="319"/>
      <c r="E382" s="319"/>
      <c r="F382" s="320"/>
      <c r="G382" s="320"/>
    </row>
    <row r="383" spans="1:20" s="228" customFormat="1" ht="12.75">
      <c r="A383" s="317"/>
      <c r="B383" s="318"/>
      <c r="C383" s="317"/>
      <c r="D383" s="319"/>
      <c r="E383" s="319"/>
      <c r="F383" s="320"/>
      <c r="G383" s="320"/>
    </row>
    <row r="384" spans="1:20" s="228" customFormat="1" ht="12.75">
      <c r="A384" s="317"/>
      <c r="B384" s="318"/>
      <c r="C384" s="317"/>
      <c r="D384" s="319"/>
      <c r="E384" s="319"/>
      <c r="F384" s="320"/>
      <c r="G384" s="320"/>
    </row>
    <row r="385" spans="1:7" s="228" customFormat="1" ht="12.75">
      <c r="A385" s="317"/>
      <c r="B385" s="318"/>
      <c r="C385" s="317"/>
      <c r="D385" s="319"/>
      <c r="E385" s="319"/>
      <c r="F385" s="320"/>
      <c r="G385" s="320"/>
    </row>
    <row r="386" spans="1:7" s="228" customFormat="1" ht="12.75">
      <c r="A386" s="317"/>
      <c r="B386" s="318"/>
      <c r="C386" s="317"/>
      <c r="D386" s="319"/>
      <c r="E386" s="319"/>
      <c r="F386" s="320"/>
      <c r="G386" s="320"/>
    </row>
    <row r="387" spans="1:7" s="228" customFormat="1" ht="12.75">
      <c r="A387" s="317"/>
      <c r="B387" s="318"/>
      <c r="C387" s="317"/>
      <c r="D387" s="319"/>
      <c r="E387" s="319"/>
      <c r="F387" s="320"/>
      <c r="G387" s="320"/>
    </row>
    <row r="388" spans="1:7" s="228" customFormat="1" ht="12.75">
      <c r="A388" s="317"/>
      <c r="B388" s="318"/>
      <c r="C388" s="317"/>
      <c r="D388" s="319"/>
      <c r="E388" s="319"/>
      <c r="F388" s="320"/>
      <c r="G388" s="320"/>
    </row>
    <row r="389" spans="1:7" s="228" customFormat="1" ht="12.75">
      <c r="A389" s="317"/>
      <c r="B389" s="318"/>
      <c r="C389" s="317"/>
      <c r="D389" s="319"/>
      <c r="E389" s="319"/>
      <c r="F389" s="320"/>
      <c r="G389" s="320"/>
    </row>
    <row r="390" spans="1:7" s="228" customFormat="1" ht="12.75">
      <c r="A390" s="317"/>
      <c r="B390" s="318"/>
      <c r="C390" s="317"/>
      <c r="D390" s="319"/>
      <c r="E390" s="319"/>
      <c r="F390" s="320"/>
      <c r="G390" s="320"/>
    </row>
    <row r="391" spans="1:7" s="228" customFormat="1" ht="12.75">
      <c r="A391" s="317"/>
      <c r="B391" s="318"/>
      <c r="C391" s="317"/>
      <c r="D391" s="319"/>
      <c r="E391" s="319"/>
      <c r="F391" s="320"/>
      <c r="G391" s="320"/>
    </row>
    <row r="392" spans="1:7" s="228" customFormat="1" ht="12.75">
      <c r="A392" s="317"/>
      <c r="B392" s="318"/>
      <c r="C392" s="317"/>
      <c r="D392" s="319"/>
      <c r="E392" s="319"/>
      <c r="F392" s="320"/>
      <c r="G392" s="320"/>
    </row>
    <row r="393" spans="1:7" s="228" customFormat="1" ht="12.75">
      <c r="A393" s="317"/>
      <c r="B393" s="318"/>
      <c r="C393" s="317"/>
      <c r="D393" s="319"/>
      <c r="E393" s="319"/>
      <c r="F393" s="320"/>
      <c r="G393" s="320"/>
    </row>
    <row r="394" spans="1:7" s="228" customFormat="1" ht="12.75">
      <c r="A394" s="317"/>
      <c r="B394" s="318"/>
      <c r="C394" s="317"/>
      <c r="D394" s="319"/>
      <c r="E394" s="319"/>
      <c r="F394" s="320"/>
      <c r="G394" s="320"/>
    </row>
    <row r="395" spans="1:7" s="228" customFormat="1" ht="12.75">
      <c r="A395" s="317"/>
      <c r="B395" s="318"/>
      <c r="C395" s="317"/>
      <c r="D395" s="319"/>
      <c r="E395" s="319"/>
      <c r="F395" s="320"/>
      <c r="G395" s="320"/>
    </row>
    <row r="396" spans="1:7" s="228" customFormat="1" ht="12.75">
      <c r="A396" s="317"/>
      <c r="B396" s="318"/>
      <c r="C396" s="317"/>
      <c r="D396" s="319"/>
      <c r="E396" s="319"/>
      <c r="F396" s="320"/>
      <c r="G396" s="320"/>
    </row>
    <row r="397" spans="1:7" s="228" customFormat="1" ht="12.75">
      <c r="A397" s="317"/>
      <c r="B397" s="318"/>
      <c r="C397" s="317"/>
      <c r="D397" s="319"/>
      <c r="E397" s="319"/>
      <c r="F397" s="320"/>
      <c r="G397" s="320"/>
    </row>
    <row r="398" spans="1:7" s="228" customFormat="1" ht="12.75">
      <c r="A398" s="317"/>
      <c r="B398" s="318"/>
      <c r="C398" s="317"/>
      <c r="D398" s="319"/>
      <c r="E398" s="319"/>
      <c r="F398" s="320"/>
      <c r="G398" s="320"/>
    </row>
    <row r="399" spans="1:7" s="228" customFormat="1" ht="12.75">
      <c r="A399" s="317"/>
      <c r="B399" s="318"/>
      <c r="C399" s="317"/>
      <c r="D399" s="319"/>
      <c r="E399" s="319"/>
      <c r="F399" s="320"/>
      <c r="G399" s="320"/>
    </row>
    <row r="400" spans="1:7" s="228" customFormat="1" ht="12.75">
      <c r="A400" s="317"/>
      <c r="B400" s="318"/>
      <c r="C400" s="317"/>
      <c r="D400" s="319"/>
      <c r="E400" s="319"/>
      <c r="F400" s="320"/>
      <c r="G400" s="320"/>
    </row>
    <row r="401" spans="1:7" s="228" customFormat="1" ht="12.75">
      <c r="A401" s="317"/>
      <c r="B401" s="318"/>
      <c r="C401" s="317"/>
      <c r="D401" s="319"/>
      <c r="E401" s="319"/>
      <c r="F401" s="320"/>
      <c r="G401" s="320"/>
    </row>
    <row r="402" spans="1:7" s="228" customFormat="1" ht="12.75">
      <c r="A402" s="317"/>
      <c r="B402" s="318"/>
      <c r="C402" s="317"/>
      <c r="D402" s="319"/>
      <c r="E402" s="319"/>
      <c r="F402" s="320"/>
      <c r="G402" s="320"/>
    </row>
    <row r="403" spans="1:7" s="228" customFormat="1" ht="12.75">
      <c r="A403" s="317"/>
      <c r="B403" s="318"/>
      <c r="C403" s="317"/>
      <c r="D403" s="319"/>
      <c r="E403" s="319"/>
      <c r="F403" s="320"/>
      <c r="G403" s="320"/>
    </row>
    <row r="404" spans="1:7" s="228" customFormat="1" ht="12.75">
      <c r="A404" s="317"/>
      <c r="B404" s="318"/>
      <c r="C404" s="317"/>
      <c r="D404" s="319"/>
      <c r="E404" s="319"/>
      <c r="F404" s="320"/>
      <c r="G404" s="320"/>
    </row>
    <row r="405" spans="1:7" s="228" customFormat="1" ht="12.75">
      <c r="A405" s="317"/>
      <c r="B405" s="318"/>
      <c r="C405" s="317"/>
      <c r="D405" s="319"/>
      <c r="E405" s="319"/>
      <c r="F405" s="320"/>
      <c r="G405" s="320"/>
    </row>
    <row r="406" spans="1:7" s="228" customFormat="1" ht="12.75">
      <c r="A406" s="317"/>
      <c r="B406" s="318"/>
      <c r="C406" s="317"/>
      <c r="D406" s="319"/>
      <c r="E406" s="319"/>
      <c r="F406" s="320"/>
      <c r="G406" s="320"/>
    </row>
    <row r="407" spans="1:7" s="228" customFormat="1" ht="12.75">
      <c r="A407" s="317"/>
      <c r="B407" s="318"/>
      <c r="C407" s="317"/>
      <c r="D407" s="319"/>
      <c r="E407" s="319"/>
      <c r="F407" s="320"/>
      <c r="G407" s="320"/>
    </row>
    <row r="408" spans="1:7" s="228" customFormat="1" ht="12.75">
      <c r="A408" s="317"/>
      <c r="B408" s="318"/>
      <c r="C408" s="317"/>
      <c r="D408" s="319"/>
      <c r="E408" s="319"/>
      <c r="F408" s="320"/>
      <c r="G408" s="320"/>
    </row>
    <row r="409" spans="1:7" s="228" customFormat="1" ht="12.75">
      <c r="A409" s="317"/>
      <c r="B409" s="318"/>
      <c r="C409" s="317"/>
      <c r="D409" s="319"/>
      <c r="E409" s="319"/>
      <c r="F409" s="320"/>
      <c r="G409" s="320"/>
    </row>
    <row r="410" spans="1:7" s="228" customFormat="1" ht="12.75">
      <c r="A410" s="317"/>
      <c r="B410" s="318"/>
      <c r="C410" s="317"/>
      <c r="D410" s="319"/>
      <c r="E410" s="319"/>
      <c r="F410" s="320"/>
      <c r="G410" s="320"/>
    </row>
    <row r="411" spans="1:7" s="228" customFormat="1" ht="12.75">
      <c r="A411" s="317"/>
      <c r="B411" s="318"/>
      <c r="C411" s="317"/>
      <c r="D411" s="319"/>
      <c r="E411" s="319"/>
      <c r="F411" s="320"/>
      <c r="G411" s="320"/>
    </row>
    <row r="412" spans="1:7" s="228" customFormat="1" ht="12.75">
      <c r="A412" s="317"/>
      <c r="B412" s="318"/>
      <c r="C412" s="317"/>
      <c r="D412" s="319"/>
      <c r="E412" s="319"/>
      <c r="F412" s="320"/>
      <c r="G412" s="320"/>
    </row>
    <row r="413" spans="1:7" s="228" customFormat="1" ht="12.75">
      <c r="A413" s="317"/>
      <c r="B413" s="318"/>
      <c r="C413" s="317"/>
      <c r="D413" s="319"/>
      <c r="E413" s="319"/>
      <c r="F413" s="320"/>
      <c r="G413" s="320"/>
    </row>
    <row r="414" spans="1:7" s="228" customFormat="1" ht="12.75">
      <c r="A414" s="317"/>
      <c r="B414" s="318"/>
      <c r="C414" s="317"/>
      <c r="D414" s="319"/>
      <c r="E414" s="319"/>
      <c r="F414" s="320"/>
      <c r="G414" s="320"/>
    </row>
    <row r="415" spans="1:7" s="228" customFormat="1" ht="12.75">
      <c r="A415" s="317"/>
      <c r="B415" s="318"/>
      <c r="C415" s="317"/>
      <c r="D415" s="319"/>
      <c r="E415" s="319"/>
      <c r="F415" s="320"/>
      <c r="G415" s="320"/>
    </row>
    <row r="416" spans="1:7" s="228" customFormat="1" ht="12.75">
      <c r="A416" s="317"/>
      <c r="B416" s="318"/>
      <c r="C416" s="317"/>
      <c r="D416" s="319"/>
      <c r="E416" s="319"/>
      <c r="F416" s="320"/>
      <c r="G416" s="320"/>
    </row>
    <row r="417" spans="1:7" s="228" customFormat="1" ht="12.75">
      <c r="A417" s="317"/>
      <c r="B417" s="318"/>
      <c r="C417" s="317"/>
      <c r="D417" s="319"/>
      <c r="E417" s="319"/>
      <c r="F417" s="320"/>
      <c r="G417" s="320"/>
    </row>
    <row r="418" spans="1:7" s="228" customFormat="1" ht="12.75">
      <c r="A418" s="317"/>
      <c r="B418" s="318"/>
      <c r="C418" s="317"/>
      <c r="D418" s="319"/>
      <c r="E418" s="319"/>
      <c r="F418" s="320"/>
      <c r="G418" s="320"/>
    </row>
    <row r="419" spans="1:7" s="228" customFormat="1" ht="12.75">
      <c r="A419" s="317"/>
      <c r="B419" s="318"/>
      <c r="C419" s="317"/>
      <c r="D419" s="319"/>
      <c r="E419" s="319"/>
      <c r="F419" s="320"/>
      <c r="G419" s="320"/>
    </row>
    <row r="420" spans="1:7" s="228" customFormat="1" ht="12.75">
      <c r="A420" s="317"/>
      <c r="B420" s="318"/>
      <c r="C420" s="317"/>
      <c r="D420" s="319"/>
      <c r="E420" s="319"/>
      <c r="F420" s="320"/>
      <c r="G420" s="320"/>
    </row>
    <row r="421" spans="1:7" s="228" customFormat="1" ht="12.75">
      <c r="A421" s="317"/>
      <c r="B421" s="318"/>
      <c r="C421" s="317"/>
      <c r="D421" s="319"/>
      <c r="E421" s="319"/>
      <c r="F421" s="320"/>
      <c r="G421" s="320"/>
    </row>
    <row r="422" spans="1:7" s="228" customFormat="1" ht="12.75">
      <c r="A422" s="317"/>
      <c r="B422" s="318"/>
      <c r="C422" s="317"/>
      <c r="D422" s="319"/>
      <c r="E422" s="319"/>
      <c r="F422" s="320"/>
      <c r="G422" s="320"/>
    </row>
    <row r="423" spans="1:7" s="228" customFormat="1" ht="12.75">
      <c r="A423" s="317"/>
      <c r="B423" s="318"/>
      <c r="C423" s="317"/>
      <c r="D423" s="319"/>
      <c r="E423" s="319"/>
      <c r="F423" s="320"/>
      <c r="G423" s="320"/>
    </row>
    <row r="424" spans="1:7" s="228" customFormat="1" ht="12.75">
      <c r="A424" s="317"/>
      <c r="B424" s="318"/>
      <c r="C424" s="317"/>
      <c r="D424" s="319"/>
      <c r="E424" s="319"/>
      <c r="F424" s="320"/>
      <c r="G424" s="320"/>
    </row>
    <row r="425" spans="1:7" s="228" customFormat="1" ht="12.75">
      <c r="A425" s="317"/>
      <c r="B425" s="318"/>
      <c r="C425" s="317"/>
      <c r="D425" s="319"/>
      <c r="E425" s="319"/>
      <c r="F425" s="320"/>
      <c r="G425" s="320"/>
    </row>
    <row r="426" spans="1:7" s="228" customFormat="1" ht="12.75">
      <c r="A426" s="317"/>
      <c r="B426" s="318"/>
      <c r="C426" s="317"/>
      <c r="D426" s="319"/>
      <c r="E426" s="319"/>
      <c r="F426" s="320"/>
      <c r="G426" s="320"/>
    </row>
    <row r="427" spans="1:7" s="228" customFormat="1" ht="12.75">
      <c r="A427" s="317"/>
      <c r="B427" s="318"/>
      <c r="C427" s="317"/>
      <c r="D427" s="319"/>
      <c r="E427" s="319"/>
      <c r="F427" s="320"/>
      <c r="G427" s="320"/>
    </row>
    <row r="428" spans="1:7" s="228" customFormat="1" ht="12.75">
      <c r="A428" s="317"/>
      <c r="B428" s="318"/>
      <c r="C428" s="317"/>
      <c r="D428" s="319"/>
      <c r="E428" s="319"/>
      <c r="F428" s="320"/>
      <c r="G428" s="320"/>
    </row>
    <row r="429" spans="1:7" s="228" customFormat="1" ht="12.75">
      <c r="A429" s="317"/>
      <c r="B429" s="318"/>
      <c r="C429" s="317"/>
      <c r="D429" s="319"/>
      <c r="E429" s="319"/>
      <c r="F429" s="320"/>
      <c r="G429" s="320"/>
    </row>
    <row r="430" spans="1:7" s="228" customFormat="1" ht="12.75">
      <c r="A430" s="317"/>
      <c r="B430" s="318"/>
      <c r="C430" s="317"/>
      <c r="D430" s="319"/>
      <c r="E430" s="319"/>
      <c r="F430" s="320"/>
      <c r="G430" s="320"/>
    </row>
    <row r="431" spans="1:7" s="228" customFormat="1" ht="12.75">
      <c r="A431" s="317"/>
      <c r="B431" s="318"/>
      <c r="C431" s="317"/>
      <c r="D431" s="319"/>
      <c r="E431" s="319"/>
      <c r="F431" s="320"/>
      <c r="G431" s="320"/>
    </row>
    <row r="432" spans="1:7" s="228" customFormat="1" ht="12.75">
      <c r="A432" s="317"/>
      <c r="B432" s="318"/>
      <c r="C432" s="317"/>
      <c r="D432" s="319"/>
      <c r="E432" s="319"/>
      <c r="F432" s="320"/>
      <c r="G432" s="320"/>
    </row>
    <row r="433" spans="1:7" s="228" customFormat="1" ht="12.75">
      <c r="A433" s="317"/>
      <c r="B433" s="318"/>
      <c r="C433" s="317"/>
      <c r="D433" s="319"/>
      <c r="E433" s="319"/>
      <c r="F433" s="320"/>
      <c r="G433" s="320"/>
    </row>
    <row r="434" spans="1:7" s="228" customFormat="1" ht="12.75">
      <c r="A434" s="317"/>
      <c r="B434" s="318"/>
      <c r="C434" s="317"/>
      <c r="D434" s="319"/>
      <c r="E434" s="319"/>
      <c r="F434" s="320"/>
      <c r="G434" s="320"/>
    </row>
    <row r="435" spans="1:7" s="228" customFormat="1" ht="12.75">
      <c r="A435" s="317"/>
      <c r="B435" s="318"/>
      <c r="C435" s="317"/>
      <c r="D435" s="319"/>
      <c r="E435" s="319"/>
      <c r="F435" s="320"/>
      <c r="G435" s="320"/>
    </row>
    <row r="436" spans="1:7" s="228" customFormat="1" ht="12.75">
      <c r="A436" s="317"/>
      <c r="B436" s="318"/>
      <c r="C436" s="317"/>
      <c r="D436" s="319"/>
      <c r="E436" s="319"/>
      <c r="F436" s="320"/>
      <c r="G436" s="320"/>
    </row>
    <row r="437" spans="1:7" s="228" customFormat="1" ht="12.75">
      <c r="A437" s="317"/>
      <c r="B437" s="318"/>
      <c r="C437" s="317"/>
      <c r="D437" s="319"/>
      <c r="E437" s="319"/>
      <c r="F437" s="320"/>
      <c r="G437" s="320"/>
    </row>
    <row r="438" spans="1:7" s="228" customFormat="1" ht="12.75">
      <c r="A438" s="317"/>
      <c r="B438" s="318"/>
      <c r="C438" s="317"/>
      <c r="D438" s="319"/>
      <c r="E438" s="319"/>
      <c r="F438" s="320"/>
      <c r="G438" s="320"/>
    </row>
    <row r="439" spans="1:7" s="228" customFormat="1" ht="12.75">
      <c r="A439" s="317"/>
      <c r="B439" s="318"/>
      <c r="C439" s="317"/>
      <c r="D439" s="319"/>
      <c r="E439" s="319"/>
      <c r="F439" s="320"/>
      <c r="G439" s="320"/>
    </row>
    <row r="440" spans="1:7" s="228" customFormat="1" ht="12.75">
      <c r="A440" s="317"/>
      <c r="B440" s="318"/>
      <c r="C440" s="317"/>
      <c r="D440" s="319"/>
      <c r="E440" s="319"/>
      <c r="F440" s="320"/>
      <c r="G440" s="320"/>
    </row>
    <row r="441" spans="1:7" s="228" customFormat="1" ht="12.75">
      <c r="A441" s="317"/>
      <c r="B441" s="318"/>
      <c r="C441" s="317"/>
      <c r="D441" s="319"/>
      <c r="E441" s="319"/>
      <c r="F441" s="320"/>
      <c r="G441" s="320"/>
    </row>
    <row r="442" spans="1:7" s="228" customFormat="1" ht="12.75">
      <c r="A442" s="317"/>
      <c r="B442" s="318"/>
      <c r="C442" s="317"/>
      <c r="D442" s="319"/>
      <c r="E442" s="319"/>
      <c r="F442" s="320"/>
      <c r="G442" s="320"/>
    </row>
    <row r="443" spans="1:7" s="228" customFormat="1" ht="12.75">
      <c r="A443" s="317"/>
      <c r="B443" s="318"/>
      <c r="C443" s="317"/>
      <c r="D443" s="319"/>
      <c r="E443" s="319"/>
      <c r="F443" s="320"/>
      <c r="G443" s="320"/>
    </row>
    <row r="444" spans="1:7" s="228" customFormat="1" ht="12.75">
      <c r="A444" s="317"/>
      <c r="B444" s="318"/>
      <c r="C444" s="317"/>
      <c r="D444" s="319"/>
      <c r="E444" s="319"/>
      <c r="F444" s="320"/>
      <c r="G444" s="320"/>
    </row>
    <row r="445" spans="1:7" s="228" customFormat="1" ht="12.75">
      <c r="A445" s="317"/>
      <c r="B445" s="318"/>
      <c r="C445" s="317"/>
      <c r="D445" s="319"/>
      <c r="E445" s="319"/>
      <c r="F445" s="320"/>
      <c r="G445" s="320"/>
    </row>
    <row r="446" spans="1:7" s="228" customFormat="1" ht="12.75">
      <c r="A446" s="317"/>
      <c r="B446" s="318"/>
      <c r="C446" s="317"/>
      <c r="D446" s="319"/>
      <c r="E446" s="319"/>
      <c r="F446" s="320"/>
      <c r="G446" s="320"/>
    </row>
    <row r="447" spans="1:7" s="228" customFormat="1" ht="12.75">
      <c r="A447" s="317"/>
      <c r="B447" s="318"/>
      <c r="C447" s="317"/>
      <c r="D447" s="319"/>
      <c r="E447" s="319"/>
      <c r="F447" s="320"/>
      <c r="G447" s="320"/>
    </row>
    <row r="448" spans="1:7" s="228" customFormat="1" ht="12.75">
      <c r="A448" s="317"/>
      <c r="B448" s="318"/>
      <c r="C448" s="317"/>
      <c r="D448" s="319"/>
      <c r="E448" s="319"/>
      <c r="F448" s="320"/>
      <c r="G448" s="320"/>
    </row>
    <row r="449" spans="1:7" s="228" customFormat="1" ht="12.75">
      <c r="A449" s="317"/>
      <c r="B449" s="318"/>
      <c r="C449" s="317"/>
      <c r="D449" s="319"/>
      <c r="E449" s="319"/>
      <c r="F449" s="320"/>
      <c r="G449" s="320"/>
    </row>
    <row r="450" spans="1:7" s="228" customFormat="1" ht="12.75">
      <c r="A450" s="317"/>
      <c r="B450" s="318"/>
      <c r="C450" s="317"/>
      <c r="D450" s="319"/>
      <c r="E450" s="319"/>
      <c r="F450" s="320"/>
      <c r="G450" s="320"/>
    </row>
    <row r="451" spans="1:7" s="228" customFormat="1" ht="12.75">
      <c r="A451" s="317"/>
      <c r="B451" s="318"/>
      <c r="C451" s="317"/>
      <c r="D451" s="319"/>
      <c r="E451" s="319"/>
      <c r="F451" s="320"/>
      <c r="G451" s="320"/>
    </row>
    <row r="452" spans="1:7" s="228" customFormat="1" ht="12.75">
      <c r="A452" s="317"/>
      <c r="B452" s="318"/>
      <c r="C452" s="317"/>
      <c r="D452" s="319"/>
      <c r="E452" s="319"/>
      <c r="F452" s="320"/>
      <c r="G452" s="320"/>
    </row>
    <row r="453" spans="1:7" s="228" customFormat="1" ht="12.75">
      <c r="A453" s="317"/>
      <c r="B453" s="318"/>
      <c r="C453" s="317"/>
      <c r="D453" s="319"/>
      <c r="E453" s="319"/>
      <c r="F453" s="320"/>
      <c r="G453" s="320"/>
    </row>
    <row r="454" spans="1:7" s="228" customFormat="1" ht="12.75">
      <c r="A454" s="317"/>
      <c r="B454" s="318"/>
      <c r="C454" s="317"/>
      <c r="D454" s="319"/>
      <c r="E454" s="319"/>
      <c r="F454" s="320"/>
      <c r="G454" s="320"/>
    </row>
    <row r="455" spans="1:7" s="228" customFormat="1" ht="12.75">
      <c r="A455" s="317"/>
      <c r="B455" s="318"/>
      <c r="C455" s="317"/>
      <c r="D455" s="319"/>
      <c r="E455" s="319"/>
      <c r="F455" s="320"/>
      <c r="G455" s="320"/>
    </row>
    <row r="456" spans="1:7" s="228" customFormat="1" ht="12.75">
      <c r="A456" s="317"/>
      <c r="B456" s="318"/>
      <c r="C456" s="317"/>
      <c r="D456" s="319"/>
      <c r="E456" s="319"/>
      <c r="F456" s="320"/>
      <c r="G456" s="320"/>
    </row>
    <row r="457" spans="1:7" s="228" customFormat="1" ht="12.75">
      <c r="A457" s="317"/>
      <c r="B457" s="318"/>
      <c r="C457" s="317"/>
      <c r="D457" s="319"/>
      <c r="E457" s="319"/>
      <c r="F457" s="320"/>
      <c r="G457" s="320"/>
    </row>
    <row r="458" spans="1:7" s="228" customFormat="1" ht="12.75">
      <c r="A458" s="317"/>
      <c r="B458" s="318"/>
      <c r="C458" s="317"/>
      <c r="D458" s="319"/>
      <c r="E458" s="319"/>
      <c r="F458" s="320"/>
      <c r="G458" s="320"/>
    </row>
    <row r="459" spans="1:7" s="228" customFormat="1" ht="12.75">
      <c r="A459" s="317"/>
      <c r="B459" s="318"/>
      <c r="C459" s="317"/>
      <c r="D459" s="319"/>
      <c r="E459" s="319"/>
      <c r="F459" s="320"/>
      <c r="G459" s="320"/>
    </row>
    <row r="460" spans="1:7" s="228" customFormat="1" ht="12.75">
      <c r="A460" s="317"/>
      <c r="B460" s="318"/>
      <c r="C460" s="317"/>
      <c r="D460" s="319"/>
      <c r="E460" s="319"/>
      <c r="F460" s="320"/>
      <c r="G460" s="320"/>
    </row>
    <row r="461" spans="1:7" s="228" customFormat="1" ht="12.75">
      <c r="A461" s="317"/>
      <c r="B461" s="318"/>
      <c r="C461" s="317"/>
      <c r="D461" s="319"/>
      <c r="E461" s="319"/>
      <c r="F461" s="320"/>
      <c r="G461" s="320"/>
    </row>
    <row r="462" spans="1:7" s="228" customFormat="1" ht="12.75">
      <c r="A462" s="317"/>
      <c r="B462" s="318"/>
      <c r="C462" s="317"/>
      <c r="D462" s="319"/>
      <c r="E462" s="319"/>
      <c r="F462" s="320"/>
      <c r="G462" s="320"/>
    </row>
    <row r="463" spans="1:7" s="228" customFormat="1" ht="12.75">
      <c r="A463" s="317"/>
      <c r="B463" s="318"/>
      <c r="C463" s="317"/>
      <c r="D463" s="319"/>
      <c r="E463" s="319"/>
      <c r="F463" s="320"/>
      <c r="G463" s="320"/>
    </row>
    <row r="464" spans="1:7" s="228" customFormat="1" ht="12.75">
      <c r="A464" s="317"/>
      <c r="B464" s="318"/>
      <c r="C464" s="317"/>
      <c r="D464" s="319"/>
      <c r="E464" s="319"/>
      <c r="F464" s="320"/>
      <c r="G464" s="320"/>
    </row>
    <row r="465" spans="1:7" s="228" customFormat="1" ht="12.75">
      <c r="A465" s="317"/>
      <c r="B465" s="318"/>
      <c r="C465" s="317"/>
      <c r="D465" s="319"/>
      <c r="E465" s="319"/>
      <c r="F465" s="320"/>
      <c r="G465" s="320"/>
    </row>
    <row r="466" spans="1:7" s="228" customFormat="1" ht="12.75">
      <c r="A466" s="317"/>
      <c r="B466" s="318"/>
      <c r="C466" s="317"/>
      <c r="D466" s="319"/>
      <c r="E466" s="319"/>
      <c r="F466" s="320"/>
      <c r="G466" s="320"/>
    </row>
    <row r="467" spans="1:7" s="228" customFormat="1" ht="12.75">
      <c r="A467" s="317"/>
      <c r="B467" s="318"/>
      <c r="C467" s="317"/>
      <c r="D467" s="319"/>
      <c r="E467" s="319"/>
      <c r="F467" s="320"/>
      <c r="G467" s="320"/>
    </row>
    <row r="468" spans="1:7" s="228" customFormat="1" ht="12.75">
      <c r="A468" s="317"/>
      <c r="B468" s="318"/>
      <c r="C468" s="317"/>
      <c r="D468" s="319"/>
      <c r="E468" s="319"/>
      <c r="F468" s="320"/>
      <c r="G468" s="320"/>
    </row>
    <row r="469" spans="1:7" s="228" customFormat="1" ht="12.75">
      <c r="A469" s="317"/>
      <c r="B469" s="318"/>
      <c r="C469" s="317"/>
      <c r="D469" s="319"/>
      <c r="E469" s="319"/>
      <c r="F469" s="320"/>
      <c r="G469" s="320"/>
    </row>
    <row r="470" spans="1:7" s="228" customFormat="1" ht="12.75">
      <c r="A470" s="317"/>
      <c r="B470" s="318"/>
      <c r="C470" s="317"/>
      <c r="D470" s="319"/>
      <c r="E470" s="319"/>
      <c r="F470" s="320"/>
      <c r="G470" s="320"/>
    </row>
    <row r="471" spans="1:7" s="228" customFormat="1" ht="12.75">
      <c r="A471" s="317"/>
      <c r="B471" s="318"/>
      <c r="C471" s="317"/>
      <c r="D471" s="319"/>
      <c r="E471" s="319"/>
      <c r="F471" s="320"/>
      <c r="G471" s="320"/>
    </row>
    <row r="472" spans="1:7" s="228" customFormat="1" ht="12.75">
      <c r="A472" s="317"/>
      <c r="B472" s="318"/>
      <c r="C472" s="317"/>
      <c r="D472" s="319"/>
      <c r="E472" s="319"/>
      <c r="F472" s="320"/>
      <c r="G472" s="320"/>
    </row>
    <row r="473" spans="1:7" s="228" customFormat="1" ht="12.75">
      <c r="A473" s="317"/>
      <c r="B473" s="318"/>
      <c r="C473" s="317"/>
      <c r="D473" s="319"/>
      <c r="E473" s="319"/>
      <c r="F473" s="320"/>
      <c r="G473" s="320"/>
    </row>
    <row r="474" spans="1:7" s="228" customFormat="1" ht="12.75">
      <c r="A474" s="317"/>
      <c r="B474" s="318"/>
      <c r="C474" s="317"/>
      <c r="D474" s="319"/>
      <c r="E474" s="319"/>
      <c r="F474" s="320"/>
      <c r="G474" s="320"/>
    </row>
    <row r="475" spans="1:7" s="228" customFormat="1" ht="12.75">
      <c r="A475" s="317"/>
      <c r="B475" s="318"/>
      <c r="C475" s="317"/>
      <c r="D475" s="319"/>
      <c r="E475" s="319"/>
      <c r="F475" s="320"/>
      <c r="G475" s="320"/>
    </row>
    <row r="476" spans="1:7" s="228" customFormat="1" ht="12.75">
      <c r="A476" s="317"/>
      <c r="B476" s="318"/>
      <c r="C476" s="317"/>
      <c r="D476" s="319"/>
      <c r="E476" s="319"/>
      <c r="F476" s="320"/>
      <c r="G476" s="320"/>
    </row>
    <row r="477" spans="1:7" s="228" customFormat="1" ht="12.75">
      <c r="A477" s="317"/>
      <c r="B477" s="318"/>
      <c r="C477" s="317"/>
      <c r="D477" s="319"/>
      <c r="E477" s="319"/>
      <c r="F477" s="320"/>
      <c r="G477" s="320"/>
    </row>
    <row r="478" spans="1:7" s="228" customFormat="1" ht="12.75">
      <c r="A478" s="317"/>
      <c r="B478" s="318"/>
      <c r="C478" s="317"/>
      <c r="D478" s="319"/>
      <c r="E478" s="319"/>
      <c r="F478" s="320"/>
      <c r="G478" s="320"/>
    </row>
    <row r="479" spans="1:7" s="228" customFormat="1" ht="12.75">
      <c r="A479" s="317"/>
      <c r="B479" s="318"/>
      <c r="C479" s="317"/>
      <c r="D479" s="319"/>
      <c r="E479" s="319"/>
      <c r="F479" s="320"/>
      <c r="G479" s="320"/>
    </row>
    <row r="480" spans="1:7" s="228" customFormat="1" ht="12.75">
      <c r="A480" s="317"/>
      <c r="B480" s="318"/>
      <c r="C480" s="317"/>
      <c r="D480" s="319"/>
      <c r="E480" s="319"/>
      <c r="F480" s="320"/>
      <c r="G480" s="320"/>
    </row>
    <row r="481" spans="1:7" s="228" customFormat="1" ht="12.75">
      <c r="A481" s="317"/>
      <c r="B481" s="318"/>
      <c r="C481" s="317"/>
      <c r="D481" s="319"/>
      <c r="E481" s="319"/>
      <c r="F481" s="320"/>
      <c r="G481" s="320"/>
    </row>
    <row r="482" spans="1:7" s="228" customFormat="1" ht="12.75">
      <c r="A482" s="317"/>
      <c r="B482" s="318"/>
      <c r="C482" s="317"/>
      <c r="D482" s="319"/>
      <c r="E482" s="319"/>
      <c r="F482" s="320"/>
      <c r="G482" s="320"/>
    </row>
    <row r="483" spans="1:7" s="228" customFormat="1" ht="12.75">
      <c r="A483" s="317"/>
      <c r="B483" s="318"/>
      <c r="C483" s="317"/>
      <c r="D483" s="319"/>
      <c r="E483" s="319"/>
      <c r="F483" s="320"/>
      <c r="G483" s="320"/>
    </row>
    <row r="484" spans="1:7" s="228" customFormat="1" ht="12.75">
      <c r="A484" s="317"/>
      <c r="B484" s="318"/>
      <c r="C484" s="317"/>
      <c r="D484" s="319"/>
      <c r="E484" s="319"/>
      <c r="F484" s="320"/>
      <c r="G484" s="320"/>
    </row>
    <row r="485" spans="1:7">
      <c r="A485" s="328"/>
      <c r="C485" s="328"/>
      <c r="D485" s="329"/>
      <c r="E485" s="329"/>
      <c r="F485" s="330"/>
      <c r="G485" s="330"/>
    </row>
    <row r="486" spans="1:7">
      <c r="A486" s="328"/>
      <c r="C486" s="328"/>
      <c r="D486" s="329"/>
      <c r="E486" s="329"/>
      <c r="F486" s="330"/>
      <c r="G486" s="330"/>
    </row>
    <row r="487" spans="1:7">
      <c r="A487" s="328"/>
      <c r="C487" s="328"/>
      <c r="D487" s="329"/>
      <c r="E487" s="329"/>
      <c r="F487" s="330"/>
      <c r="G487" s="330"/>
    </row>
    <row r="488" spans="1:7">
      <c r="A488" s="328"/>
      <c r="C488" s="328"/>
      <c r="D488" s="329"/>
      <c r="E488" s="329"/>
      <c r="F488" s="330"/>
      <c r="G488" s="330"/>
    </row>
    <row r="489" spans="1:7">
      <c r="A489" s="328"/>
      <c r="C489" s="328"/>
      <c r="D489" s="329"/>
      <c r="E489" s="329"/>
      <c r="F489" s="330"/>
      <c r="G489" s="330"/>
    </row>
    <row r="490" spans="1:7">
      <c r="A490" s="328"/>
      <c r="C490" s="328"/>
      <c r="D490" s="329"/>
      <c r="E490" s="329"/>
      <c r="F490" s="330"/>
      <c r="G490" s="330"/>
    </row>
    <row r="491" spans="1:7">
      <c r="A491" s="328"/>
      <c r="C491" s="328"/>
      <c r="D491" s="329"/>
      <c r="E491" s="329"/>
      <c r="F491" s="330"/>
      <c r="G491" s="330"/>
    </row>
    <row r="492" spans="1:7">
      <c r="A492" s="328"/>
      <c r="C492" s="328"/>
      <c r="D492" s="329"/>
      <c r="E492" s="329"/>
      <c r="F492" s="330"/>
      <c r="G492" s="330"/>
    </row>
    <row r="493" spans="1:7">
      <c r="A493" s="328"/>
      <c r="C493" s="328"/>
      <c r="D493" s="329"/>
      <c r="E493" s="329"/>
      <c r="F493" s="330"/>
      <c r="G493" s="330"/>
    </row>
    <row r="494" spans="1:7">
      <c r="A494" s="328"/>
      <c r="C494" s="328"/>
      <c r="D494" s="329"/>
      <c r="E494" s="329"/>
      <c r="F494" s="330"/>
      <c r="G494" s="330"/>
    </row>
    <row r="495" spans="1:7">
      <c r="A495" s="328"/>
      <c r="C495" s="328"/>
      <c r="D495" s="329"/>
      <c r="E495" s="329"/>
      <c r="F495" s="330"/>
      <c r="G495" s="330"/>
    </row>
    <row r="496" spans="1:7">
      <c r="A496" s="328"/>
      <c r="C496" s="328"/>
      <c r="D496" s="329"/>
      <c r="E496" s="329"/>
      <c r="F496" s="330"/>
      <c r="G496" s="330"/>
    </row>
    <row r="497" spans="1:7">
      <c r="A497" s="328"/>
      <c r="C497" s="328"/>
      <c r="D497" s="329"/>
      <c r="E497" s="329"/>
      <c r="F497" s="330"/>
      <c r="G497" s="330"/>
    </row>
    <row r="498" spans="1:7">
      <c r="A498" s="328"/>
      <c r="C498" s="328"/>
      <c r="D498" s="329"/>
      <c r="E498" s="329"/>
      <c r="F498" s="330"/>
      <c r="G498" s="330"/>
    </row>
    <row r="499" spans="1:7">
      <c r="A499" s="328"/>
      <c r="C499" s="328"/>
      <c r="D499" s="329"/>
      <c r="E499" s="329"/>
      <c r="F499" s="330"/>
      <c r="G499" s="330"/>
    </row>
    <row r="500" spans="1:7">
      <c r="A500" s="328"/>
      <c r="C500" s="328"/>
      <c r="D500" s="329"/>
      <c r="E500" s="329"/>
      <c r="F500" s="330"/>
      <c r="G500" s="330"/>
    </row>
    <row r="501" spans="1:7">
      <c r="A501" s="328"/>
      <c r="C501" s="328"/>
      <c r="D501" s="329"/>
      <c r="E501" s="329"/>
      <c r="F501" s="330"/>
      <c r="G501" s="330"/>
    </row>
    <row r="502" spans="1:7">
      <c r="A502" s="328"/>
      <c r="C502" s="328"/>
      <c r="D502" s="329"/>
      <c r="E502" s="329"/>
      <c r="F502" s="330"/>
      <c r="G502" s="330"/>
    </row>
    <row r="503" spans="1:7">
      <c r="A503" s="328"/>
      <c r="C503" s="328"/>
      <c r="D503" s="329"/>
      <c r="E503" s="329"/>
      <c r="F503" s="330"/>
      <c r="G503" s="330"/>
    </row>
    <row r="504" spans="1:7">
      <c r="A504" s="328"/>
      <c r="C504" s="328"/>
      <c r="D504" s="329"/>
      <c r="E504" s="329"/>
      <c r="F504" s="330"/>
      <c r="G504" s="330"/>
    </row>
    <row r="505" spans="1:7">
      <c r="A505" s="328"/>
      <c r="C505" s="328"/>
      <c r="D505" s="329"/>
      <c r="E505" s="329"/>
      <c r="F505" s="330"/>
      <c r="G505" s="330"/>
    </row>
    <row r="506" spans="1:7">
      <c r="A506" s="328"/>
      <c r="C506" s="328"/>
      <c r="D506" s="329"/>
      <c r="E506" s="329"/>
      <c r="F506" s="330"/>
      <c r="G506" s="330"/>
    </row>
    <row r="507" spans="1:7">
      <c r="A507" s="328"/>
      <c r="C507" s="328"/>
      <c r="D507" s="329"/>
      <c r="E507" s="329"/>
      <c r="F507" s="330"/>
      <c r="G507" s="330"/>
    </row>
    <row r="508" spans="1:7">
      <c r="A508" s="328"/>
      <c r="C508" s="328"/>
      <c r="D508" s="329"/>
      <c r="E508" s="329"/>
      <c r="F508" s="330"/>
      <c r="G508" s="330"/>
    </row>
    <row r="509" spans="1:7">
      <c r="A509" s="328"/>
      <c r="C509" s="328"/>
      <c r="D509" s="329"/>
      <c r="E509" s="329"/>
      <c r="F509" s="330"/>
      <c r="G509" s="330"/>
    </row>
    <row r="510" spans="1:7">
      <c r="A510" s="328"/>
      <c r="C510" s="328"/>
      <c r="D510" s="329"/>
      <c r="E510" s="329"/>
      <c r="F510" s="330"/>
      <c r="G510" s="330"/>
    </row>
    <row r="511" spans="1:7">
      <c r="A511" s="328"/>
      <c r="C511" s="328"/>
      <c r="D511" s="329"/>
      <c r="E511" s="329"/>
      <c r="F511" s="330"/>
      <c r="G511" s="330"/>
    </row>
    <row r="512" spans="1:7">
      <c r="A512" s="328"/>
      <c r="C512" s="328"/>
      <c r="D512" s="329"/>
      <c r="E512" s="329"/>
      <c r="F512" s="330"/>
      <c r="G512" s="330"/>
    </row>
    <row r="513" spans="1:7">
      <c r="A513" s="328"/>
      <c r="C513" s="328"/>
      <c r="D513" s="329"/>
      <c r="E513" s="329"/>
      <c r="F513" s="330"/>
      <c r="G513" s="330"/>
    </row>
    <row r="514" spans="1:7">
      <c r="A514" s="328"/>
      <c r="C514" s="328"/>
      <c r="D514" s="329"/>
      <c r="E514" s="329"/>
      <c r="F514" s="330"/>
      <c r="G514" s="330"/>
    </row>
    <row r="515" spans="1:7">
      <c r="A515" s="328"/>
      <c r="C515" s="328"/>
      <c r="D515" s="329"/>
      <c r="E515" s="329"/>
      <c r="F515" s="330"/>
      <c r="G515" s="330"/>
    </row>
    <row r="516" spans="1:7">
      <c r="A516" s="328"/>
      <c r="C516" s="328"/>
      <c r="D516" s="329"/>
      <c r="E516" s="329"/>
      <c r="F516" s="330"/>
      <c r="G516" s="330"/>
    </row>
    <row r="517" spans="1:7">
      <c r="A517" s="328"/>
      <c r="C517" s="328"/>
      <c r="D517" s="329"/>
      <c r="E517" s="329"/>
      <c r="F517" s="330"/>
      <c r="G517" s="330"/>
    </row>
    <row r="518" spans="1:7">
      <c r="A518" s="328"/>
      <c r="C518" s="328"/>
      <c r="D518" s="329"/>
      <c r="E518" s="329"/>
      <c r="F518" s="330"/>
      <c r="G518" s="330"/>
    </row>
    <row r="519" spans="1:7">
      <c r="A519" s="328"/>
      <c r="C519" s="328"/>
      <c r="D519" s="329"/>
      <c r="E519" s="329"/>
      <c r="F519" s="330"/>
      <c r="G519" s="330"/>
    </row>
    <row r="520" spans="1:7">
      <c r="A520" s="328"/>
      <c r="C520" s="328"/>
      <c r="D520" s="329"/>
      <c r="E520" s="329"/>
      <c r="F520" s="330"/>
      <c r="G520" s="330"/>
    </row>
    <row r="521" spans="1:7">
      <c r="A521" s="328"/>
      <c r="C521" s="328"/>
      <c r="D521" s="329"/>
      <c r="E521" s="329"/>
      <c r="F521" s="330"/>
      <c r="G521" s="330"/>
    </row>
    <row r="522" spans="1:7">
      <c r="A522" s="328"/>
      <c r="C522" s="328"/>
      <c r="D522" s="329"/>
      <c r="E522" s="329"/>
      <c r="F522" s="330"/>
      <c r="G522" s="330"/>
    </row>
    <row r="523" spans="1:7">
      <c r="A523" s="328"/>
      <c r="C523" s="328"/>
      <c r="D523" s="329"/>
      <c r="E523" s="329"/>
      <c r="F523" s="330"/>
      <c r="G523" s="330"/>
    </row>
    <row r="524" spans="1:7">
      <c r="A524" s="328"/>
      <c r="C524" s="328"/>
      <c r="D524" s="329"/>
      <c r="E524" s="329"/>
      <c r="F524" s="330"/>
      <c r="G524" s="330"/>
    </row>
    <row r="525" spans="1:7">
      <c r="A525" s="328"/>
      <c r="C525" s="328"/>
      <c r="D525" s="329"/>
      <c r="E525" s="329"/>
      <c r="F525" s="330"/>
      <c r="G525" s="330"/>
    </row>
    <row r="526" spans="1:7">
      <c r="A526" s="328"/>
      <c r="C526" s="328"/>
      <c r="D526" s="329"/>
      <c r="E526" s="329"/>
      <c r="F526" s="330"/>
      <c r="G526" s="330"/>
    </row>
    <row r="527" spans="1:7">
      <c r="A527" s="328"/>
      <c r="C527" s="328"/>
      <c r="D527" s="329"/>
      <c r="E527" s="329"/>
      <c r="F527" s="330"/>
      <c r="G527" s="330"/>
    </row>
    <row r="528" spans="1:7">
      <c r="A528" s="328"/>
      <c r="C528" s="328"/>
      <c r="D528" s="329"/>
      <c r="E528" s="329"/>
      <c r="F528" s="330"/>
      <c r="G528" s="330"/>
    </row>
    <row r="529" spans="1:7">
      <c r="A529" s="328"/>
      <c r="C529" s="328"/>
      <c r="D529" s="329"/>
      <c r="E529" s="329"/>
      <c r="F529" s="330"/>
      <c r="G529" s="330"/>
    </row>
    <row r="530" spans="1:7">
      <c r="A530" s="328"/>
      <c r="C530" s="328"/>
      <c r="D530" s="329"/>
      <c r="E530" s="329"/>
      <c r="F530" s="330"/>
      <c r="G530" s="330"/>
    </row>
    <row r="531" spans="1:7">
      <c r="A531" s="328"/>
      <c r="C531" s="328"/>
      <c r="D531" s="329"/>
      <c r="E531" s="329"/>
      <c r="F531" s="330"/>
      <c r="G531" s="330"/>
    </row>
    <row r="532" spans="1:7">
      <c r="A532" s="328"/>
      <c r="C532" s="328"/>
      <c r="D532" s="329"/>
      <c r="E532" s="329"/>
      <c r="F532" s="330"/>
      <c r="G532" s="330"/>
    </row>
    <row r="533" spans="1:7">
      <c r="A533" s="328"/>
      <c r="C533" s="328"/>
      <c r="D533" s="329"/>
      <c r="E533" s="329"/>
      <c r="F533" s="330"/>
      <c r="G533" s="330"/>
    </row>
    <row r="534" spans="1:7">
      <c r="A534" s="328"/>
      <c r="C534" s="328"/>
      <c r="D534" s="329"/>
      <c r="E534" s="329"/>
      <c r="F534" s="330"/>
      <c r="G534" s="330"/>
    </row>
    <row r="535" spans="1:7">
      <c r="A535" s="328"/>
      <c r="C535" s="328"/>
      <c r="D535" s="329"/>
      <c r="E535" s="329"/>
      <c r="F535" s="330"/>
      <c r="G535" s="330"/>
    </row>
    <row r="536" spans="1:7">
      <c r="A536" s="328"/>
      <c r="C536" s="328"/>
      <c r="D536" s="329"/>
      <c r="E536" s="329"/>
      <c r="F536" s="330"/>
      <c r="G536" s="330"/>
    </row>
    <row r="537" spans="1:7">
      <c r="A537" s="328"/>
      <c r="C537" s="328"/>
      <c r="D537" s="329"/>
      <c r="E537" s="329"/>
      <c r="F537" s="330"/>
      <c r="G537" s="330"/>
    </row>
    <row r="538" spans="1:7">
      <c r="A538" s="328"/>
      <c r="C538" s="328"/>
      <c r="D538" s="329"/>
      <c r="E538" s="329"/>
      <c r="F538" s="330"/>
      <c r="G538" s="330"/>
    </row>
    <row r="539" spans="1:7">
      <c r="A539" s="328"/>
      <c r="C539" s="328"/>
      <c r="D539" s="329"/>
      <c r="E539" s="329"/>
      <c r="F539" s="330"/>
      <c r="G539" s="330"/>
    </row>
    <row r="540" spans="1:7">
      <c r="A540" s="328"/>
      <c r="C540" s="328"/>
      <c r="D540" s="329"/>
      <c r="E540" s="329"/>
      <c r="F540" s="330"/>
      <c r="G540" s="330"/>
    </row>
    <row r="541" spans="1:7">
      <c r="A541" s="328"/>
      <c r="C541" s="328"/>
      <c r="D541" s="329"/>
      <c r="E541" s="329"/>
      <c r="F541" s="330"/>
      <c r="G541" s="330"/>
    </row>
    <row r="542" spans="1:7">
      <c r="A542" s="328"/>
      <c r="C542" s="328"/>
      <c r="D542" s="329"/>
      <c r="E542" s="329"/>
      <c r="F542" s="330"/>
      <c r="G542" s="330"/>
    </row>
    <row r="543" spans="1:7">
      <c r="A543" s="328"/>
      <c r="C543" s="328"/>
      <c r="D543" s="329"/>
      <c r="E543" s="329"/>
      <c r="F543" s="330"/>
      <c r="G543" s="330"/>
    </row>
    <row r="544" spans="1:7">
      <c r="A544" s="328"/>
      <c r="C544" s="328"/>
      <c r="D544" s="329"/>
      <c r="E544" s="329"/>
      <c r="F544" s="330"/>
      <c r="G544" s="330"/>
    </row>
    <row r="545" spans="1:7">
      <c r="A545" s="328"/>
      <c r="C545" s="328"/>
      <c r="D545" s="329"/>
      <c r="E545" s="329"/>
      <c r="F545" s="330"/>
      <c r="G545" s="330"/>
    </row>
    <row r="546" spans="1:7">
      <c r="A546" s="328"/>
      <c r="C546" s="328"/>
      <c r="D546" s="329"/>
      <c r="E546" s="329"/>
      <c r="F546" s="330"/>
      <c r="G546" s="330"/>
    </row>
    <row r="547" spans="1:7">
      <c r="A547" s="328"/>
      <c r="C547" s="328"/>
      <c r="D547" s="329"/>
      <c r="E547" s="329"/>
      <c r="F547" s="330"/>
      <c r="G547" s="330"/>
    </row>
    <row r="548" spans="1:7">
      <c r="A548" s="328"/>
      <c r="C548" s="328"/>
      <c r="D548" s="329"/>
      <c r="E548" s="329"/>
      <c r="F548" s="330"/>
      <c r="G548" s="330"/>
    </row>
    <row r="549" spans="1:7">
      <c r="A549" s="328"/>
      <c r="C549" s="328"/>
      <c r="D549" s="329"/>
      <c r="E549" s="329"/>
      <c r="F549" s="330"/>
      <c r="G549" s="330"/>
    </row>
    <row r="550" spans="1:7">
      <c r="A550" s="328"/>
      <c r="C550" s="328"/>
      <c r="D550" s="329"/>
      <c r="E550" s="329"/>
      <c r="F550" s="330"/>
      <c r="G550" s="330"/>
    </row>
    <row r="551" spans="1:7">
      <c r="A551" s="328"/>
      <c r="C551" s="328"/>
      <c r="D551" s="329"/>
      <c r="E551" s="329"/>
      <c r="F551" s="330"/>
      <c r="G551" s="330"/>
    </row>
    <row r="552" spans="1:7">
      <c r="A552" s="328"/>
      <c r="C552" s="328"/>
      <c r="D552" s="329"/>
      <c r="E552" s="329"/>
      <c r="F552" s="330"/>
      <c r="G552" s="330"/>
    </row>
    <row r="553" spans="1:7">
      <c r="A553" s="328"/>
      <c r="C553" s="328"/>
      <c r="D553" s="329"/>
      <c r="E553" s="329"/>
      <c r="F553" s="330"/>
      <c r="G553" s="330"/>
    </row>
    <row r="554" spans="1:7">
      <c r="A554" s="328"/>
      <c r="C554" s="328"/>
      <c r="D554" s="329"/>
      <c r="E554" s="329"/>
      <c r="F554" s="330"/>
      <c r="G554" s="330"/>
    </row>
    <row r="555" spans="1:7">
      <c r="A555" s="328"/>
      <c r="C555" s="328"/>
      <c r="D555" s="329"/>
      <c r="E555" s="329"/>
      <c r="F555" s="330"/>
      <c r="G555" s="330"/>
    </row>
    <row r="556" spans="1:7">
      <c r="A556" s="328"/>
      <c r="C556" s="328"/>
      <c r="D556" s="329"/>
      <c r="E556" s="329"/>
      <c r="F556" s="330"/>
      <c r="G556" s="330"/>
    </row>
    <row r="557" spans="1:7">
      <c r="A557" s="328"/>
      <c r="C557" s="328"/>
      <c r="D557" s="329"/>
      <c r="E557" s="329"/>
      <c r="F557" s="330"/>
      <c r="G557" s="330"/>
    </row>
    <row r="558" spans="1:7">
      <c r="A558" s="328"/>
      <c r="C558" s="328"/>
      <c r="D558" s="329"/>
      <c r="E558" s="329"/>
      <c r="F558" s="330"/>
      <c r="G558" s="330"/>
    </row>
    <row r="559" spans="1:7">
      <c r="A559" s="328"/>
      <c r="C559" s="328"/>
      <c r="D559" s="329"/>
      <c r="E559" s="329"/>
      <c r="F559" s="330"/>
      <c r="G559" s="330"/>
    </row>
    <row r="560" spans="1:7">
      <c r="A560" s="328"/>
      <c r="C560" s="328"/>
      <c r="D560" s="329"/>
      <c r="E560" s="329"/>
      <c r="F560" s="330"/>
      <c r="G560" s="330"/>
    </row>
    <row r="561" spans="1:7">
      <c r="A561" s="328"/>
      <c r="C561" s="328"/>
      <c r="D561" s="329"/>
      <c r="E561" s="329"/>
      <c r="F561" s="330"/>
      <c r="G561" s="330"/>
    </row>
    <row r="562" spans="1:7">
      <c r="A562" s="328"/>
      <c r="C562" s="328"/>
      <c r="D562" s="329"/>
      <c r="E562" s="329"/>
      <c r="F562" s="330"/>
      <c r="G562" s="330"/>
    </row>
    <row r="563" spans="1:7">
      <c r="A563" s="328"/>
      <c r="C563" s="328"/>
      <c r="D563" s="329"/>
      <c r="E563" s="329"/>
      <c r="F563" s="330"/>
      <c r="G563" s="330"/>
    </row>
    <row r="564" spans="1:7">
      <c r="A564" s="328"/>
      <c r="C564" s="328"/>
      <c r="D564" s="329"/>
      <c r="E564" s="329"/>
      <c r="F564" s="330"/>
      <c r="G564" s="330"/>
    </row>
    <row r="565" spans="1:7">
      <c r="A565" s="328"/>
      <c r="C565" s="328"/>
      <c r="D565" s="329"/>
      <c r="E565" s="329"/>
      <c r="F565" s="330"/>
      <c r="G565" s="330"/>
    </row>
    <row r="566" spans="1:7">
      <c r="A566" s="328"/>
      <c r="C566" s="328"/>
      <c r="D566" s="329"/>
      <c r="E566" s="329"/>
      <c r="F566" s="330"/>
      <c r="G566" s="330"/>
    </row>
    <row r="567" spans="1:7">
      <c r="A567" s="328"/>
      <c r="C567" s="328"/>
      <c r="D567" s="329"/>
      <c r="E567" s="329"/>
      <c r="F567" s="330"/>
      <c r="G567" s="330"/>
    </row>
    <row r="568" spans="1:7">
      <c r="A568" s="328"/>
      <c r="C568" s="328"/>
      <c r="D568" s="329"/>
      <c r="E568" s="329"/>
      <c r="F568" s="330"/>
      <c r="G568" s="330"/>
    </row>
    <row r="569" spans="1:7">
      <c r="A569" s="328"/>
      <c r="C569" s="328"/>
      <c r="D569" s="329"/>
      <c r="E569" s="329"/>
      <c r="F569" s="330"/>
      <c r="G569" s="330"/>
    </row>
    <row r="570" spans="1:7">
      <c r="A570" s="328"/>
      <c r="C570" s="328"/>
      <c r="D570" s="329"/>
      <c r="E570" s="329"/>
      <c r="F570" s="330"/>
      <c r="G570" s="330"/>
    </row>
    <row r="571" spans="1:7">
      <c r="A571" s="328"/>
      <c r="C571" s="328"/>
      <c r="D571" s="329"/>
      <c r="E571" s="329"/>
      <c r="F571" s="330"/>
      <c r="G571" s="330"/>
    </row>
    <row r="572" spans="1:7">
      <c r="A572" s="328"/>
      <c r="C572" s="328"/>
      <c r="D572" s="329"/>
      <c r="E572" s="329"/>
      <c r="F572" s="330"/>
      <c r="G572" s="330"/>
    </row>
    <row r="573" spans="1:7">
      <c r="A573" s="328"/>
      <c r="C573" s="328"/>
      <c r="D573" s="329"/>
      <c r="E573" s="329"/>
      <c r="F573" s="330"/>
      <c r="G573" s="330"/>
    </row>
    <row r="574" spans="1:7">
      <c r="A574" s="328"/>
      <c r="C574" s="328"/>
      <c r="D574" s="329"/>
      <c r="E574" s="329"/>
      <c r="F574" s="330"/>
      <c r="G574" s="330"/>
    </row>
    <row r="575" spans="1:7">
      <c r="A575" s="328"/>
      <c r="C575" s="328"/>
      <c r="D575" s="329"/>
      <c r="E575" s="329"/>
      <c r="F575" s="330"/>
      <c r="G575" s="330"/>
    </row>
    <row r="576" spans="1:7">
      <c r="A576" s="328"/>
      <c r="C576" s="328"/>
      <c r="D576" s="329"/>
      <c r="E576" s="329"/>
      <c r="F576" s="330"/>
      <c r="G576" s="330"/>
    </row>
    <row r="577" spans="1:7">
      <c r="A577" s="328"/>
      <c r="C577" s="328"/>
      <c r="D577" s="329"/>
      <c r="E577" s="329"/>
      <c r="F577" s="330"/>
      <c r="G577" s="330"/>
    </row>
    <row r="578" spans="1:7">
      <c r="A578" s="328"/>
      <c r="C578" s="328"/>
      <c r="D578" s="329"/>
      <c r="E578" s="329"/>
      <c r="F578" s="330"/>
      <c r="G578" s="330"/>
    </row>
    <row r="579" spans="1:7">
      <c r="A579" s="328"/>
      <c r="C579" s="328"/>
      <c r="D579" s="329"/>
      <c r="E579" s="329"/>
      <c r="F579" s="330"/>
      <c r="G579" s="330"/>
    </row>
    <row r="580" spans="1:7">
      <c r="A580" s="328"/>
      <c r="C580" s="328"/>
      <c r="D580" s="329"/>
      <c r="E580" s="329"/>
      <c r="F580" s="330"/>
      <c r="G580" s="330"/>
    </row>
    <row r="581" spans="1:7">
      <c r="A581" s="328"/>
      <c r="C581" s="328"/>
      <c r="D581" s="329"/>
      <c r="E581" s="329"/>
      <c r="F581" s="330"/>
      <c r="G581" s="330"/>
    </row>
    <row r="582" spans="1:7">
      <c r="A582" s="328"/>
      <c r="C582" s="328"/>
      <c r="D582" s="329"/>
      <c r="E582" s="329"/>
      <c r="F582" s="330"/>
      <c r="G582" s="330"/>
    </row>
    <row r="583" spans="1:7">
      <c r="A583" s="328"/>
      <c r="C583" s="328"/>
      <c r="D583" s="329"/>
      <c r="E583" s="329"/>
      <c r="F583" s="330"/>
      <c r="G583" s="330"/>
    </row>
    <row r="584" spans="1:7">
      <c r="A584" s="328"/>
      <c r="C584" s="328"/>
      <c r="D584" s="329"/>
      <c r="E584" s="329"/>
      <c r="F584" s="330"/>
      <c r="G584" s="330"/>
    </row>
    <row r="585" spans="1:7">
      <c r="A585" s="328"/>
      <c r="C585" s="328"/>
      <c r="D585" s="329"/>
      <c r="E585" s="329"/>
      <c r="F585" s="330"/>
      <c r="G585" s="330"/>
    </row>
    <row r="586" spans="1:7">
      <c r="A586" s="328"/>
      <c r="C586" s="328"/>
      <c r="D586" s="329"/>
      <c r="E586" s="329"/>
      <c r="F586" s="330"/>
      <c r="G586" s="330"/>
    </row>
    <row r="587" spans="1:7">
      <c r="A587" s="328"/>
      <c r="C587" s="328"/>
      <c r="D587" s="329"/>
      <c r="E587" s="329"/>
      <c r="F587" s="330"/>
      <c r="G587" s="330"/>
    </row>
    <row r="588" spans="1:7">
      <c r="A588" s="328"/>
      <c r="C588" s="328"/>
      <c r="D588" s="329"/>
      <c r="E588" s="329"/>
      <c r="F588" s="330"/>
      <c r="G588" s="330"/>
    </row>
    <row r="589" spans="1:7">
      <c r="A589" s="328"/>
      <c r="C589" s="328"/>
      <c r="D589" s="329"/>
      <c r="E589" s="329"/>
      <c r="F589" s="330"/>
      <c r="G589" s="330"/>
    </row>
    <row r="590" spans="1:7">
      <c r="A590" s="328"/>
      <c r="C590" s="328"/>
      <c r="D590" s="329"/>
      <c r="E590" s="329"/>
      <c r="F590" s="330"/>
      <c r="G590" s="330"/>
    </row>
    <row r="591" spans="1:7">
      <c r="A591" s="328"/>
      <c r="C591" s="328"/>
      <c r="D591" s="329"/>
      <c r="E591" s="329"/>
      <c r="F591" s="330"/>
      <c r="G591" s="330"/>
    </row>
    <row r="592" spans="1:7">
      <c r="A592" s="328"/>
      <c r="C592" s="328"/>
      <c r="D592" s="329"/>
      <c r="E592" s="329"/>
      <c r="F592" s="330"/>
      <c r="G592" s="330"/>
    </row>
    <row r="593" spans="1:7">
      <c r="A593" s="328"/>
      <c r="C593" s="328"/>
      <c r="D593" s="329"/>
      <c r="E593" s="329"/>
      <c r="F593" s="330"/>
      <c r="G593" s="330"/>
    </row>
    <row r="594" spans="1:7">
      <c r="A594" s="328"/>
      <c r="C594" s="328"/>
      <c r="D594" s="329"/>
      <c r="E594" s="329"/>
      <c r="F594" s="330"/>
      <c r="G594" s="330"/>
    </row>
    <row r="595" spans="1:7">
      <c r="A595" s="328"/>
      <c r="C595" s="328"/>
      <c r="D595" s="329"/>
      <c r="E595" s="329"/>
      <c r="F595" s="330"/>
      <c r="G595" s="330"/>
    </row>
    <row r="596" spans="1:7">
      <c r="A596" s="328"/>
      <c r="C596" s="328"/>
      <c r="D596" s="329"/>
      <c r="E596" s="329"/>
      <c r="F596" s="330"/>
      <c r="G596" s="330"/>
    </row>
    <row r="597" spans="1:7">
      <c r="A597" s="328"/>
      <c r="C597" s="328"/>
      <c r="D597" s="329"/>
      <c r="E597" s="329"/>
      <c r="F597" s="330"/>
      <c r="G597" s="330"/>
    </row>
    <row r="598" spans="1:7">
      <c r="A598" s="328"/>
      <c r="C598" s="328"/>
      <c r="D598" s="329"/>
      <c r="E598" s="329"/>
      <c r="F598" s="330"/>
      <c r="G598" s="330"/>
    </row>
    <row r="599" spans="1:7">
      <c r="A599" s="328"/>
      <c r="C599" s="328"/>
      <c r="D599" s="329"/>
      <c r="E599" s="329"/>
      <c r="F599" s="330"/>
      <c r="G599" s="330"/>
    </row>
    <row r="600" spans="1:7">
      <c r="A600" s="328"/>
      <c r="C600" s="328"/>
      <c r="D600" s="329"/>
      <c r="E600" s="329"/>
      <c r="F600" s="330"/>
      <c r="G600" s="330"/>
    </row>
    <row r="601" spans="1:7">
      <c r="A601" s="328"/>
      <c r="C601" s="328"/>
      <c r="D601" s="329"/>
      <c r="E601" s="329"/>
      <c r="F601" s="330"/>
      <c r="G601" s="330"/>
    </row>
    <row r="602" spans="1:7">
      <c r="A602" s="328"/>
      <c r="C602" s="328"/>
      <c r="D602" s="329"/>
      <c r="E602" s="329"/>
      <c r="F602" s="330"/>
      <c r="G602" s="330"/>
    </row>
    <row r="603" spans="1:7">
      <c r="A603" s="328"/>
      <c r="C603" s="328"/>
      <c r="D603" s="329"/>
      <c r="E603" s="329"/>
      <c r="F603" s="330"/>
      <c r="G603" s="330"/>
    </row>
    <row r="604" spans="1:7">
      <c r="A604" s="328"/>
      <c r="C604" s="328"/>
      <c r="D604" s="329"/>
      <c r="E604" s="329"/>
      <c r="F604" s="330"/>
      <c r="G604" s="330"/>
    </row>
    <row r="605" spans="1:7">
      <c r="A605" s="328"/>
      <c r="C605" s="328"/>
      <c r="D605" s="329"/>
      <c r="E605" s="329"/>
      <c r="F605" s="330"/>
      <c r="G605" s="330"/>
    </row>
    <row r="606" spans="1:7">
      <c r="A606" s="328"/>
      <c r="C606" s="328"/>
      <c r="D606" s="329"/>
      <c r="E606" s="329"/>
      <c r="F606" s="330"/>
      <c r="G606" s="330"/>
    </row>
    <row r="607" spans="1:7">
      <c r="A607" s="328"/>
      <c r="C607" s="328"/>
      <c r="D607" s="329"/>
      <c r="E607" s="329"/>
      <c r="F607" s="330"/>
      <c r="G607" s="330"/>
    </row>
    <row r="608" spans="1:7">
      <c r="A608" s="328"/>
      <c r="C608" s="328"/>
      <c r="D608" s="329"/>
      <c r="E608" s="329"/>
      <c r="F608" s="330"/>
      <c r="G608" s="330"/>
    </row>
    <row r="609" spans="1:7">
      <c r="A609" s="328"/>
      <c r="C609" s="328"/>
      <c r="D609" s="329"/>
      <c r="E609" s="329"/>
      <c r="F609" s="330"/>
      <c r="G609" s="330"/>
    </row>
    <row r="610" spans="1:7">
      <c r="A610" s="328"/>
      <c r="C610" s="328"/>
      <c r="D610" s="329"/>
      <c r="E610" s="329"/>
      <c r="F610" s="330"/>
      <c r="G610" s="330"/>
    </row>
    <row r="611" spans="1:7">
      <c r="A611" s="328"/>
      <c r="C611" s="328"/>
      <c r="D611" s="329"/>
      <c r="E611" s="329"/>
      <c r="F611" s="330"/>
      <c r="G611" s="330"/>
    </row>
    <row r="612" spans="1:7">
      <c r="A612" s="328"/>
      <c r="C612" s="328"/>
      <c r="D612" s="329"/>
      <c r="E612" s="329"/>
      <c r="F612" s="330"/>
      <c r="G612" s="330"/>
    </row>
    <row r="613" spans="1:7">
      <c r="A613" s="328"/>
      <c r="C613" s="328"/>
      <c r="D613" s="329"/>
      <c r="E613" s="329"/>
      <c r="F613" s="330"/>
      <c r="G613" s="330"/>
    </row>
    <row r="614" spans="1:7">
      <c r="A614" s="328"/>
      <c r="C614" s="328"/>
      <c r="D614" s="329"/>
      <c r="E614" s="329"/>
      <c r="F614" s="330"/>
      <c r="G614" s="330"/>
    </row>
    <row r="615" spans="1:7">
      <c r="A615" s="328"/>
      <c r="C615" s="328"/>
      <c r="D615" s="329"/>
      <c r="E615" s="329"/>
      <c r="F615" s="330"/>
      <c r="G615" s="330"/>
    </row>
    <row r="616" spans="1:7">
      <c r="A616" s="328"/>
      <c r="C616" s="328"/>
      <c r="D616" s="329"/>
      <c r="E616" s="329"/>
      <c r="F616" s="330"/>
      <c r="G616" s="330"/>
    </row>
    <row r="617" spans="1:7">
      <c r="A617" s="328"/>
      <c r="C617" s="328"/>
      <c r="D617" s="329"/>
      <c r="E617" s="329"/>
      <c r="F617" s="330"/>
      <c r="G617" s="330"/>
    </row>
    <row r="618" spans="1:7">
      <c r="A618" s="328"/>
      <c r="C618" s="328"/>
      <c r="D618" s="329"/>
      <c r="E618" s="329"/>
      <c r="F618" s="330"/>
      <c r="G618" s="330"/>
    </row>
    <row r="619" spans="1:7">
      <c r="A619" s="328"/>
      <c r="C619" s="328"/>
      <c r="D619" s="329"/>
      <c r="E619" s="329"/>
      <c r="F619" s="330"/>
      <c r="G619" s="330"/>
    </row>
    <row r="620" spans="1:7">
      <c r="A620" s="328"/>
      <c r="C620" s="328"/>
      <c r="D620" s="329"/>
      <c r="E620" s="329"/>
      <c r="F620" s="330"/>
      <c r="G620" s="330"/>
    </row>
    <row r="621" spans="1:7">
      <c r="A621" s="328"/>
      <c r="C621" s="328"/>
      <c r="D621" s="329"/>
      <c r="E621" s="329"/>
      <c r="F621" s="330"/>
      <c r="G621" s="330"/>
    </row>
    <row r="622" spans="1:7">
      <c r="A622" s="328"/>
      <c r="C622" s="328"/>
      <c r="D622" s="329"/>
      <c r="E622" s="329"/>
      <c r="F622" s="330"/>
      <c r="G622" s="330"/>
    </row>
    <row r="623" spans="1:7">
      <c r="A623" s="328"/>
      <c r="C623" s="328"/>
      <c r="D623" s="329"/>
      <c r="E623" s="329"/>
      <c r="F623" s="330"/>
      <c r="G623" s="330"/>
    </row>
    <row r="624" spans="1:7">
      <c r="A624" s="328"/>
      <c r="C624" s="328"/>
      <c r="D624" s="329"/>
      <c r="E624" s="329"/>
      <c r="F624" s="330"/>
      <c r="G624" s="330"/>
    </row>
    <row r="625" spans="1:7">
      <c r="A625" s="328"/>
      <c r="C625" s="328"/>
      <c r="D625" s="329"/>
      <c r="E625" s="329"/>
      <c r="F625" s="330"/>
      <c r="G625" s="330"/>
    </row>
    <row r="626" spans="1:7">
      <c r="A626" s="328"/>
      <c r="C626" s="328"/>
      <c r="D626" s="329"/>
      <c r="E626" s="329"/>
      <c r="F626" s="330"/>
      <c r="G626" s="330"/>
    </row>
    <row r="627" spans="1:7">
      <c r="A627" s="328"/>
      <c r="C627" s="328"/>
      <c r="D627" s="329"/>
      <c r="E627" s="329"/>
      <c r="F627" s="330"/>
      <c r="G627" s="330"/>
    </row>
    <row r="628" spans="1:7">
      <c r="A628" s="328"/>
      <c r="C628" s="328"/>
      <c r="D628" s="329"/>
      <c r="E628" s="329"/>
      <c r="F628" s="330"/>
      <c r="G628" s="330"/>
    </row>
    <row r="629" spans="1:7">
      <c r="A629" s="328"/>
      <c r="C629" s="328"/>
      <c r="D629" s="329"/>
      <c r="E629" s="329"/>
      <c r="F629" s="330"/>
      <c r="G629" s="330"/>
    </row>
    <row r="630" spans="1:7">
      <c r="A630" s="328"/>
      <c r="C630" s="328"/>
      <c r="D630" s="329"/>
      <c r="E630" s="329"/>
      <c r="F630" s="330"/>
      <c r="G630" s="330"/>
    </row>
    <row r="631" spans="1:7">
      <c r="A631" s="328"/>
      <c r="C631" s="328"/>
      <c r="D631" s="329"/>
      <c r="E631" s="329"/>
      <c r="F631" s="330"/>
      <c r="G631" s="330"/>
    </row>
    <row r="632" spans="1:7">
      <c r="A632" s="328"/>
      <c r="C632" s="328"/>
      <c r="D632" s="329"/>
      <c r="E632" s="329"/>
      <c r="F632" s="330"/>
      <c r="G632" s="330"/>
    </row>
    <row r="633" spans="1:7">
      <c r="A633" s="328"/>
      <c r="C633" s="328"/>
      <c r="D633" s="329"/>
      <c r="E633" s="329"/>
      <c r="F633" s="330"/>
      <c r="G633" s="330"/>
    </row>
    <row r="634" spans="1:7">
      <c r="A634" s="328"/>
      <c r="C634" s="328"/>
      <c r="D634" s="329"/>
      <c r="E634" s="329"/>
      <c r="F634" s="330"/>
      <c r="G634" s="330"/>
    </row>
    <row r="635" spans="1:7">
      <c r="A635" s="328"/>
      <c r="C635" s="328"/>
      <c r="D635" s="329"/>
      <c r="E635" s="329"/>
      <c r="F635" s="330"/>
      <c r="G635" s="330"/>
    </row>
    <row r="636" spans="1:7">
      <c r="A636" s="328"/>
      <c r="C636" s="328"/>
      <c r="D636" s="329"/>
      <c r="E636" s="329"/>
      <c r="F636" s="330"/>
      <c r="G636" s="330"/>
    </row>
    <row r="637" spans="1:7">
      <c r="A637" s="328"/>
      <c r="C637" s="328"/>
      <c r="D637" s="329"/>
      <c r="E637" s="329"/>
      <c r="F637" s="330"/>
      <c r="G637" s="330"/>
    </row>
    <row r="638" spans="1:7">
      <c r="A638" s="328"/>
      <c r="C638" s="328"/>
      <c r="D638" s="329"/>
      <c r="E638" s="329"/>
      <c r="F638" s="330"/>
      <c r="G638" s="330"/>
    </row>
    <row r="639" spans="1:7">
      <c r="A639" s="328"/>
      <c r="C639" s="328"/>
      <c r="D639" s="329"/>
      <c r="E639" s="329"/>
      <c r="F639" s="330"/>
      <c r="G639" s="330"/>
    </row>
    <row r="640" spans="1:7">
      <c r="A640" s="328"/>
      <c r="C640" s="328"/>
      <c r="D640" s="329"/>
      <c r="E640" s="329"/>
      <c r="F640" s="330"/>
      <c r="G640" s="330"/>
    </row>
    <row r="641" spans="1:7">
      <c r="A641" s="328"/>
      <c r="C641" s="328"/>
      <c r="D641" s="329"/>
      <c r="E641" s="329"/>
      <c r="F641" s="330"/>
      <c r="G641" s="330"/>
    </row>
    <row r="642" spans="1:7">
      <c r="A642" s="328"/>
      <c r="C642" s="328"/>
      <c r="D642" s="329"/>
      <c r="E642" s="329"/>
      <c r="F642" s="330"/>
      <c r="G642" s="330"/>
    </row>
    <row r="643" spans="1:7">
      <c r="A643" s="328"/>
      <c r="C643" s="328"/>
      <c r="D643" s="329"/>
      <c r="E643" s="329"/>
      <c r="F643" s="330"/>
      <c r="G643" s="330"/>
    </row>
    <row r="644" spans="1:7">
      <c r="A644" s="328"/>
      <c r="C644" s="328"/>
      <c r="D644" s="329"/>
      <c r="E644" s="329"/>
      <c r="F644" s="330"/>
      <c r="G644" s="330"/>
    </row>
    <row r="645" spans="1:7">
      <c r="A645" s="328"/>
      <c r="C645" s="328"/>
      <c r="D645" s="329"/>
      <c r="E645" s="329"/>
      <c r="F645" s="330"/>
      <c r="G645" s="330"/>
    </row>
    <row r="646" spans="1:7">
      <c r="A646" s="328"/>
      <c r="C646" s="328"/>
      <c r="D646" s="329"/>
      <c r="E646" s="329"/>
      <c r="F646" s="330"/>
      <c r="G646" s="330"/>
    </row>
    <row r="647" spans="1:7">
      <c r="A647" s="328"/>
      <c r="C647" s="328"/>
      <c r="D647" s="329"/>
      <c r="E647" s="329"/>
      <c r="F647" s="330"/>
      <c r="G647" s="330"/>
    </row>
    <row r="648" spans="1:7">
      <c r="A648" s="328"/>
      <c r="C648" s="328"/>
      <c r="D648" s="329"/>
      <c r="E648" s="329"/>
      <c r="F648" s="330"/>
      <c r="G648" s="330"/>
    </row>
    <row r="649" spans="1:7">
      <c r="A649" s="328"/>
      <c r="C649" s="328"/>
      <c r="D649" s="329"/>
      <c r="E649" s="329"/>
      <c r="F649" s="330"/>
      <c r="G649" s="330"/>
    </row>
    <row r="650" spans="1:7">
      <c r="A650" s="328"/>
      <c r="C650" s="328"/>
      <c r="D650" s="329"/>
      <c r="E650" s="329"/>
      <c r="F650" s="330"/>
      <c r="G650" s="330"/>
    </row>
    <row r="651" spans="1:7">
      <c r="A651" s="328"/>
      <c r="C651" s="328"/>
      <c r="D651" s="329"/>
      <c r="E651" s="329"/>
      <c r="F651" s="330"/>
      <c r="G651" s="330"/>
    </row>
    <row r="652" spans="1:7">
      <c r="A652" s="328"/>
      <c r="C652" s="328"/>
      <c r="D652" s="329"/>
      <c r="E652" s="329"/>
      <c r="F652" s="330"/>
      <c r="G652" s="330"/>
    </row>
    <row r="653" spans="1:7">
      <c r="A653" s="328"/>
      <c r="C653" s="328"/>
      <c r="D653" s="329"/>
      <c r="E653" s="329"/>
      <c r="F653" s="330"/>
      <c r="G653" s="330"/>
    </row>
    <row r="654" spans="1:7">
      <c r="A654" s="328"/>
      <c r="C654" s="328"/>
      <c r="D654" s="329"/>
      <c r="E654" s="329"/>
      <c r="F654" s="330"/>
      <c r="G654" s="330"/>
    </row>
    <row r="655" spans="1:7">
      <c r="A655" s="328"/>
      <c r="C655" s="328"/>
      <c r="D655" s="329"/>
      <c r="E655" s="329"/>
      <c r="F655" s="330"/>
      <c r="G655" s="330"/>
    </row>
    <row r="656" spans="1:7">
      <c r="A656" s="328"/>
      <c r="C656" s="328"/>
      <c r="D656" s="329"/>
      <c r="E656" s="329"/>
      <c r="F656" s="330"/>
      <c r="G656" s="330"/>
    </row>
    <row r="657" spans="1:7">
      <c r="A657" s="328"/>
      <c r="C657" s="328"/>
      <c r="D657" s="329"/>
      <c r="E657" s="329"/>
      <c r="F657" s="330"/>
      <c r="G657" s="330"/>
    </row>
    <row r="658" spans="1:7">
      <c r="A658" s="328"/>
      <c r="C658" s="328"/>
      <c r="D658" s="329"/>
      <c r="E658" s="329"/>
      <c r="F658" s="330"/>
      <c r="G658" s="330"/>
    </row>
    <row r="659" spans="1:7">
      <c r="A659" s="328"/>
      <c r="C659" s="328"/>
      <c r="D659" s="329"/>
      <c r="E659" s="329"/>
      <c r="F659" s="330"/>
      <c r="G659" s="330"/>
    </row>
    <row r="660" spans="1:7">
      <c r="A660" s="328"/>
      <c r="C660" s="328"/>
      <c r="D660" s="329"/>
      <c r="E660" s="329"/>
      <c r="F660" s="330"/>
      <c r="G660" s="330"/>
    </row>
    <row r="661" spans="1:7">
      <c r="A661" s="328"/>
      <c r="C661" s="328"/>
      <c r="D661" s="329"/>
      <c r="E661" s="329"/>
      <c r="F661" s="330"/>
      <c r="G661" s="330"/>
    </row>
    <row r="662" spans="1:7">
      <c r="A662" s="328"/>
      <c r="C662" s="328"/>
      <c r="D662" s="329"/>
      <c r="E662" s="329"/>
      <c r="F662" s="330"/>
      <c r="G662" s="330"/>
    </row>
    <row r="663" spans="1:7">
      <c r="A663" s="328"/>
      <c r="C663" s="328"/>
      <c r="D663" s="329"/>
      <c r="E663" s="329"/>
      <c r="F663" s="330"/>
      <c r="G663" s="330"/>
    </row>
    <row r="664" spans="1:7">
      <c r="A664" s="328"/>
      <c r="C664" s="328"/>
      <c r="D664" s="329"/>
      <c r="E664" s="329"/>
      <c r="F664" s="330"/>
      <c r="G664" s="330"/>
    </row>
    <row r="665" spans="1:7">
      <c r="A665" s="328"/>
      <c r="C665" s="328"/>
      <c r="D665" s="329"/>
      <c r="E665" s="329"/>
      <c r="F665" s="330"/>
      <c r="G665" s="330"/>
    </row>
    <row r="666" spans="1:7">
      <c r="A666" s="328"/>
      <c r="C666" s="328"/>
      <c r="D666" s="329"/>
      <c r="E666" s="329"/>
      <c r="F666" s="330"/>
      <c r="G666" s="330"/>
    </row>
    <row r="667" spans="1:7">
      <c r="A667" s="328"/>
      <c r="C667" s="328"/>
      <c r="D667" s="329"/>
      <c r="E667" s="329"/>
      <c r="F667" s="330"/>
      <c r="G667" s="330"/>
    </row>
    <row r="668" spans="1:7">
      <c r="A668" s="328"/>
      <c r="C668" s="328"/>
      <c r="D668" s="329"/>
      <c r="E668" s="329"/>
      <c r="F668" s="330"/>
      <c r="G668" s="330"/>
    </row>
    <row r="669" spans="1:7">
      <c r="A669" s="328"/>
      <c r="C669" s="328"/>
      <c r="D669" s="329"/>
      <c r="E669" s="329"/>
      <c r="F669" s="330"/>
      <c r="G669" s="330"/>
    </row>
    <row r="670" spans="1:7">
      <c r="A670" s="328"/>
      <c r="C670" s="328"/>
      <c r="D670" s="329"/>
      <c r="E670" s="329"/>
      <c r="F670" s="330"/>
      <c r="G670" s="330"/>
    </row>
    <row r="671" spans="1:7">
      <c r="A671" s="328"/>
      <c r="C671" s="328"/>
      <c r="D671" s="329"/>
      <c r="E671" s="329"/>
      <c r="F671" s="330"/>
      <c r="G671" s="330"/>
    </row>
    <row r="672" spans="1:7">
      <c r="A672" s="328"/>
      <c r="C672" s="328"/>
      <c r="D672" s="329"/>
      <c r="E672" s="329"/>
      <c r="F672" s="330"/>
      <c r="G672" s="330"/>
    </row>
    <row r="673" spans="1:7">
      <c r="A673" s="328"/>
      <c r="C673" s="328"/>
      <c r="D673" s="329"/>
      <c r="E673" s="329"/>
      <c r="F673" s="330"/>
      <c r="G673" s="330"/>
    </row>
    <row r="674" spans="1:7">
      <c r="A674" s="328"/>
      <c r="C674" s="328"/>
      <c r="D674" s="329"/>
      <c r="E674" s="329"/>
      <c r="F674" s="330"/>
      <c r="G674" s="330"/>
    </row>
    <row r="675" spans="1:7">
      <c r="A675" s="328"/>
      <c r="C675" s="328"/>
      <c r="D675" s="329"/>
      <c r="E675" s="329"/>
      <c r="F675" s="330"/>
      <c r="G675" s="330"/>
    </row>
    <row r="676" spans="1:7">
      <c r="A676" s="328"/>
      <c r="C676" s="328"/>
      <c r="D676" s="329"/>
      <c r="E676" s="329"/>
      <c r="F676" s="330"/>
      <c r="G676" s="330"/>
    </row>
    <row r="677" spans="1:7">
      <c r="A677" s="328"/>
      <c r="C677" s="328"/>
      <c r="D677" s="329"/>
      <c r="E677" s="329"/>
      <c r="F677" s="330"/>
      <c r="G677" s="330"/>
    </row>
    <row r="678" spans="1:7">
      <c r="A678" s="328"/>
      <c r="C678" s="328"/>
      <c r="D678" s="329"/>
      <c r="E678" s="329"/>
      <c r="F678" s="330"/>
      <c r="G678" s="330"/>
    </row>
    <row r="679" spans="1:7">
      <c r="A679" s="328"/>
      <c r="C679" s="328"/>
      <c r="D679" s="329"/>
      <c r="E679" s="329"/>
      <c r="F679" s="330"/>
      <c r="G679" s="330"/>
    </row>
    <row r="680" spans="1:7">
      <c r="A680" s="328"/>
      <c r="C680" s="328"/>
      <c r="D680" s="329"/>
      <c r="E680" s="329"/>
      <c r="F680" s="330"/>
      <c r="G680" s="330"/>
    </row>
    <row r="681" spans="1:7">
      <c r="A681" s="328"/>
      <c r="C681" s="328"/>
      <c r="D681" s="329"/>
      <c r="E681" s="329"/>
      <c r="F681" s="330"/>
      <c r="G681" s="330"/>
    </row>
    <row r="682" spans="1:7">
      <c r="A682" s="328"/>
      <c r="C682" s="328"/>
      <c r="D682" s="329"/>
      <c r="E682" s="329"/>
      <c r="F682" s="330"/>
      <c r="G682" s="330"/>
    </row>
    <row r="683" spans="1:7">
      <c r="A683" s="328"/>
      <c r="C683" s="328"/>
      <c r="D683" s="329"/>
      <c r="E683" s="329"/>
      <c r="F683" s="330"/>
      <c r="G683" s="330"/>
    </row>
    <row r="684" spans="1:7">
      <c r="A684" s="328"/>
      <c r="C684" s="328"/>
      <c r="D684" s="329"/>
      <c r="E684" s="329"/>
      <c r="F684" s="330"/>
      <c r="G684" s="330"/>
    </row>
    <row r="685" spans="1:7">
      <c r="A685" s="328"/>
      <c r="C685" s="328"/>
      <c r="D685" s="329"/>
      <c r="E685" s="329"/>
      <c r="F685" s="330"/>
      <c r="G685" s="330"/>
    </row>
    <row r="686" spans="1:7">
      <c r="A686" s="328"/>
      <c r="C686" s="328"/>
      <c r="D686" s="329"/>
      <c r="E686" s="329"/>
      <c r="F686" s="330"/>
      <c r="G686" s="330"/>
    </row>
    <row r="687" spans="1:7">
      <c r="A687" s="328"/>
      <c r="C687" s="328"/>
      <c r="D687" s="329"/>
      <c r="E687" s="329"/>
      <c r="F687" s="330"/>
      <c r="G687" s="330"/>
    </row>
    <row r="688" spans="1:7">
      <c r="A688" s="328"/>
      <c r="C688" s="328"/>
      <c r="D688" s="329"/>
      <c r="E688" s="329"/>
      <c r="F688" s="330"/>
      <c r="G688" s="330"/>
    </row>
    <row r="689" spans="1:7">
      <c r="A689" s="328"/>
      <c r="C689" s="328"/>
      <c r="D689" s="329"/>
      <c r="E689" s="329"/>
      <c r="F689" s="330"/>
      <c r="G689" s="330"/>
    </row>
    <row r="690" spans="1:7">
      <c r="A690" s="328"/>
      <c r="C690" s="328"/>
      <c r="D690" s="329"/>
      <c r="E690" s="329"/>
      <c r="F690" s="330"/>
      <c r="G690" s="330"/>
    </row>
    <row r="691" spans="1:7">
      <c r="A691" s="328"/>
      <c r="C691" s="328"/>
      <c r="D691" s="329"/>
      <c r="E691" s="329"/>
      <c r="F691" s="330"/>
      <c r="G691" s="330"/>
    </row>
    <row r="692" spans="1:7">
      <c r="A692" s="328"/>
      <c r="C692" s="328"/>
      <c r="D692" s="329"/>
      <c r="E692" s="329"/>
      <c r="F692" s="330"/>
      <c r="G692" s="330"/>
    </row>
    <row r="693" spans="1:7">
      <c r="A693" s="328"/>
      <c r="C693" s="328"/>
      <c r="D693" s="329"/>
      <c r="E693" s="329"/>
      <c r="F693" s="330"/>
      <c r="G693" s="330"/>
    </row>
    <row r="694" spans="1:7">
      <c r="A694" s="328"/>
      <c r="C694" s="328"/>
      <c r="D694" s="329"/>
      <c r="E694" s="329"/>
      <c r="F694" s="330"/>
      <c r="G694" s="330"/>
    </row>
    <row r="695" spans="1:7">
      <c r="A695" s="328"/>
      <c r="C695" s="328"/>
      <c r="D695" s="329"/>
      <c r="E695" s="329"/>
      <c r="F695" s="330"/>
      <c r="G695" s="330"/>
    </row>
    <row r="696" spans="1:7">
      <c r="A696" s="328"/>
      <c r="C696" s="328"/>
      <c r="D696" s="329"/>
      <c r="E696" s="329"/>
      <c r="F696" s="330"/>
      <c r="G696" s="330"/>
    </row>
    <row r="697" spans="1:7">
      <c r="A697" s="328"/>
      <c r="C697" s="328"/>
      <c r="D697" s="329"/>
      <c r="E697" s="329"/>
      <c r="F697" s="330"/>
      <c r="G697" s="330"/>
    </row>
    <row r="698" spans="1:7">
      <c r="A698" s="328"/>
      <c r="C698" s="328"/>
      <c r="D698" s="329"/>
      <c r="E698" s="329"/>
      <c r="F698" s="330"/>
      <c r="G698" s="330"/>
    </row>
    <row r="699" spans="1:7">
      <c r="A699" s="328"/>
      <c r="C699" s="328"/>
      <c r="D699" s="329"/>
      <c r="E699" s="329"/>
      <c r="F699" s="330"/>
      <c r="G699" s="330"/>
    </row>
    <row r="700" spans="1:7">
      <c r="A700" s="328"/>
      <c r="C700" s="328"/>
      <c r="D700" s="329"/>
      <c r="E700" s="329"/>
      <c r="F700" s="330"/>
      <c r="G700" s="330"/>
    </row>
    <row r="701" spans="1:7">
      <c r="A701" s="328"/>
      <c r="C701" s="328"/>
      <c r="D701" s="329"/>
      <c r="E701" s="329"/>
      <c r="F701" s="330"/>
      <c r="G701" s="330"/>
    </row>
    <row r="702" spans="1:7">
      <c r="A702" s="328"/>
      <c r="C702" s="328"/>
      <c r="D702" s="329"/>
      <c r="E702" s="329"/>
      <c r="F702" s="330"/>
      <c r="G702" s="330"/>
    </row>
    <row r="703" spans="1:7">
      <c r="A703" s="328"/>
      <c r="C703" s="328"/>
      <c r="D703" s="329"/>
      <c r="E703" s="329"/>
      <c r="F703" s="330"/>
      <c r="G703" s="330"/>
    </row>
    <row r="704" spans="1:7">
      <c r="A704" s="328"/>
      <c r="C704" s="328"/>
      <c r="D704" s="329"/>
      <c r="E704" s="329"/>
      <c r="F704" s="330"/>
      <c r="G704" s="330"/>
    </row>
    <row r="705" spans="1:7">
      <c r="A705" s="328"/>
      <c r="C705" s="328"/>
      <c r="D705" s="329"/>
      <c r="E705" s="329"/>
      <c r="F705" s="330"/>
      <c r="G705" s="330"/>
    </row>
    <row r="706" spans="1:7">
      <c r="A706" s="328"/>
      <c r="C706" s="328"/>
      <c r="D706" s="329"/>
      <c r="E706" s="329"/>
      <c r="F706" s="330"/>
      <c r="G706" s="330"/>
    </row>
    <row r="707" spans="1:7">
      <c r="A707" s="328"/>
      <c r="C707" s="328"/>
      <c r="D707" s="329"/>
      <c r="E707" s="329"/>
      <c r="F707" s="330"/>
      <c r="G707" s="330"/>
    </row>
    <row r="708" spans="1:7">
      <c r="A708" s="328"/>
      <c r="C708" s="328"/>
      <c r="D708" s="329"/>
      <c r="E708" s="329"/>
      <c r="F708" s="330"/>
      <c r="G708" s="330"/>
    </row>
    <row r="709" spans="1:7">
      <c r="A709" s="328"/>
      <c r="C709" s="328"/>
      <c r="D709" s="329"/>
      <c r="E709" s="329"/>
      <c r="F709" s="330"/>
      <c r="G709" s="330"/>
    </row>
    <row r="710" spans="1:7">
      <c r="A710" s="328"/>
      <c r="C710" s="328"/>
      <c r="D710" s="329"/>
      <c r="E710" s="329"/>
      <c r="F710" s="330"/>
      <c r="G710" s="330"/>
    </row>
    <row r="711" spans="1:7">
      <c r="A711" s="328"/>
      <c r="C711" s="328"/>
      <c r="D711" s="329"/>
      <c r="E711" s="329"/>
      <c r="F711" s="330"/>
      <c r="G711" s="330"/>
    </row>
    <row r="712" spans="1:7">
      <c r="A712" s="328"/>
      <c r="C712" s="328"/>
      <c r="D712" s="329"/>
      <c r="E712" s="329"/>
      <c r="F712" s="330"/>
      <c r="G712" s="330"/>
    </row>
    <row r="713" spans="1:7">
      <c r="A713" s="328"/>
      <c r="C713" s="328"/>
      <c r="D713" s="329"/>
      <c r="E713" s="329"/>
      <c r="F713" s="330"/>
      <c r="G713" s="330"/>
    </row>
    <row r="714" spans="1:7">
      <c r="A714" s="328"/>
      <c r="C714" s="328"/>
      <c r="D714" s="329"/>
      <c r="E714" s="329"/>
      <c r="F714" s="330"/>
      <c r="G714" s="330"/>
    </row>
    <row r="715" spans="1:7">
      <c r="A715" s="328"/>
      <c r="C715" s="328"/>
      <c r="D715" s="329"/>
      <c r="E715" s="329"/>
      <c r="F715" s="330"/>
      <c r="G715" s="330"/>
    </row>
    <row r="716" spans="1:7">
      <c r="A716" s="328"/>
      <c r="C716" s="328"/>
      <c r="D716" s="329"/>
      <c r="E716" s="329"/>
      <c r="F716" s="330"/>
      <c r="G716" s="330"/>
    </row>
    <row r="717" spans="1:7">
      <c r="A717" s="328"/>
      <c r="C717" s="328"/>
      <c r="D717" s="329"/>
      <c r="E717" s="329"/>
      <c r="F717" s="330"/>
      <c r="G717" s="330"/>
    </row>
    <row r="718" spans="1:7">
      <c r="A718" s="328"/>
      <c r="C718" s="328"/>
      <c r="D718" s="329"/>
      <c r="E718" s="329"/>
      <c r="F718" s="330"/>
      <c r="G718" s="330"/>
    </row>
    <row r="719" spans="1:7">
      <c r="A719" s="328"/>
      <c r="C719" s="328"/>
      <c r="D719" s="329"/>
      <c r="E719" s="329"/>
      <c r="F719" s="330"/>
      <c r="G719" s="330"/>
    </row>
    <row r="720" spans="1:7">
      <c r="A720" s="328"/>
      <c r="C720" s="328"/>
      <c r="D720" s="329"/>
      <c r="E720" s="329"/>
      <c r="F720" s="330"/>
      <c r="G720" s="330"/>
    </row>
    <row r="721" spans="1:7">
      <c r="A721" s="328"/>
      <c r="C721" s="328"/>
      <c r="D721" s="329"/>
      <c r="E721" s="329"/>
      <c r="F721" s="330"/>
      <c r="G721" s="330"/>
    </row>
    <row r="722" spans="1:7">
      <c r="A722" s="328"/>
      <c r="C722" s="328"/>
      <c r="D722" s="329"/>
      <c r="E722" s="329"/>
      <c r="F722" s="330"/>
      <c r="G722" s="330"/>
    </row>
    <row r="723" spans="1:7">
      <c r="A723" s="328"/>
      <c r="C723" s="328"/>
      <c r="D723" s="329"/>
      <c r="E723" s="329"/>
      <c r="F723" s="330"/>
      <c r="G723" s="330"/>
    </row>
    <row r="724" spans="1:7">
      <c r="A724" s="328"/>
      <c r="C724" s="328"/>
      <c r="D724" s="329"/>
      <c r="E724" s="329"/>
      <c r="F724" s="330"/>
      <c r="G724" s="330"/>
    </row>
    <row r="725" spans="1:7">
      <c r="A725" s="328"/>
      <c r="C725" s="328"/>
      <c r="D725" s="329"/>
      <c r="E725" s="329"/>
      <c r="F725" s="330"/>
      <c r="G725" s="330"/>
    </row>
    <row r="726" spans="1:7">
      <c r="A726" s="328"/>
      <c r="C726" s="328"/>
      <c r="D726" s="329"/>
      <c r="E726" s="329"/>
      <c r="F726" s="330"/>
      <c r="G726" s="330"/>
    </row>
    <row r="727" spans="1:7">
      <c r="A727" s="328"/>
      <c r="C727" s="328"/>
      <c r="D727" s="329"/>
      <c r="E727" s="329"/>
      <c r="F727" s="330"/>
      <c r="G727" s="330"/>
    </row>
    <row r="728" spans="1:7">
      <c r="A728" s="328"/>
      <c r="C728" s="328"/>
      <c r="D728" s="329"/>
      <c r="E728" s="329"/>
      <c r="F728" s="330"/>
      <c r="G728" s="330"/>
    </row>
    <row r="729" spans="1:7">
      <c r="A729" s="328"/>
      <c r="C729" s="328"/>
      <c r="D729" s="329"/>
      <c r="E729" s="329"/>
      <c r="F729" s="330"/>
      <c r="G729" s="330"/>
    </row>
    <row r="730" spans="1:7">
      <c r="A730" s="328"/>
      <c r="C730" s="328"/>
      <c r="D730" s="329"/>
      <c r="E730" s="329"/>
      <c r="F730" s="330"/>
      <c r="G730" s="330"/>
    </row>
    <row r="731" spans="1:7">
      <c r="A731" s="328"/>
      <c r="C731" s="328"/>
      <c r="D731" s="329"/>
      <c r="E731" s="329"/>
      <c r="F731" s="330"/>
      <c r="G731" s="330"/>
    </row>
    <row r="732" spans="1:7">
      <c r="A732" s="328"/>
      <c r="C732" s="328"/>
      <c r="D732" s="329"/>
      <c r="E732" s="329"/>
      <c r="F732" s="330"/>
      <c r="G732" s="330"/>
    </row>
    <row r="733" spans="1:7">
      <c r="A733" s="328"/>
      <c r="C733" s="328"/>
      <c r="D733" s="329"/>
      <c r="E733" s="329"/>
      <c r="F733" s="330"/>
      <c r="G733" s="330"/>
    </row>
    <row r="734" spans="1:7">
      <c r="A734" s="328"/>
      <c r="C734" s="328"/>
      <c r="D734" s="329"/>
      <c r="E734" s="329"/>
      <c r="F734" s="330"/>
      <c r="G734" s="330"/>
    </row>
    <row r="735" spans="1:7">
      <c r="A735" s="328"/>
      <c r="C735" s="328"/>
      <c r="D735" s="329"/>
      <c r="E735" s="329"/>
      <c r="F735" s="330"/>
      <c r="G735" s="330"/>
    </row>
    <row r="736" spans="1:7">
      <c r="A736" s="328"/>
      <c r="C736" s="328"/>
      <c r="D736" s="329"/>
      <c r="E736" s="329"/>
      <c r="F736" s="330"/>
      <c r="G736" s="330"/>
    </row>
    <row r="737" spans="1:7">
      <c r="A737" s="328"/>
      <c r="C737" s="328"/>
      <c r="D737" s="329"/>
      <c r="E737" s="329"/>
      <c r="F737" s="330"/>
      <c r="G737" s="330"/>
    </row>
    <row r="738" spans="1:7">
      <c r="A738" s="328"/>
      <c r="C738" s="328"/>
      <c r="D738" s="329"/>
      <c r="E738" s="329"/>
      <c r="F738" s="330"/>
      <c r="G738" s="330"/>
    </row>
    <row r="739" spans="1:7">
      <c r="A739" s="328"/>
      <c r="C739" s="328"/>
      <c r="D739" s="329"/>
      <c r="E739" s="329"/>
      <c r="F739" s="330"/>
      <c r="G739" s="330"/>
    </row>
    <row r="740" spans="1:7">
      <c r="A740" s="328"/>
      <c r="C740" s="328"/>
      <c r="D740" s="329"/>
      <c r="E740" s="329"/>
      <c r="F740" s="330"/>
      <c r="G740" s="330"/>
    </row>
    <row r="741" spans="1:7">
      <c r="A741" s="328"/>
      <c r="C741" s="328"/>
      <c r="D741" s="329"/>
      <c r="E741" s="329"/>
      <c r="F741" s="330"/>
      <c r="G741" s="330"/>
    </row>
    <row r="742" spans="1:7">
      <c r="A742" s="328"/>
      <c r="C742" s="328"/>
      <c r="D742" s="329"/>
      <c r="E742" s="329"/>
      <c r="F742" s="330"/>
      <c r="G742" s="330"/>
    </row>
    <row r="743" spans="1:7">
      <c r="A743" s="328"/>
      <c r="C743" s="328"/>
      <c r="D743" s="329"/>
      <c r="E743" s="329"/>
      <c r="F743" s="330"/>
      <c r="G743" s="330"/>
    </row>
    <row r="744" spans="1:7">
      <c r="A744" s="328"/>
      <c r="C744" s="328"/>
      <c r="D744" s="329"/>
      <c r="E744" s="329"/>
      <c r="F744" s="330"/>
      <c r="G744" s="330"/>
    </row>
    <row r="745" spans="1:7">
      <c r="A745" s="328"/>
      <c r="C745" s="328"/>
      <c r="D745" s="329"/>
      <c r="E745" s="329"/>
      <c r="F745" s="330"/>
      <c r="G745" s="330"/>
    </row>
    <row r="746" spans="1:7">
      <c r="A746" s="328"/>
      <c r="C746" s="328"/>
      <c r="D746" s="329"/>
      <c r="E746" s="329"/>
      <c r="F746" s="330"/>
      <c r="G746" s="330"/>
    </row>
    <row r="747" spans="1:7">
      <c r="A747" s="328"/>
      <c r="C747" s="328"/>
      <c r="D747" s="329"/>
      <c r="E747" s="329"/>
      <c r="F747" s="330"/>
      <c r="G747" s="330"/>
    </row>
    <row r="748" spans="1:7">
      <c r="A748" s="328"/>
      <c r="C748" s="328"/>
      <c r="D748" s="329"/>
      <c r="E748" s="329"/>
      <c r="F748" s="330"/>
      <c r="G748" s="330"/>
    </row>
    <row r="749" spans="1:7">
      <c r="A749" s="328"/>
      <c r="C749" s="328"/>
      <c r="D749" s="329"/>
      <c r="E749" s="329"/>
      <c r="F749" s="330"/>
      <c r="G749" s="330"/>
    </row>
    <row r="750" spans="1:7">
      <c r="A750" s="328"/>
      <c r="C750" s="328"/>
      <c r="D750" s="329"/>
      <c r="E750" s="329"/>
      <c r="F750" s="330"/>
      <c r="G750" s="330"/>
    </row>
    <row r="751" spans="1:7">
      <c r="A751" s="328"/>
      <c r="C751" s="328"/>
      <c r="D751" s="329"/>
      <c r="E751" s="329"/>
      <c r="F751" s="330"/>
      <c r="G751" s="330"/>
    </row>
    <row r="752" spans="1:7">
      <c r="A752" s="328"/>
      <c r="C752" s="328"/>
      <c r="D752" s="329"/>
      <c r="E752" s="329"/>
      <c r="F752" s="330"/>
      <c r="G752" s="330"/>
    </row>
    <row r="753" spans="1:7">
      <c r="A753" s="328"/>
      <c r="C753" s="328"/>
      <c r="D753" s="329"/>
      <c r="E753" s="329"/>
      <c r="F753" s="330"/>
      <c r="G753" s="330"/>
    </row>
    <row r="754" spans="1:7">
      <c r="A754" s="328"/>
      <c r="C754" s="328"/>
      <c r="D754" s="329"/>
      <c r="E754" s="329"/>
      <c r="F754" s="330"/>
      <c r="G754" s="330"/>
    </row>
    <row r="755" spans="1:7">
      <c r="A755" s="328"/>
      <c r="C755" s="328"/>
      <c r="D755" s="329"/>
      <c r="E755" s="329"/>
      <c r="F755" s="330"/>
      <c r="G755" s="330"/>
    </row>
    <row r="756" spans="1:7">
      <c r="A756" s="328"/>
      <c r="C756" s="328"/>
      <c r="D756" s="329"/>
      <c r="E756" s="329"/>
      <c r="F756" s="330"/>
      <c r="G756" s="330"/>
    </row>
    <row r="757" spans="1:7">
      <c r="A757" s="328"/>
      <c r="C757" s="328"/>
      <c r="D757" s="329"/>
      <c r="E757" s="329"/>
      <c r="F757" s="330"/>
      <c r="G757" s="330"/>
    </row>
    <row r="758" spans="1:7">
      <c r="A758" s="328"/>
      <c r="C758" s="328"/>
      <c r="D758" s="329"/>
      <c r="E758" s="329"/>
      <c r="F758" s="330"/>
      <c r="G758" s="330"/>
    </row>
    <row r="759" spans="1:7">
      <c r="A759" s="328"/>
      <c r="C759" s="328"/>
      <c r="D759" s="329"/>
      <c r="E759" s="329"/>
      <c r="F759" s="330"/>
      <c r="G759" s="330"/>
    </row>
    <row r="760" spans="1:7">
      <c r="A760" s="328"/>
      <c r="C760" s="328"/>
      <c r="D760" s="329"/>
      <c r="E760" s="329"/>
      <c r="F760" s="330"/>
      <c r="G760" s="330"/>
    </row>
    <row r="761" spans="1:7">
      <c r="A761" s="328"/>
      <c r="C761" s="328"/>
      <c r="D761" s="329"/>
      <c r="E761" s="329"/>
      <c r="F761" s="330"/>
      <c r="G761" s="330"/>
    </row>
    <row r="762" spans="1:7">
      <c r="A762" s="328"/>
      <c r="C762" s="328"/>
      <c r="D762" s="329"/>
      <c r="E762" s="329"/>
      <c r="F762" s="330"/>
      <c r="G762" s="330"/>
    </row>
    <row r="763" spans="1:7">
      <c r="A763" s="328"/>
      <c r="C763" s="328"/>
      <c r="D763" s="329"/>
      <c r="E763" s="329"/>
      <c r="F763" s="330"/>
      <c r="G763" s="330"/>
    </row>
    <row r="764" spans="1:7">
      <c r="A764" s="328"/>
      <c r="C764" s="328"/>
      <c r="D764" s="329"/>
      <c r="E764" s="329"/>
      <c r="F764" s="330"/>
      <c r="G764" s="330"/>
    </row>
    <row r="765" spans="1:7">
      <c r="A765" s="328"/>
      <c r="C765" s="328"/>
      <c r="D765" s="329"/>
      <c r="E765" s="329"/>
      <c r="F765" s="330"/>
      <c r="G765" s="330"/>
    </row>
    <row r="766" spans="1:7">
      <c r="A766" s="328"/>
      <c r="C766" s="328"/>
      <c r="D766" s="329"/>
      <c r="E766" s="329"/>
      <c r="F766" s="330"/>
      <c r="G766" s="330"/>
    </row>
    <row r="767" spans="1:7">
      <c r="A767" s="328"/>
      <c r="C767" s="328"/>
      <c r="D767" s="329"/>
      <c r="E767" s="329"/>
      <c r="F767" s="330"/>
      <c r="G767" s="330"/>
    </row>
    <row r="768" spans="1:7">
      <c r="A768" s="328"/>
      <c r="C768" s="328"/>
      <c r="D768" s="329"/>
      <c r="E768" s="329"/>
      <c r="F768" s="330"/>
      <c r="G768" s="330"/>
    </row>
    <row r="769" spans="1:7">
      <c r="A769" s="328"/>
      <c r="C769" s="328"/>
      <c r="D769" s="329"/>
      <c r="E769" s="329"/>
      <c r="F769" s="330"/>
      <c r="G769" s="330"/>
    </row>
    <row r="770" spans="1:7">
      <c r="A770" s="328"/>
      <c r="C770" s="328"/>
      <c r="D770" s="329"/>
      <c r="E770" s="329"/>
      <c r="F770" s="330"/>
      <c r="G770" s="330"/>
    </row>
    <row r="771" spans="1:7">
      <c r="A771" s="328"/>
      <c r="C771" s="328"/>
      <c r="D771" s="329"/>
      <c r="E771" s="329"/>
      <c r="F771" s="330"/>
      <c r="G771" s="330"/>
    </row>
    <row r="772" spans="1:7">
      <c r="A772" s="328"/>
      <c r="C772" s="328"/>
      <c r="D772" s="329"/>
      <c r="E772" s="329"/>
      <c r="F772" s="330"/>
      <c r="G772" s="330"/>
    </row>
    <row r="773" spans="1:7">
      <c r="A773" s="328"/>
      <c r="C773" s="328"/>
      <c r="D773" s="329"/>
      <c r="E773" s="329"/>
      <c r="F773" s="330"/>
      <c r="G773" s="330"/>
    </row>
    <row r="774" spans="1:7">
      <c r="A774" s="328"/>
      <c r="C774" s="328"/>
      <c r="D774" s="329"/>
      <c r="E774" s="329"/>
      <c r="F774" s="330"/>
      <c r="G774" s="330"/>
    </row>
    <row r="775" spans="1:7">
      <c r="A775" s="328"/>
      <c r="C775" s="328"/>
      <c r="D775" s="329"/>
      <c r="E775" s="329"/>
      <c r="F775" s="330"/>
      <c r="G775" s="330"/>
    </row>
    <row r="776" spans="1:7">
      <c r="A776" s="328"/>
      <c r="C776" s="328"/>
      <c r="D776" s="329"/>
      <c r="E776" s="329"/>
      <c r="F776" s="330"/>
      <c r="G776" s="330"/>
    </row>
    <row r="777" spans="1:7">
      <c r="A777" s="328"/>
      <c r="C777" s="328"/>
      <c r="D777" s="329"/>
      <c r="E777" s="329"/>
      <c r="F777" s="330"/>
      <c r="G777" s="330"/>
    </row>
    <row r="778" spans="1:7">
      <c r="A778" s="328"/>
      <c r="C778" s="328"/>
      <c r="D778" s="329"/>
      <c r="E778" s="329"/>
      <c r="F778" s="330"/>
      <c r="G778" s="330"/>
    </row>
    <row r="779" spans="1:7">
      <c r="A779" s="328"/>
      <c r="C779" s="328"/>
      <c r="D779" s="329"/>
      <c r="E779" s="329"/>
      <c r="F779" s="330"/>
      <c r="G779" s="330"/>
    </row>
    <row r="780" spans="1:7">
      <c r="A780" s="328"/>
      <c r="C780" s="328"/>
      <c r="D780" s="329"/>
      <c r="E780" s="329"/>
      <c r="F780" s="330"/>
      <c r="G780" s="330"/>
    </row>
    <row r="781" spans="1:7">
      <c r="A781" s="328"/>
      <c r="C781" s="328"/>
      <c r="D781" s="329"/>
      <c r="E781" s="329"/>
      <c r="F781" s="330"/>
      <c r="G781" s="330"/>
    </row>
    <row r="782" spans="1:7">
      <c r="A782" s="328"/>
      <c r="C782" s="328"/>
      <c r="D782" s="329"/>
      <c r="E782" s="329"/>
      <c r="F782" s="330"/>
      <c r="G782" s="330"/>
    </row>
    <row r="783" spans="1:7">
      <c r="A783" s="328"/>
      <c r="C783" s="328"/>
      <c r="D783" s="329"/>
      <c r="E783" s="329"/>
      <c r="F783" s="330"/>
      <c r="G783" s="330"/>
    </row>
    <row r="784" spans="1:7">
      <c r="A784" s="328"/>
      <c r="C784" s="328"/>
      <c r="D784" s="329"/>
      <c r="E784" s="329"/>
      <c r="F784" s="330"/>
      <c r="G784" s="330"/>
    </row>
    <row r="785" spans="1:7">
      <c r="A785" s="328"/>
      <c r="C785" s="328"/>
      <c r="D785" s="329"/>
      <c r="E785" s="329"/>
      <c r="F785" s="330"/>
      <c r="G785" s="330"/>
    </row>
    <row r="786" spans="1:7">
      <c r="A786" s="328"/>
      <c r="C786" s="328"/>
      <c r="D786" s="329"/>
      <c r="E786" s="329"/>
      <c r="F786" s="330"/>
      <c r="G786" s="330"/>
    </row>
    <row r="787" spans="1:7">
      <c r="A787" s="328"/>
      <c r="C787" s="328"/>
      <c r="D787" s="329"/>
      <c r="E787" s="329"/>
      <c r="F787" s="330"/>
      <c r="G787" s="330"/>
    </row>
    <row r="788" spans="1:7">
      <c r="A788" s="328"/>
      <c r="C788" s="328"/>
      <c r="D788" s="329"/>
      <c r="E788" s="329"/>
      <c r="F788" s="330"/>
      <c r="G788" s="330"/>
    </row>
    <row r="789" spans="1:7">
      <c r="A789" s="328"/>
      <c r="C789" s="328"/>
      <c r="D789" s="329"/>
      <c r="E789" s="329"/>
      <c r="F789" s="330"/>
      <c r="G789" s="330"/>
    </row>
    <row r="790" spans="1:7">
      <c r="A790" s="328"/>
      <c r="C790" s="328"/>
      <c r="D790" s="329"/>
      <c r="E790" s="329"/>
      <c r="F790" s="330"/>
      <c r="G790" s="330"/>
    </row>
    <row r="791" spans="1:7">
      <c r="A791" s="328"/>
      <c r="C791" s="328"/>
      <c r="D791" s="329"/>
      <c r="E791" s="329"/>
      <c r="F791" s="330"/>
      <c r="G791" s="330"/>
    </row>
    <row r="792" spans="1:7">
      <c r="A792" s="328"/>
      <c r="C792" s="328"/>
      <c r="D792" s="329"/>
      <c r="E792" s="329"/>
      <c r="F792" s="330"/>
      <c r="G792" s="330"/>
    </row>
    <row r="793" spans="1:7">
      <c r="A793" s="328"/>
      <c r="C793" s="328"/>
      <c r="D793" s="329"/>
      <c r="E793" s="329"/>
      <c r="F793" s="330"/>
      <c r="G793" s="330"/>
    </row>
    <row r="794" spans="1:7">
      <c r="A794" s="328"/>
      <c r="C794" s="328"/>
      <c r="D794" s="329"/>
      <c r="E794" s="329"/>
      <c r="F794" s="330"/>
      <c r="G794" s="330"/>
    </row>
    <row r="795" spans="1:7">
      <c r="A795" s="328"/>
      <c r="C795" s="328"/>
      <c r="D795" s="329"/>
      <c r="E795" s="329"/>
      <c r="F795" s="330"/>
      <c r="G795" s="330"/>
    </row>
    <row r="796" spans="1:7">
      <c r="A796" s="328"/>
      <c r="C796" s="328"/>
      <c r="D796" s="329"/>
      <c r="E796" s="329"/>
      <c r="F796" s="330"/>
      <c r="G796" s="330"/>
    </row>
    <row r="797" spans="1:7">
      <c r="A797" s="328"/>
      <c r="C797" s="328"/>
      <c r="D797" s="329"/>
      <c r="E797" s="329"/>
      <c r="F797" s="330"/>
      <c r="G797" s="330"/>
    </row>
    <row r="798" spans="1:7">
      <c r="A798" s="328"/>
      <c r="C798" s="328"/>
      <c r="D798" s="329"/>
      <c r="E798" s="329"/>
      <c r="F798" s="330"/>
      <c r="G798" s="330"/>
    </row>
    <row r="799" spans="1:7">
      <c r="A799" s="328"/>
      <c r="C799" s="328"/>
      <c r="D799" s="329"/>
      <c r="E799" s="329"/>
      <c r="F799" s="330"/>
      <c r="G799" s="330"/>
    </row>
    <row r="800" spans="1:7">
      <c r="A800" s="328"/>
      <c r="C800" s="328"/>
      <c r="D800" s="329"/>
      <c r="E800" s="329"/>
      <c r="F800" s="330"/>
      <c r="G800" s="330"/>
    </row>
    <row r="801" spans="1:7">
      <c r="A801" s="328"/>
      <c r="C801" s="328"/>
      <c r="D801" s="329"/>
      <c r="E801" s="329"/>
      <c r="F801" s="330"/>
      <c r="G801" s="330"/>
    </row>
    <row r="802" spans="1:7">
      <c r="A802" s="328"/>
      <c r="C802" s="328"/>
      <c r="D802" s="329"/>
      <c r="E802" s="329"/>
      <c r="F802" s="330"/>
      <c r="G802" s="330"/>
    </row>
    <row r="803" spans="1:7">
      <c r="A803" s="328"/>
      <c r="C803" s="328"/>
      <c r="D803" s="329"/>
      <c r="E803" s="329"/>
      <c r="F803" s="330"/>
      <c r="G803" s="330"/>
    </row>
    <row r="804" spans="1:7">
      <c r="A804" s="328"/>
      <c r="C804" s="328"/>
      <c r="D804" s="329"/>
      <c r="E804" s="329"/>
      <c r="F804" s="330"/>
      <c r="G804" s="330"/>
    </row>
    <row r="805" spans="1:7">
      <c r="A805" s="328"/>
      <c r="C805" s="328"/>
      <c r="D805" s="329"/>
      <c r="E805" s="329"/>
      <c r="F805" s="330"/>
      <c r="G805" s="330"/>
    </row>
    <row r="806" spans="1:7">
      <c r="A806" s="328"/>
      <c r="C806" s="328"/>
      <c r="D806" s="329"/>
      <c r="E806" s="329"/>
      <c r="F806" s="330"/>
      <c r="G806" s="330"/>
    </row>
    <row r="807" spans="1:7">
      <c r="A807" s="328"/>
      <c r="C807" s="328"/>
      <c r="D807" s="329"/>
      <c r="E807" s="329"/>
      <c r="F807" s="330"/>
      <c r="G807" s="330"/>
    </row>
    <row r="808" spans="1:7">
      <c r="A808" s="328"/>
      <c r="C808" s="328"/>
      <c r="D808" s="329"/>
      <c r="E808" s="329"/>
      <c r="F808" s="330"/>
      <c r="G808" s="330"/>
    </row>
    <row r="809" spans="1:7">
      <c r="A809" s="328"/>
      <c r="C809" s="328"/>
      <c r="D809" s="329"/>
      <c r="E809" s="329"/>
      <c r="F809" s="330"/>
      <c r="G809" s="330"/>
    </row>
    <row r="810" spans="1:7">
      <c r="A810" s="328"/>
      <c r="C810" s="328"/>
      <c r="D810" s="329"/>
      <c r="E810" s="329"/>
      <c r="F810" s="330"/>
      <c r="G810" s="330"/>
    </row>
  </sheetData>
  <mergeCells count="28">
    <mergeCell ref="B1:G2"/>
    <mergeCell ref="A3:G3"/>
    <mergeCell ref="H6:H7"/>
    <mergeCell ref="I6:I7"/>
    <mergeCell ref="W6:W7"/>
    <mergeCell ref="P6:P7"/>
    <mergeCell ref="Q6:Q7"/>
    <mergeCell ref="R6:R7"/>
    <mergeCell ref="S6:S7"/>
    <mergeCell ref="T6:T7"/>
    <mergeCell ref="U6:U7"/>
    <mergeCell ref="J6:J7"/>
    <mergeCell ref="K6:K7"/>
    <mergeCell ref="L6:L7"/>
    <mergeCell ref="A356:F356"/>
    <mergeCell ref="A367:F367"/>
    <mergeCell ref="A368:F368"/>
    <mergeCell ref="A369:F369"/>
    <mergeCell ref="V6:V7"/>
    <mergeCell ref="M6:M7"/>
    <mergeCell ref="N6:N7"/>
    <mergeCell ref="O6:O7"/>
    <mergeCell ref="A351:A354"/>
    <mergeCell ref="B351:B353"/>
    <mergeCell ref="D351:F351"/>
    <mergeCell ref="D352:F352"/>
    <mergeCell ref="D353:F353"/>
    <mergeCell ref="B354:D354"/>
  </mergeCells>
  <conditionalFormatting sqref="H339:T339 H341 H343:T343 H346:H347 S346:T347 J341:T341 J346:P347 H8:T337">
    <cfRule type="cellIs" dxfId="82" priority="2" operator="equal">
      <formula>"OK"</formula>
    </cfRule>
    <cfRule type="cellIs" dxfId="81" priority="3" operator="equal">
      <formula>"ERROR"</formula>
    </cfRule>
  </conditionalFormatting>
  <conditionalFormatting sqref="I8:T337">
    <cfRule type="cellIs" dxfId="80" priority="1" operator="greaterThan">
      <formula>$G8</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W39"/>
  <sheetViews>
    <sheetView topLeftCell="A2" workbookViewId="0">
      <selection activeCell="B26" sqref="B26:E26"/>
    </sheetView>
  </sheetViews>
  <sheetFormatPr baseColWidth="10" defaultRowHeight="15"/>
  <cols>
    <col min="2" max="2" width="88.5703125" customWidth="1"/>
    <col min="3" max="3" width="20.7109375" customWidth="1"/>
    <col min="4" max="4" width="22" customWidth="1"/>
    <col min="5" max="5" width="21" customWidth="1"/>
    <col min="6" max="6" width="26.42578125" customWidth="1"/>
  </cols>
  <sheetData>
    <row r="1" spans="1:23" ht="21">
      <c r="A1" s="403" t="s">
        <v>190</v>
      </c>
      <c r="B1" s="404"/>
      <c r="C1" s="409" t="str">
        <f>+'[1]1-CON Y CON S.A.S'!B4</f>
        <v>CONTRATAR A PRECIOS FIJOS Y A MONTO AGOTABLE LA COMPLEMENTACION Y/O ACTUALIZACION Y/O AJUSTES DE DISEÑOS Y LA CONSTRUCCION Y/O RECONSTRUCCION DE LA MALLA VIAL DE LA LOCALIDAD DE CUIDAD BOLIVAR, EN BOGOTA D.C</v>
      </c>
      <c r="D1" s="409"/>
      <c r="E1" s="409"/>
      <c r="F1" s="410"/>
      <c r="G1" s="97"/>
      <c r="H1" s="97"/>
      <c r="I1" s="97"/>
      <c r="J1" s="97"/>
      <c r="K1" s="97"/>
      <c r="L1" s="97"/>
      <c r="M1" s="97"/>
      <c r="N1" s="97"/>
      <c r="O1" s="97"/>
      <c r="P1" s="97"/>
      <c r="Q1" s="97"/>
      <c r="R1" s="97"/>
      <c r="S1" s="97"/>
      <c r="T1" s="97"/>
      <c r="U1" s="97"/>
      <c r="V1" s="97"/>
      <c r="W1" s="97"/>
    </row>
    <row r="2" spans="1:23" ht="21">
      <c r="A2" s="405"/>
      <c r="B2" s="406"/>
      <c r="C2" s="411"/>
      <c r="D2" s="411"/>
      <c r="E2" s="411"/>
      <c r="F2" s="412"/>
      <c r="G2" s="97"/>
      <c r="H2" s="97"/>
      <c r="I2" s="97"/>
      <c r="J2" s="97"/>
      <c r="K2" s="97"/>
      <c r="L2" s="97"/>
      <c r="M2" s="97"/>
      <c r="N2" s="97"/>
      <c r="O2" s="97"/>
      <c r="P2" s="97"/>
      <c r="Q2" s="97"/>
      <c r="R2" s="97"/>
      <c r="S2" s="97"/>
      <c r="T2" s="97"/>
      <c r="U2" s="97"/>
      <c r="V2" s="97"/>
      <c r="W2" s="97"/>
    </row>
    <row r="3" spans="1:23" ht="21.75" thickBot="1">
      <c r="A3" s="407"/>
      <c r="B3" s="408"/>
      <c r="C3" s="413"/>
      <c r="D3" s="413"/>
      <c r="E3" s="413"/>
      <c r="F3" s="414"/>
      <c r="G3" s="97"/>
      <c r="H3" s="97"/>
      <c r="I3" s="97"/>
      <c r="J3" s="97"/>
      <c r="K3" s="97"/>
      <c r="L3" s="97"/>
      <c r="M3" s="97"/>
      <c r="N3" s="97"/>
      <c r="O3" s="97"/>
      <c r="P3" s="97"/>
      <c r="Q3" s="97"/>
      <c r="R3" s="97"/>
      <c r="S3" s="97"/>
      <c r="T3" s="97"/>
      <c r="U3" s="97"/>
      <c r="V3" s="97"/>
      <c r="W3" s="97"/>
    </row>
    <row r="4" spans="1:23" ht="21.75" thickBot="1">
      <c r="A4" s="415" t="s">
        <v>186</v>
      </c>
      <c r="B4" s="418" t="s">
        <v>187</v>
      </c>
      <c r="C4" s="421" t="s">
        <v>301</v>
      </c>
      <c r="D4" s="421"/>
      <c r="E4" s="421"/>
      <c r="F4" s="422" t="s">
        <v>222</v>
      </c>
      <c r="G4" s="97"/>
      <c r="H4" s="97"/>
      <c r="I4" s="97"/>
      <c r="J4" s="97"/>
      <c r="K4" s="97"/>
      <c r="L4" s="97"/>
      <c r="M4" s="97"/>
      <c r="N4" s="97"/>
      <c r="O4" s="97"/>
      <c r="P4" s="97"/>
      <c r="Q4" s="97"/>
      <c r="R4" s="97"/>
      <c r="S4" s="97"/>
      <c r="T4" s="97"/>
      <c r="U4" s="97"/>
      <c r="V4" s="97"/>
      <c r="W4" s="97"/>
    </row>
    <row r="5" spans="1:23" ht="21.75" thickBot="1">
      <c r="A5" s="416"/>
      <c r="B5" s="419"/>
      <c r="C5" s="421" t="s">
        <v>302</v>
      </c>
      <c r="D5" s="421"/>
      <c r="E5" s="421"/>
      <c r="F5" s="423"/>
      <c r="G5" s="97"/>
      <c r="H5" s="97"/>
      <c r="I5" s="97"/>
      <c r="J5" s="97"/>
      <c r="K5" s="24"/>
      <c r="L5" s="24"/>
      <c r="M5" s="24"/>
      <c r="N5" s="24"/>
      <c r="O5" s="24"/>
      <c r="P5" s="24"/>
      <c r="Q5" s="24"/>
      <c r="R5" s="24"/>
      <c r="S5" s="24"/>
      <c r="T5" s="24"/>
      <c r="U5" s="24"/>
      <c r="V5" s="24"/>
      <c r="W5" s="24"/>
    </row>
    <row r="6" spans="1:23" ht="21.75" thickBot="1">
      <c r="A6" s="417"/>
      <c r="B6" s="420"/>
      <c r="C6" s="147" t="s">
        <v>303</v>
      </c>
      <c r="D6" s="148" t="s">
        <v>304</v>
      </c>
      <c r="E6" s="148" t="s">
        <v>305</v>
      </c>
      <c r="F6" s="450"/>
      <c r="G6" s="97"/>
      <c r="H6" s="97"/>
      <c r="I6" s="97"/>
      <c r="J6" s="97"/>
    </row>
    <row r="7" spans="1:23" ht="23.25">
      <c r="A7" s="102">
        <v>1</v>
      </c>
      <c r="B7" s="149" t="str">
        <f>+'[1]1-CON Y CON S.A.S'!E6</f>
        <v>CONSULTORÍA Y CONSTRUCCIÓN S.A.S.</v>
      </c>
      <c r="C7" s="150" t="s">
        <v>306</v>
      </c>
      <c r="D7" s="151" t="s">
        <v>306</v>
      </c>
      <c r="E7" s="152" t="s">
        <v>306</v>
      </c>
      <c r="F7" s="152">
        <v>230</v>
      </c>
      <c r="G7" s="190" t="s">
        <v>326</v>
      </c>
    </row>
    <row r="8" spans="1:23" ht="23.25">
      <c r="A8" s="103">
        <v>2</v>
      </c>
      <c r="B8" s="153" t="str">
        <f>+'[1]2-CONCRESCOL S.A'!E5</f>
        <v>CONCRESCOL S.A</v>
      </c>
      <c r="C8" s="154" t="s">
        <v>306</v>
      </c>
      <c r="D8" s="137" t="s">
        <v>306</v>
      </c>
      <c r="E8" s="154" t="s">
        <v>306</v>
      </c>
      <c r="F8" s="152">
        <v>230</v>
      </c>
      <c r="G8" t="s">
        <v>327</v>
      </c>
    </row>
    <row r="9" spans="1:23" ht="23.25">
      <c r="A9" s="104">
        <v>3</v>
      </c>
      <c r="B9" s="153" t="str">
        <f>+'[1]3-CONSORCIO BOLIVAR 011'!E5</f>
        <v>CONSORCIO BOLIVAR 011</v>
      </c>
      <c r="C9" s="154" t="s">
        <v>306</v>
      </c>
      <c r="D9" s="137" t="s">
        <v>306</v>
      </c>
      <c r="E9" s="155" t="s">
        <v>307</v>
      </c>
      <c r="F9" s="156" t="s">
        <v>299</v>
      </c>
    </row>
    <row r="10" spans="1:23" ht="23.25">
      <c r="A10" s="103">
        <v>4</v>
      </c>
      <c r="B10" s="153" t="str">
        <f>+'[1]4- CONSORCIO C&amp;M CIUDAD BOLÍVAR'!E5</f>
        <v>CONSORCIO C&amp;M CIUDAD BOLÍVAR</v>
      </c>
      <c r="C10" s="154" t="s">
        <v>306</v>
      </c>
      <c r="D10" s="137" t="s">
        <v>306</v>
      </c>
      <c r="E10" s="100" t="s">
        <v>306</v>
      </c>
      <c r="F10" s="100">
        <f>+'[1]4- CONSORCIO C&amp;M CIUDAD BOLÍVAR'!O22</f>
        <v>230</v>
      </c>
      <c r="G10" s="190" t="s">
        <v>326</v>
      </c>
    </row>
    <row r="11" spans="1:23" ht="23.25">
      <c r="A11" s="103">
        <v>5</v>
      </c>
      <c r="B11" s="153" t="str">
        <f>+'[1]5- CONSORCIO INTERCON 013'!E5</f>
        <v>CONSORCIO INTERCON 013</v>
      </c>
      <c r="C11" s="154" t="s">
        <v>306</v>
      </c>
      <c r="D11" s="137" t="s">
        <v>306</v>
      </c>
      <c r="E11" s="100" t="s">
        <v>306</v>
      </c>
      <c r="F11" s="100">
        <f>+'[1]5- CONSORCIO INTERCON 013'!O22</f>
        <v>230</v>
      </c>
      <c r="G11" s="190" t="s">
        <v>328</v>
      </c>
    </row>
    <row r="12" spans="1:23" ht="23.25">
      <c r="A12" s="103">
        <v>6</v>
      </c>
      <c r="B12" s="153" t="str">
        <f>+'[1]6-CONSORCIO MALLA VIAL 2018'!E5</f>
        <v>CONSORCIO MALLA VIAL 2018</v>
      </c>
      <c r="C12" s="154" t="s">
        <v>306</v>
      </c>
      <c r="D12" s="137" t="s">
        <v>306</v>
      </c>
      <c r="E12" s="100" t="s">
        <v>306</v>
      </c>
      <c r="F12" s="152">
        <v>230</v>
      </c>
    </row>
    <row r="13" spans="1:23" ht="23.25">
      <c r="A13" s="103">
        <v>7</v>
      </c>
      <c r="B13" s="153" t="str">
        <f>+'[1]7-CONSORCIO MALLA VIAL 2019'!E5</f>
        <v>CONSORCIO MALLA VIAL 2019</v>
      </c>
      <c r="C13" s="154" t="s">
        <v>306</v>
      </c>
      <c r="D13" s="137" t="s">
        <v>306</v>
      </c>
      <c r="E13" s="100" t="s">
        <v>306</v>
      </c>
      <c r="F13" s="152">
        <v>230</v>
      </c>
    </row>
    <row r="14" spans="1:23" ht="23.25">
      <c r="A14" s="103">
        <v>8</v>
      </c>
      <c r="B14" s="153" t="str">
        <f>+'[1]8-CONSORCIO MALLA VIAL LR'!E5</f>
        <v>CONSORCIO MALLA VIAL LR</v>
      </c>
      <c r="C14" s="154" t="s">
        <v>306</v>
      </c>
      <c r="D14" s="137" t="s">
        <v>306</v>
      </c>
      <c r="E14" s="100" t="s">
        <v>306</v>
      </c>
      <c r="F14" s="152">
        <v>230</v>
      </c>
    </row>
    <row r="15" spans="1:23" ht="23.25">
      <c r="A15" s="103">
        <v>9</v>
      </c>
      <c r="B15" s="153" t="str">
        <f>+'[1]9- CON. VIAL CIUDAD BOLIVAR MV'!E5</f>
        <v>CONSORCIO VIAL CIUDAD BOLIVAR MV</v>
      </c>
      <c r="C15" s="155" t="s">
        <v>307</v>
      </c>
      <c r="D15" s="137" t="s">
        <v>306</v>
      </c>
      <c r="E15" s="100" t="s">
        <v>306</v>
      </c>
      <c r="F15" s="156" t="s">
        <v>299</v>
      </c>
    </row>
    <row r="16" spans="1:23" ht="23.25">
      <c r="A16" s="103">
        <v>10</v>
      </c>
      <c r="B16" s="153" t="str">
        <f>+'[1]10-CONSORCIO VIAL PC -13'!E5</f>
        <v>CONSORCIO VIAL PC -13</v>
      </c>
      <c r="C16" s="154" t="s">
        <v>306</v>
      </c>
      <c r="D16" s="137" t="s">
        <v>306</v>
      </c>
      <c r="E16" s="100" t="s">
        <v>306</v>
      </c>
      <c r="F16" s="100">
        <f>+'[1]10-CONSORCIO VIAL PC -13'!O22</f>
        <v>230</v>
      </c>
      <c r="G16" s="190" t="s">
        <v>328</v>
      </c>
    </row>
    <row r="17" spans="1:7" ht="23.25">
      <c r="A17" s="104">
        <v>11</v>
      </c>
      <c r="B17" s="153" t="str">
        <f>+'[1]11-CONSORCIO VIAS BOLÍVAR 2018'!E5</f>
        <v>CONSORCIO VIAS BOLÍVAR 2018</v>
      </c>
      <c r="C17" s="154" t="s">
        <v>306</v>
      </c>
      <c r="D17" s="137" t="s">
        <v>306</v>
      </c>
      <c r="E17" s="155" t="s">
        <v>307</v>
      </c>
      <c r="F17" s="156" t="s">
        <v>299</v>
      </c>
    </row>
    <row r="18" spans="1:7" ht="23.25">
      <c r="A18" s="103">
        <v>12</v>
      </c>
      <c r="B18" s="153" t="str">
        <f>+'[1]12-CONSORCTRB013'!E5</f>
        <v>CONSORCTRB013</v>
      </c>
      <c r="C18" s="155" t="s">
        <v>307</v>
      </c>
      <c r="D18" s="137" t="s">
        <v>306</v>
      </c>
      <c r="E18" s="155" t="s">
        <v>307</v>
      </c>
      <c r="F18" s="156" t="s">
        <v>299</v>
      </c>
    </row>
    <row r="19" spans="1:7" ht="23.25">
      <c r="A19" s="103">
        <v>13</v>
      </c>
      <c r="B19" s="153" t="str">
        <f>+'[1]13-CS INFRA C. BOLÍVAR'!E5</f>
        <v>CS INFRA C. BOLÍVAR</v>
      </c>
      <c r="C19" s="155" t="s">
        <v>307</v>
      </c>
      <c r="D19" s="137" t="s">
        <v>306</v>
      </c>
      <c r="E19" s="155" t="s">
        <v>307</v>
      </c>
      <c r="F19" s="156" t="s">
        <v>299</v>
      </c>
    </row>
    <row r="20" spans="1:7" ht="23.25">
      <c r="A20" s="104">
        <v>14</v>
      </c>
      <c r="B20" s="153" t="str">
        <f>+'[1]14-HB ESTRUCTURAS METALICAS SAS'!E5</f>
        <v>HB ESTRUCTURAS METALICAS SAS</v>
      </c>
      <c r="C20" s="154" t="s">
        <v>306</v>
      </c>
      <c r="D20" s="137" t="s">
        <v>306</v>
      </c>
      <c r="E20" s="100" t="s">
        <v>306</v>
      </c>
      <c r="F20" s="152">
        <v>230</v>
      </c>
      <c r="G20" s="190" t="s">
        <v>328</v>
      </c>
    </row>
    <row r="21" spans="1:7" ht="23.25">
      <c r="A21" s="103">
        <v>15</v>
      </c>
      <c r="B21" s="153" t="str">
        <f>+'[1]15-LUIS ALBERTO GONZALEZ CH '!E5</f>
        <v>LUIS ALBERTO GONZALEZ CHAUX</v>
      </c>
      <c r="C21" s="154" t="s">
        <v>306</v>
      </c>
      <c r="D21" s="137" t="s">
        <v>306</v>
      </c>
      <c r="E21" s="100" t="s">
        <v>306</v>
      </c>
      <c r="F21" s="100">
        <f>+'[1]15-LUIS ALBERTO GONZALEZ CH '!O22</f>
        <v>230</v>
      </c>
      <c r="G21" s="190" t="s">
        <v>326</v>
      </c>
    </row>
    <row r="22" spans="1:7" ht="23.25">
      <c r="A22" s="103">
        <v>16</v>
      </c>
      <c r="B22" s="153" t="str">
        <f>+'[1]16-LYDCO INGENIERIA S.A.S'!E5</f>
        <v>LYDCO INGENIERIA S.A.S</v>
      </c>
      <c r="C22" s="154" t="s">
        <v>306</v>
      </c>
      <c r="D22" s="137" t="s">
        <v>306</v>
      </c>
      <c r="E22" s="100" t="s">
        <v>306</v>
      </c>
      <c r="F22" s="152">
        <v>230</v>
      </c>
    </row>
    <row r="23" spans="1:7" ht="24" thickBot="1">
      <c r="A23" s="105">
        <v>17</v>
      </c>
      <c r="B23" s="157" t="str">
        <f>+'[1]17-UT MA. VIAL P &amp; J INGENIEROS'!E5</f>
        <v>UNION TEMPORAL MALLA VIAL P &amp; J INGENIEROS</v>
      </c>
      <c r="C23" s="158" t="s">
        <v>306</v>
      </c>
      <c r="D23" s="142" t="s">
        <v>306</v>
      </c>
      <c r="E23" s="141" t="s">
        <v>306</v>
      </c>
      <c r="F23" s="152">
        <v>230</v>
      </c>
    </row>
    <row r="26" spans="1:7" ht="21">
      <c r="B26" s="402" t="s">
        <v>308</v>
      </c>
      <c r="C26" s="402"/>
      <c r="D26" s="402"/>
      <c r="E26" s="402"/>
    </row>
    <row r="29" spans="1:7" s="159" customFormat="1" ht="23.25"/>
    <row r="30" spans="1:7" s="159" customFormat="1" ht="23.25">
      <c r="A30" s="399" t="s">
        <v>309</v>
      </c>
      <c r="B30" s="399"/>
      <c r="D30" s="399" t="s">
        <v>310</v>
      </c>
      <c r="E30" s="399"/>
      <c r="F30" s="399"/>
      <c r="G30" s="399"/>
    </row>
    <row r="31" spans="1:7" s="159" customFormat="1" ht="23.25">
      <c r="A31" s="399" t="s">
        <v>311</v>
      </c>
      <c r="B31" s="399"/>
      <c r="D31" s="399" t="s">
        <v>312</v>
      </c>
      <c r="E31" s="399"/>
      <c r="F31" s="399"/>
      <c r="G31" s="399"/>
    </row>
    <row r="32" spans="1:7" s="159" customFormat="1" ht="23.25"/>
    <row r="33" spans="1:7" s="159" customFormat="1" ht="23.25"/>
    <row r="34" spans="1:7" s="159" customFormat="1" ht="23.25"/>
    <row r="35" spans="1:7" s="159" customFormat="1" ht="23.25"/>
    <row r="36" spans="1:7" s="159" customFormat="1" ht="23.25">
      <c r="A36" s="399" t="s">
        <v>313</v>
      </c>
      <c r="B36" s="399"/>
      <c r="D36" s="399" t="s">
        <v>314</v>
      </c>
      <c r="E36" s="399"/>
      <c r="F36" s="399"/>
      <c r="G36" s="399"/>
    </row>
    <row r="37" spans="1:7" s="159" customFormat="1" ht="23.25">
      <c r="A37" s="399" t="s">
        <v>315</v>
      </c>
      <c r="B37" s="399"/>
      <c r="D37" s="399" t="s">
        <v>312</v>
      </c>
      <c r="E37" s="399"/>
      <c r="F37" s="399"/>
      <c r="G37" s="399"/>
    </row>
    <row r="38" spans="1:7" s="159" customFormat="1" ht="23.25"/>
    <row r="39" spans="1:7" s="159" customFormat="1" ht="23.25"/>
  </sheetData>
  <mergeCells count="16">
    <mergeCell ref="A37:B37"/>
    <mergeCell ref="D37:G37"/>
    <mergeCell ref="B26:E26"/>
    <mergeCell ref="A30:B30"/>
    <mergeCell ref="D30:G30"/>
    <mergeCell ref="A31:B31"/>
    <mergeCell ref="D31:G31"/>
    <mergeCell ref="A36:B36"/>
    <mergeCell ref="D36:G36"/>
    <mergeCell ref="A1:B3"/>
    <mergeCell ref="C1:F3"/>
    <mergeCell ref="A4:A6"/>
    <mergeCell ref="B4:B6"/>
    <mergeCell ref="C4:E4"/>
    <mergeCell ref="F4:F6"/>
    <mergeCell ref="C5:E5"/>
  </mergeCells>
  <conditionalFormatting sqref="B8:B21">
    <cfRule type="containsText" dxfId="79" priority="1" operator="containsText" text="NO HABIL">
      <formula>NOT(ISERROR(SEARCH("NO HABIL",B8)))</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W23"/>
  <sheetViews>
    <sheetView zoomScale="40" zoomScaleNormal="40" workbookViewId="0">
      <selection activeCell="H9" sqref="H9"/>
    </sheetView>
  </sheetViews>
  <sheetFormatPr baseColWidth="10" defaultRowHeight="15"/>
  <cols>
    <col min="2" max="2" width="88.5703125" customWidth="1"/>
    <col min="3" max="3" width="41.140625" customWidth="1"/>
    <col min="4" max="4" width="39.140625" customWidth="1"/>
    <col min="5" max="5" width="29" customWidth="1"/>
    <col min="6" max="7" width="26.42578125" customWidth="1"/>
    <col min="8" max="8" width="136.7109375" customWidth="1"/>
  </cols>
  <sheetData>
    <row r="1" spans="1:23" ht="21" customHeight="1">
      <c r="A1" s="403" t="s">
        <v>190</v>
      </c>
      <c r="B1" s="404"/>
      <c r="C1" s="457" t="str">
        <f>+'1-CON Y CON S.A.S'!B4</f>
        <v>CONTRATAR A PRECIOS FIJOS Y A MONTO AGOTABLE LA COMPLEMENTACION Y/O ACTUALIZACION Y/O AJUSTES DE DISEÑOS Y LA CONSTRUCCION Y/O RECONSTRUCCION DE LA MALLA VIAL DE LA LOCALIDAD DE CUIDAD BOLIVAR, EN BOGOTA D.C</v>
      </c>
      <c r="D1" s="409"/>
      <c r="E1" s="409"/>
      <c r="F1" s="409"/>
      <c r="G1" s="409"/>
      <c r="H1" s="410"/>
      <c r="I1" s="97"/>
      <c r="J1" s="97"/>
      <c r="K1" s="97"/>
      <c r="L1" s="97"/>
      <c r="M1" s="97"/>
      <c r="N1" s="97"/>
      <c r="O1" s="97"/>
      <c r="P1" s="97"/>
      <c r="Q1" s="97"/>
      <c r="R1" s="97"/>
      <c r="S1" s="97"/>
      <c r="T1" s="97"/>
      <c r="U1" s="97"/>
      <c r="V1" s="97"/>
      <c r="W1" s="97"/>
    </row>
    <row r="2" spans="1:23" ht="21">
      <c r="A2" s="405"/>
      <c r="B2" s="406"/>
      <c r="C2" s="458"/>
      <c r="D2" s="411"/>
      <c r="E2" s="411"/>
      <c r="F2" s="411"/>
      <c r="G2" s="411"/>
      <c r="H2" s="412"/>
      <c r="I2" s="97"/>
      <c r="J2" s="97"/>
      <c r="K2" s="97"/>
      <c r="L2" s="97"/>
      <c r="M2" s="97"/>
      <c r="N2" s="97"/>
      <c r="O2" s="97"/>
      <c r="P2" s="97"/>
      <c r="Q2" s="97"/>
      <c r="R2" s="97"/>
      <c r="S2" s="97"/>
      <c r="T2" s="97"/>
      <c r="U2" s="97"/>
      <c r="V2" s="97"/>
      <c r="W2" s="97"/>
    </row>
    <row r="3" spans="1:23" ht="21.75" thickBot="1">
      <c r="A3" s="407"/>
      <c r="B3" s="408"/>
      <c r="C3" s="459"/>
      <c r="D3" s="413"/>
      <c r="E3" s="413"/>
      <c r="F3" s="413"/>
      <c r="G3" s="413"/>
      <c r="H3" s="414"/>
      <c r="I3" s="97"/>
      <c r="J3" s="97"/>
      <c r="K3" s="97"/>
      <c r="L3" s="97"/>
      <c r="M3" s="97"/>
      <c r="N3" s="97"/>
      <c r="O3" s="97"/>
      <c r="P3" s="97"/>
      <c r="Q3" s="97"/>
      <c r="R3" s="97"/>
      <c r="S3" s="97"/>
      <c r="T3" s="97"/>
      <c r="U3" s="97"/>
      <c r="V3" s="97"/>
      <c r="W3" s="97"/>
    </row>
    <row r="4" spans="1:23" ht="23.25">
      <c r="A4" s="415" t="s">
        <v>186</v>
      </c>
      <c r="B4" s="460" t="s">
        <v>187</v>
      </c>
      <c r="C4" s="75" t="s">
        <v>224</v>
      </c>
      <c r="D4" s="108" t="s">
        <v>223</v>
      </c>
      <c r="E4" s="463" t="s">
        <v>225</v>
      </c>
      <c r="F4" s="454" t="s">
        <v>222</v>
      </c>
      <c r="G4" s="454" t="s">
        <v>287</v>
      </c>
      <c r="H4" s="451" t="s">
        <v>21</v>
      </c>
      <c r="I4" s="97"/>
      <c r="J4" s="97"/>
      <c r="K4" s="97"/>
      <c r="L4" s="97"/>
      <c r="M4" s="97"/>
      <c r="N4" s="97"/>
      <c r="O4" s="97"/>
      <c r="P4" s="97"/>
      <c r="Q4" s="97"/>
      <c r="R4" s="97"/>
      <c r="S4" s="97"/>
      <c r="T4" s="97"/>
      <c r="U4" s="97"/>
      <c r="V4" s="97"/>
      <c r="W4" s="97"/>
    </row>
    <row r="5" spans="1:23" ht="21" customHeight="1">
      <c r="A5" s="416"/>
      <c r="B5" s="461"/>
      <c r="C5" s="466" t="s">
        <v>196</v>
      </c>
      <c r="D5" s="468" t="s">
        <v>221</v>
      </c>
      <c r="E5" s="464"/>
      <c r="F5" s="455"/>
      <c r="G5" s="455"/>
      <c r="H5" s="452"/>
      <c r="I5" s="97"/>
      <c r="J5" s="97"/>
      <c r="K5" s="24"/>
      <c r="L5" s="24"/>
      <c r="M5" s="24"/>
      <c r="N5" s="24"/>
      <c r="O5" s="24"/>
      <c r="P5" s="24"/>
      <c r="Q5" s="24"/>
      <c r="R5" s="24"/>
      <c r="S5" s="24"/>
      <c r="T5" s="24"/>
      <c r="U5" s="24"/>
      <c r="V5" s="24"/>
      <c r="W5" s="24"/>
    </row>
    <row r="6" spans="1:23" ht="21.75" customHeight="1" thickBot="1">
      <c r="A6" s="417"/>
      <c r="B6" s="462"/>
      <c r="C6" s="467"/>
      <c r="D6" s="469"/>
      <c r="E6" s="465"/>
      <c r="F6" s="455"/>
      <c r="G6" s="456"/>
      <c r="H6" s="453"/>
      <c r="I6" s="97"/>
      <c r="J6" s="97"/>
    </row>
    <row r="7" spans="1:23" ht="23.25">
      <c r="A7" s="102">
        <v>1</v>
      </c>
      <c r="B7" s="109" t="str">
        <f>+'1-CON Y CON S.A.S'!E6</f>
        <v>CONSULTORÍA 
Y
 CONSTRUCCIÓ
N S.A.S.</v>
      </c>
      <c r="C7" s="121" t="str">
        <f>+'1-CON Y CON S.A.S'!O10</f>
        <v>CUMPLE</v>
      </c>
      <c r="D7" s="101" t="str">
        <f>+'1-CON Y CON S.A.S'!O13</f>
        <v>CUMPLE</v>
      </c>
      <c r="E7" s="124" t="str">
        <f>IF(AND(D7="CUMPLE",C7="CUMPLE"),"HABIL","NO HABIL")</f>
        <v>HABIL</v>
      </c>
      <c r="F7" s="123">
        <f>+'1-CON Y CON S.A.S'!O22</f>
        <v>230</v>
      </c>
      <c r="G7" s="136" t="s">
        <v>288</v>
      </c>
      <c r="H7" s="127"/>
    </row>
    <row r="8" spans="1:23" ht="71.25" customHeight="1">
      <c r="A8" s="103">
        <v>2</v>
      </c>
      <c r="B8" s="109" t="str">
        <f>+'2-CONCRESCOL S.A'!E5</f>
        <v>CONCRESCOL S.A</v>
      </c>
      <c r="C8" s="98" t="str">
        <f>+'2-CONCRESCOL S.A'!O9</f>
        <v>CUMPLE</v>
      </c>
      <c r="D8" s="99" t="str">
        <f>+'2-CONCRESCOL S.A'!O12</f>
        <v>CUMPLE</v>
      </c>
      <c r="E8" s="125" t="str">
        <f t="shared" ref="E8:E23" si="0">IF(AND(D8="CUMPLE",C8="CUMPLE"),"HABIL","NO HABIL")</f>
        <v>HABIL</v>
      </c>
      <c r="F8" s="100">
        <f>+'2-CONCRESCOL S.A'!O21</f>
        <v>230</v>
      </c>
      <c r="G8" s="137" t="s">
        <v>3</v>
      </c>
      <c r="H8" s="128" t="s">
        <v>293</v>
      </c>
    </row>
    <row r="9" spans="1:23" ht="123.75" customHeight="1">
      <c r="A9" s="104">
        <v>3</v>
      </c>
      <c r="B9" s="109" t="str">
        <f>+'3-CONSORCIO BOLIVAR 011'!E5</f>
        <v>CONSORCIO BOLIVAR 011</v>
      </c>
      <c r="C9" s="98" t="str">
        <f>+'3-CONSORCIO BOLIVAR 011'!O10</f>
        <v>NO  CUMPLE</v>
      </c>
      <c r="D9" s="99" t="str">
        <f>+'3-CONSORCIO BOLIVAR 011'!O13</f>
        <v>CUMPLE</v>
      </c>
      <c r="E9" s="125" t="str">
        <f t="shared" si="0"/>
        <v>NO HABIL</v>
      </c>
      <c r="F9" s="100">
        <f>+'3-CONSORCIO BOLIVAR 011'!O22</f>
        <v>0</v>
      </c>
      <c r="G9" s="137" t="s">
        <v>47</v>
      </c>
      <c r="H9" s="128" t="s">
        <v>294</v>
      </c>
    </row>
    <row r="10" spans="1:23" ht="23.25">
      <c r="A10" s="103">
        <v>4</v>
      </c>
      <c r="B10" s="109" t="str">
        <f>+'4- CONSORCIO C&amp;M CIUDAD BOLÍVAR'!E5</f>
        <v xml:space="preserve">
CONSORCIO C&amp;M CIUDAD BOLÍVAR</v>
      </c>
      <c r="C10" s="98" t="str">
        <f>+'4- CONSORCIO C&amp;M CIUDAD BOLÍVAR'!O10</f>
        <v>CUMPLE</v>
      </c>
      <c r="D10" s="99" t="str">
        <f>+'4- CONSORCIO C&amp;M CIUDAD BOLÍVAR'!O13</f>
        <v>CUMPLE</v>
      </c>
      <c r="E10" s="125" t="str">
        <f t="shared" si="0"/>
        <v>HABIL</v>
      </c>
      <c r="F10" s="100">
        <f>+'4- CONSORCIO C&amp;M CIUDAD BOLÍVAR'!O22</f>
        <v>230</v>
      </c>
      <c r="G10" s="137" t="s">
        <v>288</v>
      </c>
      <c r="H10" s="128"/>
    </row>
    <row r="11" spans="1:23" ht="23.25">
      <c r="A11" s="103">
        <v>5</v>
      </c>
      <c r="B11" s="109" t="str">
        <f>+'5- CONSORCIO INTERCON 013'!E5</f>
        <v>CONSORCIO INTERCON 013</v>
      </c>
      <c r="C11" s="98" t="str">
        <f>+'5- CONSORCIO INTERCON 013'!O10</f>
        <v>CUMPLE</v>
      </c>
      <c r="D11" s="99" t="str">
        <f>+'5- CONSORCIO INTERCON 013'!O13</f>
        <v>CUMPLE</v>
      </c>
      <c r="E11" s="125" t="str">
        <f t="shared" si="0"/>
        <v>HABIL</v>
      </c>
      <c r="F11" s="100">
        <f>+'5- CONSORCIO INTERCON 013'!O22</f>
        <v>230</v>
      </c>
      <c r="G11" s="137" t="s">
        <v>288</v>
      </c>
      <c r="H11" s="128"/>
    </row>
    <row r="12" spans="1:23" ht="38.25" customHeight="1">
      <c r="A12" s="103">
        <v>6</v>
      </c>
      <c r="B12" s="109" t="str">
        <f>+'6-CONSORCIO MALLA VIAL 2018'!E5</f>
        <v>CONSORCIO MALLA VIAL 2018</v>
      </c>
      <c r="C12" s="98" t="str">
        <f>+'6-CONSORCIO MALLA VIAL 2018'!O10</f>
        <v>CUMPLE</v>
      </c>
      <c r="D12" s="99" t="str">
        <f>+'6-CONSORCIO MALLA VIAL 2018'!O13</f>
        <v>CUMPLE</v>
      </c>
      <c r="E12" s="125" t="str">
        <f t="shared" si="0"/>
        <v>HABIL</v>
      </c>
      <c r="F12" s="100">
        <f>+'6-CONSORCIO MALLA VIAL 2018'!$O$22</f>
        <v>230</v>
      </c>
      <c r="G12" s="100" t="s">
        <v>288</v>
      </c>
      <c r="H12" s="143" t="s">
        <v>298</v>
      </c>
    </row>
    <row r="13" spans="1:23" ht="23.25">
      <c r="A13" s="103">
        <v>7</v>
      </c>
      <c r="B13" s="109" t="str">
        <f>+'7-CONSORCIO MALLA VIAL 2019'!E5</f>
        <v>CONSORCIO MALLA VIAL 2019</v>
      </c>
      <c r="C13" s="98" t="str">
        <f>+'7-CONSORCIO MALLA VIAL 2019'!O10</f>
        <v>CUMPLE</v>
      </c>
      <c r="D13" s="99" t="str">
        <f>+'7-CONSORCIO MALLA VIAL 2019'!O13</f>
        <v>CUMPLE</v>
      </c>
      <c r="E13" s="125" t="str">
        <f t="shared" si="0"/>
        <v>HABIL</v>
      </c>
      <c r="F13" s="100">
        <f>+'7-CONSORCIO MALLA VIAL 2019'!O22</f>
        <v>230</v>
      </c>
      <c r="G13" s="137" t="s">
        <v>3</v>
      </c>
      <c r="H13" s="128" t="s">
        <v>293</v>
      </c>
    </row>
    <row r="14" spans="1:23" ht="59.25" customHeight="1">
      <c r="A14" s="103">
        <v>8</v>
      </c>
      <c r="B14" s="109" t="str">
        <f>+'8-CONSORCIO MALLA VIAL LR'!E5</f>
        <v>CONSORCIO MALLA VIAL LR</v>
      </c>
      <c r="C14" s="98" t="str">
        <f>+'8-CONSORCIO MALLA VIAL LR'!O9</f>
        <v>CUMPLE</v>
      </c>
      <c r="D14" s="99" t="str">
        <f>+'8-CONSORCIO MALLA VIAL LR'!O12</f>
        <v>CUMPLE</v>
      </c>
      <c r="E14" s="125" t="str">
        <f t="shared" si="0"/>
        <v>HABIL</v>
      </c>
      <c r="F14" s="138">
        <f>+'8-CONSORCIO MALLA VIAL LR'!O21</f>
        <v>230</v>
      </c>
      <c r="G14" s="139" t="s">
        <v>3</v>
      </c>
      <c r="H14" s="128" t="s">
        <v>293</v>
      </c>
    </row>
    <row r="15" spans="1:23" ht="91.5" customHeight="1">
      <c r="A15" s="103">
        <v>9</v>
      </c>
      <c r="B15" s="146" t="str">
        <f>+'9- CON. VIAL CIUDAD BOLIVAR MV'!E5</f>
        <v>CONSORCIO VIAL CIUDAD BOLIVAR MV</v>
      </c>
      <c r="C15" s="98" t="str">
        <f>+'9- CON. VIAL CIUDAD BOLIVAR MV'!O10</f>
        <v>CUMPLE</v>
      </c>
      <c r="D15" s="99" t="str">
        <f>+'9- CON. VIAL CIUDAD BOLIVAR MV'!O13</f>
        <v>CUMPLE</v>
      </c>
      <c r="E15" s="125" t="str">
        <f t="shared" si="0"/>
        <v>HABIL</v>
      </c>
      <c r="F15" s="138" t="s">
        <v>299</v>
      </c>
      <c r="G15" s="145" t="s">
        <v>300</v>
      </c>
      <c r="H15" s="132" t="s">
        <v>295</v>
      </c>
    </row>
    <row r="16" spans="1:23" ht="23.25">
      <c r="A16" s="103">
        <v>10</v>
      </c>
      <c r="B16" s="109" t="str">
        <f>+'10-CONSORCIO VIAL PC -13'!E5</f>
        <v>CONSORCIO VIAL PC -13</v>
      </c>
      <c r="C16" s="98" t="str">
        <f>+'10-CONSORCIO VIAL PC -13'!O10</f>
        <v>CUMPLE</v>
      </c>
      <c r="D16" s="99" t="str">
        <f>+'10-CONSORCIO VIAL PC -13'!O13</f>
        <v>CUMPLE</v>
      </c>
      <c r="E16" s="125" t="str">
        <f t="shared" si="0"/>
        <v>HABIL</v>
      </c>
      <c r="F16" s="138">
        <f>+'10-CONSORCIO VIAL PC -13'!O22</f>
        <v>230</v>
      </c>
      <c r="G16" s="139" t="s">
        <v>288</v>
      </c>
      <c r="H16" s="128"/>
    </row>
    <row r="17" spans="1:8" ht="105">
      <c r="A17" s="104">
        <v>11</v>
      </c>
      <c r="B17" s="109" t="str">
        <f>+'11-CONSORCIO VIAS BOLÍVAR 2018'!E5</f>
        <v>CONSORCIO VIAS BOLÍVAR 2018</v>
      </c>
      <c r="C17" s="98" t="str">
        <f>+'11-CONSORCIO VIAS BOLÍVAR 2018'!O10</f>
        <v>NO  CUMPLE</v>
      </c>
      <c r="D17" s="99" t="str">
        <f>+'11-CONSORCIO VIAS BOLÍVAR 2018'!O13</f>
        <v>CUMPLE</v>
      </c>
      <c r="E17" s="125" t="str">
        <f t="shared" si="0"/>
        <v>NO HABIL</v>
      </c>
      <c r="F17" s="100">
        <f>+'11-CONSORCIO VIAS BOLÍVAR 2018'!O22</f>
        <v>0</v>
      </c>
      <c r="G17" s="137" t="s">
        <v>289</v>
      </c>
      <c r="H17" s="144" t="s">
        <v>296</v>
      </c>
    </row>
    <row r="18" spans="1:8" ht="54" customHeight="1">
      <c r="A18" s="103">
        <v>12</v>
      </c>
      <c r="B18" s="109" t="str">
        <f>+'12-CONSORCTRB013'!E5</f>
        <v>CONSORCTRB013</v>
      </c>
      <c r="C18" s="98" t="str">
        <f>+'12-CONSORCTRB013'!O10</f>
        <v>NO  CUMPLE</v>
      </c>
      <c r="D18" s="99" t="str">
        <f>+'12-CONSORCTRB013'!O13</f>
        <v>CUMPLE</v>
      </c>
      <c r="E18" s="125" t="str">
        <f t="shared" si="0"/>
        <v>NO HABIL</v>
      </c>
      <c r="F18" s="100">
        <f>+'12-CONSORCTRB013'!O22</f>
        <v>0</v>
      </c>
      <c r="G18" s="137" t="s">
        <v>291</v>
      </c>
      <c r="H18" s="144" t="s">
        <v>292</v>
      </c>
    </row>
    <row r="19" spans="1:8" ht="54" customHeight="1">
      <c r="A19" s="103">
        <v>13</v>
      </c>
      <c r="B19" s="109" t="str">
        <f>+'13-CS INFRA C. BOLÍVAR'!E5</f>
        <v>CS INFRA C. BOLÍVAR</v>
      </c>
      <c r="C19" s="98" t="str">
        <f>+'13-CS INFRA C. BOLÍVAR'!O11</f>
        <v>NO  CUMPLE</v>
      </c>
      <c r="D19" s="99" t="str">
        <f>+'13-CS INFRA C. BOLÍVAR'!O14</f>
        <v>CUMPLE</v>
      </c>
      <c r="E19" s="125" t="str">
        <f t="shared" si="0"/>
        <v>NO HABIL</v>
      </c>
      <c r="F19" s="100">
        <f>+'13-CS INFRA C. BOLÍVAR'!O23</f>
        <v>0</v>
      </c>
      <c r="G19" s="137" t="s">
        <v>47</v>
      </c>
      <c r="H19" s="144" t="s">
        <v>297</v>
      </c>
    </row>
    <row r="20" spans="1:8" ht="49.5" customHeight="1">
      <c r="A20" s="104">
        <v>14</v>
      </c>
      <c r="B20" s="109" t="str">
        <f>+'14-HB ESTRUCTURAS METALICAS SAS'!E5</f>
        <v>HB ESTRUCTURAS METALICAS SAS</v>
      </c>
      <c r="C20" s="98" t="str">
        <f>+'14-HB ESTRUCTURAS METALICAS SAS'!O10</f>
        <v>CUMPLE</v>
      </c>
      <c r="D20" s="99" t="str">
        <f>+'14-HB ESTRUCTURAS METALICAS SAS'!O13</f>
        <v>CUMPLE</v>
      </c>
      <c r="E20" s="125" t="str">
        <f t="shared" si="0"/>
        <v>HABIL</v>
      </c>
      <c r="F20" s="100">
        <f>+'14-HB ESTRUCTURAS METALICAS SAS'!O22</f>
        <v>230</v>
      </c>
      <c r="G20" s="137" t="s">
        <v>288</v>
      </c>
      <c r="H20" s="143" t="s">
        <v>298</v>
      </c>
    </row>
    <row r="21" spans="1:8" ht="23.25">
      <c r="A21" s="103">
        <v>15</v>
      </c>
      <c r="B21" s="109" t="str">
        <f>+'15-LUIS ALBERTO GONZALEZ CH '!E5</f>
        <v>LUIS ALBERTO GONZALEZ CHAUX</v>
      </c>
      <c r="C21" s="98" t="str">
        <f>+'15-LUIS ALBERTO GONZALEZ CH '!O10</f>
        <v>CUMPLE</v>
      </c>
      <c r="D21" s="99" t="str">
        <f>+'15-LUIS ALBERTO GONZALEZ CH '!O13</f>
        <v>CUMPLE</v>
      </c>
      <c r="E21" s="125" t="str">
        <f t="shared" si="0"/>
        <v>HABIL</v>
      </c>
      <c r="F21" s="100">
        <f>+'15-LUIS ALBERTO GONZALEZ CH '!O22</f>
        <v>230</v>
      </c>
      <c r="G21" s="137" t="s">
        <v>288</v>
      </c>
      <c r="H21" s="144"/>
    </row>
    <row r="22" spans="1:8" ht="69.75" customHeight="1">
      <c r="A22" s="103">
        <v>16</v>
      </c>
      <c r="B22" s="109" t="str">
        <f>+'16-LYDCO INGENIERIA S.A.S'!E5</f>
        <v>LYDCO INGENIERIA S.A.S</v>
      </c>
      <c r="C22" s="98" t="str">
        <f>+'16-LYDCO INGENIERIA S.A.S'!O10</f>
        <v>CUMPLE</v>
      </c>
      <c r="D22" s="99" t="str">
        <f>+'16-LYDCO INGENIERIA S.A.S'!O13</f>
        <v>CUMPLE</v>
      </c>
      <c r="E22" s="125" t="str">
        <f t="shared" si="0"/>
        <v>HABIL</v>
      </c>
      <c r="F22" s="100">
        <f>+'16-LYDCO INGENIERIA S.A.S'!O22</f>
        <v>230</v>
      </c>
      <c r="G22" s="137" t="s">
        <v>3</v>
      </c>
      <c r="H22" s="144" t="s">
        <v>293</v>
      </c>
    </row>
    <row r="23" spans="1:8" ht="24" thickBot="1">
      <c r="A23" s="105">
        <v>17</v>
      </c>
      <c r="B23" s="140" t="str">
        <f>+'17-UT MA. VIAL P &amp; J INGENIEROS'!E5</f>
        <v>UNION TEMPORAL MALLA VIAL P &amp; J INGENIEROS</v>
      </c>
      <c r="C23" s="106" t="str">
        <f>+'17-UT MA. VIAL P &amp; J INGENIEROS'!O10</f>
        <v>CUMPLE</v>
      </c>
      <c r="D23" s="107" t="str">
        <f>+'17-UT MA. VIAL P &amp; J INGENIEROS'!O13</f>
        <v>CUMPLE</v>
      </c>
      <c r="E23" s="126" t="str">
        <f t="shared" si="0"/>
        <v>HABIL</v>
      </c>
      <c r="F23" s="141">
        <f>+'17-UT MA. VIAL P &amp; J INGENIEROS'!O22</f>
        <v>230</v>
      </c>
      <c r="G23" s="142" t="s">
        <v>288</v>
      </c>
      <c r="H23" s="143" t="s">
        <v>298</v>
      </c>
    </row>
  </sheetData>
  <mergeCells count="10">
    <mergeCell ref="H4:H6"/>
    <mergeCell ref="A1:B3"/>
    <mergeCell ref="G4:G6"/>
    <mergeCell ref="C1:H3"/>
    <mergeCell ref="A4:A6"/>
    <mergeCell ref="B4:B6"/>
    <mergeCell ref="E4:E6"/>
    <mergeCell ref="F4:F6"/>
    <mergeCell ref="C5:C6"/>
    <mergeCell ref="D5:D6"/>
  </mergeCells>
  <conditionalFormatting sqref="B8:B21">
    <cfRule type="containsText" dxfId="78" priority="15" operator="containsText" text="NO HABIL">
      <formula>NOT(ISERROR(SEARCH("NO HABIL",B8)))</formula>
    </cfRule>
  </conditionalFormatting>
  <conditionalFormatting sqref="C7">
    <cfRule type="containsText" dxfId="77" priority="9" operator="containsText" text="NO  CUMPLE">
      <formula>NOT(ISERROR(SEARCH("NO  CUMPLE",C7)))</formula>
    </cfRule>
    <cfRule type="containsText" dxfId="76" priority="10" operator="containsText" text="CUMPLE">
      <formula>NOT(ISERROR(SEARCH("CUMPLE",C7)))</formula>
    </cfRule>
  </conditionalFormatting>
  <conditionalFormatting sqref="D7">
    <cfRule type="containsText" dxfId="75" priority="7" operator="containsText" text="NO  CUMPLE">
      <formula>NOT(ISERROR(SEARCH("NO  CUMPLE",D7)))</formula>
    </cfRule>
    <cfRule type="containsText" dxfId="74" priority="8" operator="containsText" text="CUMPLE">
      <formula>NOT(ISERROR(SEARCH("CUMPLE",D7)))</formula>
    </cfRule>
  </conditionalFormatting>
  <conditionalFormatting sqref="C8:D8">
    <cfRule type="containsText" dxfId="73" priority="5" operator="containsText" text="NO  CUMPLE">
      <formula>NOT(ISERROR(SEARCH("NO  CUMPLE",C8)))</formula>
    </cfRule>
    <cfRule type="containsText" dxfId="72" priority="6" operator="containsText" text="CUMPLE">
      <formula>NOT(ISERROR(SEARCH("CUMPLE",C8)))</formula>
    </cfRule>
  </conditionalFormatting>
  <conditionalFormatting sqref="C9:D9">
    <cfRule type="containsText" dxfId="71" priority="3" operator="containsText" text="NO  CUMPLE">
      <formula>NOT(ISERROR(SEARCH("NO  CUMPLE",C9)))</formula>
    </cfRule>
    <cfRule type="containsText" dxfId="70" priority="4" operator="containsText" text="CUMPLE">
      <formula>NOT(ISERROR(SEARCH("CUMPLE",C9)))</formula>
    </cfRule>
  </conditionalFormatting>
  <conditionalFormatting sqref="C10:D23">
    <cfRule type="containsText" dxfId="69" priority="1" operator="containsText" text="NO  CUMPLE">
      <formula>NOT(ISERROR(SEARCH("NO  CUMPLE",C10)))</formula>
    </cfRule>
    <cfRule type="containsText" dxfId="68" priority="2" operator="containsText" text="CUMPLE">
      <formula>NOT(ISERROR(SEARCH("CUMPLE",C10)))</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dimension ref="B1:AT64"/>
  <sheetViews>
    <sheetView topLeftCell="A16" zoomScale="40" zoomScaleNormal="40" workbookViewId="0">
      <selection activeCell="A35" sqref="A35"/>
    </sheetView>
  </sheetViews>
  <sheetFormatPr baseColWidth="10" defaultRowHeight="15"/>
  <cols>
    <col min="3" max="3" width="13.42578125" customWidth="1"/>
    <col min="4" max="4" width="23.85546875" customWidth="1"/>
    <col min="5" max="5" width="21.140625" customWidth="1"/>
    <col min="6" max="6" width="14.5703125" customWidth="1"/>
    <col min="7" max="7" width="17.85546875" customWidth="1"/>
    <col min="8" max="8" width="63.42578125" customWidth="1"/>
    <col min="9" max="9" width="17.7109375" customWidth="1"/>
    <col min="10" max="10" width="22.140625" customWidth="1"/>
    <col min="11" max="11" width="17.85546875" customWidth="1"/>
    <col min="12" max="12" width="18.7109375" customWidth="1"/>
    <col min="13" max="13" width="19" customWidth="1"/>
    <col min="14" max="14" width="24.140625" customWidth="1"/>
    <col min="15" max="15" width="26.42578125" customWidth="1"/>
    <col min="16" max="16" width="19.140625" customWidth="1"/>
    <col min="17" max="17" width="26.85546875" bestFit="1" customWidth="1"/>
    <col min="18" max="18" width="62.42578125" bestFit="1" customWidth="1"/>
    <col min="19" max="19" width="31.28515625" bestFit="1" customWidth="1"/>
    <col min="20" max="20" width="25.85546875" customWidth="1"/>
  </cols>
  <sheetData>
    <row r="1" spans="2:20" ht="15.75" thickBot="1"/>
    <row r="2" spans="2:20" ht="15" customHeight="1">
      <c r="B2" s="521" t="s">
        <v>190</v>
      </c>
      <c r="C2" s="522"/>
      <c r="D2" s="522"/>
      <c r="E2" s="522"/>
      <c r="F2" s="522"/>
      <c r="G2" s="522"/>
      <c r="H2" s="522"/>
      <c r="I2" s="522"/>
      <c r="J2" s="522"/>
      <c r="K2" s="522"/>
      <c r="L2" s="522"/>
      <c r="M2" s="522"/>
      <c r="N2" s="522"/>
      <c r="O2" s="522"/>
      <c r="P2" s="522"/>
      <c r="Q2" s="522"/>
      <c r="R2" s="523"/>
      <c r="S2" s="67"/>
      <c r="T2" s="68"/>
    </row>
    <row r="3" spans="2:20" ht="15.75" customHeight="1" thickBot="1">
      <c r="B3" s="479"/>
      <c r="C3" s="480"/>
      <c r="D3" s="480"/>
      <c r="E3" s="480"/>
      <c r="F3" s="480"/>
      <c r="G3" s="480"/>
      <c r="H3" s="480"/>
      <c r="I3" s="480"/>
      <c r="J3" s="480"/>
      <c r="K3" s="480"/>
      <c r="L3" s="480"/>
      <c r="M3" s="480"/>
      <c r="N3" s="480"/>
      <c r="O3" s="480"/>
      <c r="P3" s="480"/>
      <c r="Q3" s="480"/>
      <c r="R3" s="524"/>
      <c r="S3" s="78"/>
      <c r="T3" s="76"/>
    </row>
    <row r="4" spans="2:20" ht="15" customHeight="1">
      <c r="B4" s="525" t="s">
        <v>191</v>
      </c>
      <c r="C4" s="526"/>
      <c r="D4" s="526"/>
      <c r="E4" s="526"/>
      <c r="F4" s="526"/>
      <c r="G4" s="526"/>
      <c r="H4" s="526"/>
      <c r="I4" s="526"/>
      <c r="J4" s="526"/>
      <c r="K4" s="526"/>
      <c r="L4" s="526"/>
      <c r="M4" s="526"/>
      <c r="N4" s="526"/>
      <c r="O4" s="526"/>
      <c r="P4" s="526"/>
      <c r="Q4" s="526"/>
      <c r="R4" s="527"/>
      <c r="S4" s="78"/>
      <c r="T4" s="76"/>
    </row>
    <row r="5" spans="2:20" ht="15" customHeight="1">
      <c r="B5" s="528"/>
      <c r="C5" s="529"/>
      <c r="D5" s="529"/>
      <c r="E5" s="529"/>
      <c r="F5" s="529"/>
      <c r="G5" s="529"/>
      <c r="H5" s="529"/>
      <c r="I5" s="529"/>
      <c r="J5" s="529"/>
      <c r="K5" s="529"/>
      <c r="L5" s="529"/>
      <c r="M5" s="529"/>
      <c r="N5" s="529"/>
      <c r="O5" s="529"/>
      <c r="P5" s="529"/>
      <c r="Q5" s="529"/>
      <c r="R5" s="530"/>
      <c r="S5" s="78"/>
      <c r="T5" s="76"/>
    </row>
    <row r="6" spans="2:20" ht="23.25" customHeight="1">
      <c r="B6" s="477" t="s">
        <v>188</v>
      </c>
      <c r="C6" s="478"/>
      <c r="D6" s="478"/>
      <c r="E6" s="531" t="s">
        <v>189</v>
      </c>
      <c r="F6" s="532"/>
      <c r="G6" s="532"/>
      <c r="H6" s="532"/>
      <c r="I6" s="532"/>
      <c r="J6" s="532"/>
      <c r="K6" s="532"/>
      <c r="L6" s="532"/>
      <c r="M6" s="532"/>
      <c r="N6" s="532"/>
      <c r="O6" s="532"/>
      <c r="P6" s="532"/>
      <c r="Q6" s="532"/>
      <c r="R6" s="533"/>
      <c r="S6" s="78"/>
      <c r="T6" s="76"/>
    </row>
    <row r="7" spans="2:20" ht="24" customHeight="1" thickBot="1">
      <c r="B7" s="479"/>
      <c r="C7" s="480"/>
      <c r="D7" s="480"/>
      <c r="E7" s="534"/>
      <c r="F7" s="535"/>
      <c r="G7" s="535"/>
      <c r="H7" s="535"/>
      <c r="I7" s="535"/>
      <c r="J7" s="535"/>
      <c r="K7" s="535"/>
      <c r="L7" s="535"/>
      <c r="M7" s="535"/>
      <c r="N7" s="535"/>
      <c r="O7" s="535"/>
      <c r="P7" s="535"/>
      <c r="Q7" s="535"/>
      <c r="R7" s="536"/>
      <c r="S7" s="79"/>
      <c r="T7" s="77"/>
    </row>
    <row r="8" spans="2:20" ht="15" customHeight="1">
      <c r="B8" s="470" t="s">
        <v>39</v>
      </c>
      <c r="C8" s="471"/>
      <c r="D8" s="471"/>
      <c r="E8" s="471"/>
      <c r="F8" s="471"/>
      <c r="G8" s="471"/>
      <c r="H8" s="471"/>
      <c r="I8" s="471"/>
      <c r="J8" s="471"/>
      <c r="K8" s="471"/>
      <c r="L8" s="471"/>
      <c r="M8" s="471"/>
      <c r="N8" s="471"/>
      <c r="O8" s="471"/>
      <c r="P8" s="471"/>
      <c r="Q8" s="471"/>
      <c r="R8" s="471"/>
      <c r="S8" s="472"/>
      <c r="T8" s="473"/>
    </row>
    <row r="9" spans="2:20" ht="15" customHeight="1" thickBot="1">
      <c r="B9" s="474"/>
      <c r="C9" s="475"/>
      <c r="D9" s="475"/>
      <c r="E9" s="475"/>
      <c r="F9" s="475"/>
      <c r="G9" s="475"/>
      <c r="H9" s="475"/>
      <c r="I9" s="475"/>
      <c r="J9" s="475"/>
      <c r="K9" s="475"/>
      <c r="L9" s="475"/>
      <c r="M9" s="475"/>
      <c r="N9" s="475"/>
      <c r="O9" s="475"/>
      <c r="P9" s="475"/>
      <c r="Q9" s="475"/>
      <c r="R9" s="475"/>
      <c r="S9" s="475"/>
      <c r="T9" s="476"/>
    </row>
    <row r="10" spans="2:20" ht="23.25">
      <c r="B10" s="545" t="s">
        <v>0</v>
      </c>
      <c r="C10" s="546"/>
      <c r="D10" s="546"/>
      <c r="E10" s="546"/>
      <c r="F10" s="546"/>
      <c r="G10" s="546"/>
      <c r="H10" s="546"/>
      <c r="I10" s="546"/>
      <c r="J10" s="547"/>
      <c r="K10" s="548">
        <v>16000000000</v>
      </c>
      <c r="L10" s="548"/>
      <c r="M10" s="548"/>
      <c r="N10" s="548"/>
      <c r="O10" s="549" t="str">
        <f>+IF(K12&gt;=K11,"CUMPLE","NO  CUMPLE")</f>
        <v>CUMPLE</v>
      </c>
      <c r="P10" s="481"/>
      <c r="Q10" s="482"/>
      <c r="R10" s="483"/>
      <c r="S10" s="1"/>
      <c r="T10" s="80"/>
    </row>
    <row r="11" spans="2:20" ht="23.25">
      <c r="B11" s="487" t="s">
        <v>226</v>
      </c>
      <c r="C11" s="488"/>
      <c r="D11" s="488"/>
      <c r="E11" s="488"/>
      <c r="F11" s="488"/>
      <c r="G11" s="488"/>
      <c r="H11" s="488"/>
      <c r="I11" s="488"/>
      <c r="J11" s="489"/>
      <c r="K11" s="490">
        <f>+J40</f>
        <v>15360.157288010629</v>
      </c>
      <c r="L11" s="490"/>
      <c r="M11" s="490"/>
      <c r="N11" s="490"/>
      <c r="O11" s="550"/>
      <c r="P11" s="481"/>
      <c r="Q11" s="482"/>
      <c r="R11" s="483"/>
      <c r="S11" s="1"/>
      <c r="T11" s="80"/>
    </row>
    <row r="12" spans="2:20" ht="23.25">
      <c r="B12" s="487" t="s">
        <v>1</v>
      </c>
      <c r="C12" s="488"/>
      <c r="D12" s="488"/>
      <c r="E12" s="488"/>
      <c r="F12" s="488"/>
      <c r="G12" s="488"/>
      <c r="H12" s="488"/>
      <c r="I12" s="488"/>
      <c r="J12" s="489"/>
      <c r="K12" s="490">
        <f>+S33</f>
        <v>19497.751288661064</v>
      </c>
      <c r="L12" s="490"/>
      <c r="M12" s="490"/>
      <c r="N12" s="490"/>
      <c r="O12" s="551"/>
      <c r="P12" s="484"/>
      <c r="Q12" s="485"/>
      <c r="R12" s="486"/>
      <c r="S12" s="1"/>
      <c r="T12" s="81"/>
    </row>
    <row r="13" spans="2:20" ht="24" thickBot="1">
      <c r="B13" s="543" t="s">
        <v>2</v>
      </c>
      <c r="C13" s="544"/>
      <c r="D13" s="544"/>
      <c r="E13" s="544"/>
      <c r="F13" s="544"/>
      <c r="G13" s="544"/>
      <c r="H13" s="544"/>
      <c r="I13" s="544"/>
      <c r="J13" s="544"/>
      <c r="K13" s="544"/>
      <c r="L13" s="544"/>
      <c r="M13" s="544"/>
      <c r="N13" s="42" t="s">
        <v>3</v>
      </c>
      <c r="O13" s="43" t="str">
        <f t="shared" ref="O13" si="0">+IF(N13&gt;="SI","CUMPLE","NO  CUMPLE")</f>
        <v>CUMPLE</v>
      </c>
      <c r="P13" s="31"/>
      <c r="Q13" s="31"/>
      <c r="R13" s="31"/>
      <c r="S13" s="2"/>
      <c r="T13" s="82"/>
    </row>
    <row r="14" spans="2:20" ht="24" customHeight="1" thickBot="1">
      <c r="B14" s="492" t="str">
        <f>IF(AND($O10="CUMPLE",O13="CUMPLE"),"HABILITADO","NO HABILITADO")</f>
        <v>HABILITADO</v>
      </c>
      <c r="C14" s="493"/>
      <c r="D14" s="493"/>
      <c r="E14" s="493"/>
      <c r="F14" s="493"/>
      <c r="G14" s="493"/>
      <c r="H14" s="493"/>
      <c r="I14" s="493"/>
      <c r="J14" s="493"/>
      <c r="K14" s="493"/>
      <c r="L14" s="493"/>
      <c r="M14" s="493"/>
      <c r="N14" s="493"/>
      <c r="O14" s="493"/>
      <c r="P14" s="493"/>
      <c r="Q14" s="493"/>
      <c r="R14" s="493"/>
      <c r="S14" s="493"/>
      <c r="T14" s="494"/>
    </row>
    <row r="15" spans="2:20">
      <c r="B15" s="491" t="s">
        <v>40</v>
      </c>
      <c r="C15" s="472"/>
      <c r="D15" s="472"/>
      <c r="E15" s="472"/>
      <c r="F15" s="472"/>
      <c r="G15" s="472"/>
      <c r="H15" s="472"/>
      <c r="I15" s="472"/>
      <c r="J15" s="472"/>
      <c r="K15" s="472"/>
      <c r="L15" s="472"/>
      <c r="M15" s="472"/>
      <c r="N15" s="472"/>
      <c r="O15" s="472"/>
      <c r="P15" s="472"/>
      <c r="Q15" s="472"/>
      <c r="R15" s="472"/>
      <c r="S15" s="472"/>
      <c r="T15" s="473"/>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row>
    <row r="18" spans="2:46" ht="34.5" customHeight="1">
      <c r="B18" s="512" t="s">
        <v>43</v>
      </c>
      <c r="C18" s="513"/>
      <c r="D18" s="513"/>
      <c r="E18" s="513"/>
      <c r="F18" s="513"/>
      <c r="G18" s="513"/>
      <c r="H18" s="513"/>
      <c r="I18" s="513"/>
      <c r="J18" s="513"/>
      <c r="K18" s="513"/>
      <c r="L18" s="513"/>
      <c r="M18" s="513"/>
      <c r="N18" s="40">
        <v>1</v>
      </c>
      <c r="O18" s="110" t="str">
        <f>IF(B14="NO HABILITADO","0",IF(N18=1,"100",IF(N18=2,"50","0")))</f>
        <v>100</v>
      </c>
      <c r="P18" s="540"/>
      <c r="Q18" s="541"/>
      <c r="R18" s="542"/>
      <c r="S18" s="4"/>
      <c r="T18" s="83"/>
    </row>
    <row r="19" spans="2:46" ht="23.25">
      <c r="B19" s="512" t="s">
        <v>45</v>
      </c>
      <c r="C19" s="513"/>
      <c r="D19" s="513"/>
      <c r="E19" s="513"/>
      <c r="F19" s="513"/>
      <c r="G19" s="513"/>
      <c r="H19" s="513"/>
      <c r="I19" s="513"/>
      <c r="J19" s="513"/>
      <c r="K19" s="513"/>
      <c r="L19" s="513"/>
      <c r="M19" s="513"/>
      <c r="N19" s="40" t="s">
        <v>3</v>
      </c>
      <c r="O19" s="110" t="str">
        <f>IF(B14="NO HABILITADO","0",IF(N19="SI","10","0"))</f>
        <v>10</v>
      </c>
      <c r="P19" s="540"/>
      <c r="Q19" s="541"/>
      <c r="R19" s="542"/>
      <c r="S19" s="4"/>
      <c r="T19" s="83"/>
    </row>
    <row r="20" spans="2:46" ht="23.25">
      <c r="B20" s="512" t="s">
        <v>44</v>
      </c>
      <c r="C20" s="513"/>
      <c r="D20" s="513"/>
      <c r="E20" s="513"/>
      <c r="F20" s="513"/>
      <c r="G20" s="513"/>
      <c r="H20" s="513"/>
      <c r="I20" s="513"/>
      <c r="J20" s="513"/>
      <c r="K20" s="513"/>
      <c r="L20" s="513"/>
      <c r="M20" s="513"/>
      <c r="N20" s="40" t="s">
        <v>3</v>
      </c>
      <c r="O20" s="110" t="str">
        <f>IF(B14="NO HABILITADO","0",IF(N20="SI","20","0"))</f>
        <v>20</v>
      </c>
      <c r="P20" s="540"/>
      <c r="Q20" s="541"/>
      <c r="R20" s="542"/>
      <c r="S20" s="4"/>
      <c r="T20" s="83"/>
    </row>
    <row r="21" spans="2:46" ht="23.25">
      <c r="B21" s="512" t="s">
        <v>46</v>
      </c>
      <c r="C21" s="513"/>
      <c r="D21" s="513"/>
      <c r="E21" s="513"/>
      <c r="F21" s="513"/>
      <c r="G21" s="513"/>
      <c r="H21" s="513"/>
      <c r="I21" s="513"/>
      <c r="J21" s="513"/>
      <c r="K21" s="513"/>
      <c r="L21" s="513"/>
      <c r="M21" s="513"/>
      <c r="N21" s="40" t="s">
        <v>3</v>
      </c>
      <c r="O21" s="110" t="str">
        <f>IF(B14="NO HABILITADO","0",IF(N21="SI","100","0"))</f>
        <v>100</v>
      </c>
      <c r="P21" s="540"/>
      <c r="Q21" s="541"/>
      <c r="R21" s="542"/>
      <c r="S21" s="2"/>
      <c r="T21" s="82"/>
    </row>
    <row r="22" spans="2:46" ht="28.5" thickBot="1">
      <c r="B22" s="537" t="s">
        <v>35</v>
      </c>
      <c r="C22" s="538"/>
      <c r="D22" s="538"/>
      <c r="E22" s="538"/>
      <c r="F22" s="538"/>
      <c r="G22" s="538"/>
      <c r="H22" s="538"/>
      <c r="I22" s="538"/>
      <c r="J22" s="538"/>
      <c r="K22" s="538"/>
      <c r="L22" s="538"/>
      <c r="M22" s="538"/>
      <c r="N22" s="538"/>
      <c r="O22" s="41">
        <f>+O21+O20+O19+O18</f>
        <v>230</v>
      </c>
      <c r="P22" s="540"/>
      <c r="Q22" s="541"/>
      <c r="R22" s="542"/>
      <c r="S22" s="2"/>
      <c r="T22" s="82"/>
    </row>
    <row r="23" spans="2:46" ht="23.25">
      <c r="B23" s="23"/>
      <c r="C23" s="24"/>
      <c r="D23" s="24"/>
      <c r="E23" s="24"/>
      <c r="F23" s="24"/>
      <c r="G23" s="24"/>
      <c r="H23" s="24"/>
      <c r="I23" s="24"/>
      <c r="J23" s="24"/>
      <c r="K23" s="24"/>
      <c r="L23" s="24"/>
      <c r="M23" s="24"/>
      <c r="N23" s="24"/>
      <c r="O23" s="2"/>
      <c r="P23" s="2"/>
      <c r="Q23" s="2"/>
      <c r="R23" s="2"/>
      <c r="S23" s="2"/>
      <c r="T23" s="82"/>
      <c r="X23" s="500" t="s">
        <v>41</v>
      </c>
      <c r="Y23" s="501"/>
      <c r="Z23" s="501"/>
      <c r="AA23" s="501"/>
      <c r="AB23" s="501"/>
      <c r="AC23" s="501"/>
      <c r="AD23" s="501"/>
      <c r="AE23" s="501"/>
      <c r="AF23" s="501"/>
      <c r="AG23" s="501"/>
      <c r="AH23" s="501"/>
      <c r="AI23" s="501"/>
      <c r="AJ23" s="501"/>
      <c r="AK23" s="501"/>
      <c r="AL23" s="501"/>
      <c r="AM23" s="501"/>
      <c r="AN23" s="501"/>
      <c r="AO23" s="501"/>
      <c r="AP23" s="501"/>
      <c r="AQ23" s="501"/>
      <c r="AR23" s="501"/>
      <c r="AS23" s="501"/>
      <c r="AT23" s="502"/>
    </row>
    <row r="24" spans="2:46" ht="41.25" customHeight="1" thickBot="1">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503"/>
      <c r="Y24" s="504"/>
      <c r="Z24" s="504"/>
      <c r="AA24" s="504"/>
      <c r="AB24" s="504"/>
      <c r="AC24" s="504"/>
      <c r="AD24" s="504"/>
      <c r="AE24" s="504"/>
      <c r="AF24" s="504"/>
      <c r="AG24" s="504"/>
      <c r="AH24" s="504"/>
      <c r="AI24" s="504"/>
      <c r="AJ24" s="504"/>
      <c r="AK24" s="504"/>
      <c r="AL24" s="504"/>
      <c r="AM24" s="504"/>
      <c r="AN24" s="504"/>
      <c r="AO24" s="504"/>
      <c r="AP24" s="504"/>
      <c r="AQ24" s="504"/>
      <c r="AR24" s="504"/>
      <c r="AS24" s="504"/>
      <c r="AT24" s="505"/>
    </row>
    <row r="25" spans="2:46" ht="23.25">
      <c r="B25" s="5"/>
      <c r="C25" s="498"/>
      <c r="D25" s="498"/>
      <c r="E25" s="498"/>
      <c r="F25" s="498"/>
      <c r="G25" s="497" t="s">
        <v>22</v>
      </c>
      <c r="H25" s="498"/>
      <c r="I25" s="498"/>
      <c r="J25" s="498"/>
      <c r="K25" s="498"/>
      <c r="L25" s="498"/>
      <c r="M25" s="498"/>
      <c r="N25" s="498"/>
      <c r="O25" s="498"/>
      <c r="P25" s="519"/>
      <c r="Q25" s="520"/>
      <c r="R25" s="515"/>
      <c r="S25" s="515"/>
      <c r="T25" s="517"/>
      <c r="X25" s="33"/>
      <c r="Y25" s="34"/>
      <c r="Z25" s="34"/>
      <c r="AA25" s="34"/>
      <c r="AB25" s="34"/>
      <c r="AC25" s="34"/>
      <c r="AD25" s="34"/>
      <c r="AE25" s="34"/>
      <c r="AF25" s="34"/>
      <c r="AG25" s="34"/>
      <c r="AH25" s="34"/>
      <c r="AI25" s="34"/>
      <c r="AJ25" s="34"/>
      <c r="AK25" s="34"/>
      <c r="AL25" s="34"/>
      <c r="AM25" s="34"/>
      <c r="AN25" s="34"/>
      <c r="AO25" s="34"/>
      <c r="AP25" s="34"/>
      <c r="AQ25" s="34"/>
      <c r="AR25" s="34"/>
      <c r="AS25" s="34"/>
      <c r="AT25" s="35"/>
    </row>
    <row r="26" spans="2:46" ht="40.5">
      <c r="B26" s="5"/>
      <c r="C26" s="499"/>
      <c r="D26" s="499"/>
      <c r="E26" s="499"/>
      <c r="F26" s="499"/>
      <c r="G26" s="499"/>
      <c r="H26" s="499"/>
      <c r="I26" s="499"/>
      <c r="J26" s="499"/>
      <c r="K26" s="499"/>
      <c r="L26" s="499"/>
      <c r="M26" s="499"/>
      <c r="N26" s="499"/>
      <c r="O26" s="499"/>
      <c r="P26" s="520"/>
      <c r="Q26" s="6" t="s">
        <v>23</v>
      </c>
      <c r="R26" s="6" t="s">
        <v>23</v>
      </c>
      <c r="S26" s="6" t="s">
        <v>24</v>
      </c>
      <c r="T26" s="84"/>
      <c r="X26" s="23"/>
      <c r="Y26" s="24"/>
      <c r="Z26" s="24"/>
      <c r="AA26" s="24"/>
      <c r="AB26" s="24"/>
      <c r="AC26" s="24"/>
      <c r="AD26" s="24"/>
      <c r="AE26" s="24"/>
      <c r="AF26" s="24"/>
      <c r="AG26" s="24"/>
      <c r="AH26" s="24"/>
      <c r="AI26" s="24"/>
      <c r="AJ26" s="24"/>
      <c r="AK26" s="24"/>
      <c r="AL26" s="24"/>
      <c r="AM26" s="24"/>
      <c r="AN26" s="24"/>
      <c r="AO26" s="24"/>
      <c r="AP26" s="24"/>
      <c r="AQ26" s="24"/>
      <c r="AR26" s="24"/>
      <c r="AS26" s="24"/>
      <c r="AT26" s="36"/>
    </row>
    <row r="27" spans="2:46" ht="306">
      <c r="B27" s="5"/>
      <c r="C27" s="8">
        <v>1</v>
      </c>
      <c r="D27" s="9" t="s">
        <v>25</v>
      </c>
      <c r="E27" s="9" t="s">
        <v>26</v>
      </c>
      <c r="F27" s="9">
        <v>79</v>
      </c>
      <c r="G27" s="9" t="s">
        <v>27</v>
      </c>
      <c r="H27" s="112" t="s">
        <v>242</v>
      </c>
      <c r="I27" s="11" t="s">
        <v>28</v>
      </c>
      <c r="J27" s="9" t="s">
        <v>29</v>
      </c>
      <c r="K27" s="9" t="s">
        <v>30</v>
      </c>
      <c r="L27" s="12">
        <v>1</v>
      </c>
      <c r="M27" s="13">
        <v>41855</v>
      </c>
      <c r="N27" s="13">
        <v>42219</v>
      </c>
      <c r="O27" s="9">
        <v>2015</v>
      </c>
      <c r="P27" s="9" t="s">
        <v>31</v>
      </c>
      <c r="Q27" s="14">
        <v>8038606228</v>
      </c>
      <c r="R27" s="15">
        <f>(Q27/1000)*L27</f>
        <v>8038606.2280000001</v>
      </c>
      <c r="S27" s="16">
        <f>R27*1000/(VLOOKUP(O27,$C$37:$D$58,2,FALSE))</f>
        <v>12475.527629393962</v>
      </c>
      <c r="T27" s="85"/>
      <c r="X27" s="23"/>
      <c r="Y27" s="24"/>
      <c r="Z27" s="24"/>
      <c r="AA27" s="24"/>
      <c r="AB27" s="24"/>
      <c r="AC27" s="24"/>
      <c r="AD27" s="24"/>
      <c r="AE27" s="24"/>
      <c r="AF27" s="24"/>
      <c r="AG27" s="24"/>
      <c r="AH27" s="24"/>
      <c r="AI27" s="24"/>
      <c r="AJ27" s="24"/>
      <c r="AK27" s="24"/>
      <c r="AL27" s="24"/>
      <c r="AM27" s="24"/>
      <c r="AN27" s="24"/>
      <c r="AO27" s="24"/>
      <c r="AP27" s="24"/>
      <c r="AQ27" s="24"/>
      <c r="AR27" s="24"/>
      <c r="AS27" s="24"/>
      <c r="AT27" s="36"/>
    </row>
    <row r="28" spans="2:46" ht="400.5" customHeight="1">
      <c r="B28" s="5"/>
      <c r="C28" s="8">
        <v>2</v>
      </c>
      <c r="D28" s="9" t="s">
        <v>25</v>
      </c>
      <c r="E28" s="9" t="s">
        <v>26</v>
      </c>
      <c r="F28" s="9">
        <v>91</v>
      </c>
      <c r="G28" s="9" t="s">
        <v>32</v>
      </c>
      <c r="H28" s="10" t="s">
        <v>243</v>
      </c>
      <c r="I28" s="11" t="s">
        <v>28</v>
      </c>
      <c r="J28" s="9" t="s">
        <v>33</v>
      </c>
      <c r="K28" s="9" t="s">
        <v>30</v>
      </c>
      <c r="L28" s="12">
        <v>1</v>
      </c>
      <c r="M28" s="13">
        <v>41975</v>
      </c>
      <c r="N28" s="13">
        <v>42461</v>
      </c>
      <c r="O28" s="9">
        <v>2016</v>
      </c>
      <c r="P28" s="9" t="s">
        <v>31</v>
      </c>
      <c r="Q28" s="14">
        <f>4891264337-2631874-47125250</f>
        <v>4841507213</v>
      </c>
      <c r="R28" s="15">
        <f>(Q28/1000)*L28</f>
        <v>4841507.2130000005</v>
      </c>
      <c r="S28" s="16">
        <f>R28*1000/(VLOOKUP(O28,$C$37:$D$58,2,FALSE))</f>
        <v>7022.2236592671024</v>
      </c>
      <c r="T28" s="86" t="s">
        <v>34</v>
      </c>
      <c r="X28" s="23"/>
      <c r="Y28" s="24"/>
      <c r="Z28" s="24"/>
      <c r="AA28" s="24"/>
      <c r="AB28" s="24"/>
      <c r="AC28" s="24"/>
      <c r="AD28" s="24"/>
      <c r="AE28" s="24"/>
      <c r="AF28" s="24"/>
      <c r="AG28" s="24"/>
      <c r="AH28" s="24"/>
      <c r="AI28" s="24"/>
      <c r="AJ28" s="24"/>
      <c r="AK28" s="24"/>
      <c r="AL28" s="24"/>
      <c r="AM28" s="24"/>
      <c r="AN28" s="24"/>
      <c r="AO28" s="24"/>
      <c r="AP28" s="24"/>
      <c r="AQ28" s="24"/>
      <c r="AR28" s="24"/>
      <c r="AS28" s="24"/>
      <c r="AT28" s="36"/>
    </row>
    <row r="29" spans="2:46" ht="23.25">
      <c r="B29" s="5"/>
      <c r="C29" s="8">
        <v>3</v>
      </c>
      <c r="D29" s="17"/>
      <c r="E29" s="17"/>
      <c r="F29" s="17"/>
      <c r="G29" s="17"/>
      <c r="H29" s="17"/>
      <c r="I29" s="18"/>
      <c r="J29" s="17"/>
      <c r="K29" s="17"/>
      <c r="L29" s="19"/>
      <c r="M29" s="20"/>
      <c r="N29" s="20"/>
      <c r="O29" s="17"/>
      <c r="P29" s="17"/>
      <c r="Q29" s="17"/>
      <c r="R29" s="21"/>
      <c r="S29" s="22"/>
      <c r="T29" s="87"/>
      <c r="X29" s="23"/>
      <c r="Y29" s="24"/>
      <c r="Z29" s="24"/>
      <c r="AA29" s="24"/>
      <c r="AB29" s="24"/>
      <c r="AC29" s="24"/>
      <c r="AD29" s="24"/>
      <c r="AE29" s="24"/>
      <c r="AF29" s="24"/>
      <c r="AG29" s="24"/>
      <c r="AH29" s="24"/>
      <c r="AI29" s="24"/>
      <c r="AJ29" s="24"/>
      <c r="AK29" s="24"/>
      <c r="AL29" s="24"/>
      <c r="AM29" s="24"/>
      <c r="AN29" s="24"/>
      <c r="AO29" s="24"/>
      <c r="AP29" s="24"/>
      <c r="AQ29" s="24"/>
      <c r="AR29" s="24"/>
      <c r="AS29" s="24"/>
      <c r="AT29" s="36"/>
    </row>
    <row r="30" spans="2:46" ht="23.25">
      <c r="B30" s="5"/>
      <c r="C30" s="8">
        <v>4</v>
      </c>
      <c r="D30" s="17"/>
      <c r="E30" s="17"/>
      <c r="F30" s="17"/>
      <c r="G30" s="17"/>
      <c r="H30" s="17"/>
      <c r="I30" s="18"/>
      <c r="J30" s="17"/>
      <c r="K30" s="17"/>
      <c r="L30" s="19"/>
      <c r="M30" s="20"/>
      <c r="N30" s="20"/>
      <c r="O30" s="17"/>
      <c r="P30" s="17"/>
      <c r="Q30" s="17"/>
      <c r="R30" s="21"/>
      <c r="S30" s="22"/>
      <c r="T30" s="87"/>
      <c r="X30" s="506" t="s">
        <v>42</v>
      </c>
      <c r="Y30" s="507"/>
      <c r="Z30" s="507"/>
      <c r="AA30" s="507"/>
      <c r="AB30" s="507"/>
      <c r="AC30" s="507"/>
      <c r="AD30" s="507"/>
      <c r="AE30" s="507"/>
      <c r="AF30" s="507"/>
      <c r="AG30" s="507"/>
      <c r="AH30" s="507"/>
      <c r="AI30" s="507"/>
      <c r="AJ30" s="507"/>
      <c r="AK30" s="507"/>
      <c r="AL30" s="507"/>
      <c r="AM30" s="507"/>
      <c r="AN30" s="507"/>
      <c r="AO30" s="507"/>
      <c r="AP30" s="507"/>
      <c r="AQ30" s="507"/>
      <c r="AR30" s="507"/>
      <c r="AS30" s="507"/>
      <c r="AT30" s="508"/>
    </row>
    <row r="31" spans="2:46" ht="23.25">
      <c r="B31" s="5"/>
      <c r="C31" s="8">
        <v>5</v>
      </c>
      <c r="D31" s="17"/>
      <c r="E31" s="17"/>
      <c r="F31" s="17"/>
      <c r="G31" s="17"/>
      <c r="H31" s="17"/>
      <c r="I31" s="18"/>
      <c r="J31" s="17"/>
      <c r="K31" s="17"/>
      <c r="L31" s="19"/>
      <c r="M31" s="20"/>
      <c r="N31" s="20"/>
      <c r="O31" s="17"/>
      <c r="P31" s="17"/>
      <c r="Q31" s="17"/>
      <c r="R31" s="21"/>
      <c r="S31" s="22"/>
      <c r="T31" s="87"/>
      <c r="X31" s="506"/>
      <c r="Y31" s="507"/>
      <c r="Z31" s="507"/>
      <c r="AA31" s="507"/>
      <c r="AB31" s="507"/>
      <c r="AC31" s="507"/>
      <c r="AD31" s="507"/>
      <c r="AE31" s="507"/>
      <c r="AF31" s="507"/>
      <c r="AG31" s="507"/>
      <c r="AH31" s="507"/>
      <c r="AI31" s="507"/>
      <c r="AJ31" s="507"/>
      <c r="AK31" s="507"/>
      <c r="AL31" s="507"/>
      <c r="AM31" s="507"/>
      <c r="AN31" s="507"/>
      <c r="AO31" s="507"/>
      <c r="AP31" s="507"/>
      <c r="AQ31" s="507"/>
      <c r="AR31" s="507"/>
      <c r="AS31" s="507"/>
      <c r="AT31" s="508"/>
    </row>
    <row r="32" spans="2:46" ht="24" thickBot="1">
      <c r="B32" s="5"/>
      <c r="C32" s="8">
        <v>6</v>
      </c>
      <c r="D32" s="17"/>
      <c r="E32" s="17"/>
      <c r="F32" s="17"/>
      <c r="G32" s="17"/>
      <c r="H32" s="17"/>
      <c r="I32" s="18"/>
      <c r="J32" s="17"/>
      <c r="K32" s="17"/>
      <c r="L32" s="19"/>
      <c r="M32" s="20"/>
      <c r="N32" s="20"/>
      <c r="O32" s="17"/>
      <c r="P32" s="17"/>
      <c r="Q32" s="17"/>
      <c r="R32" s="21"/>
      <c r="S32" s="22"/>
      <c r="T32" s="85"/>
      <c r="X32" s="509"/>
      <c r="Y32" s="510"/>
      <c r="Z32" s="510"/>
      <c r="AA32" s="510"/>
      <c r="AB32" s="510"/>
      <c r="AC32" s="510"/>
      <c r="AD32" s="510"/>
      <c r="AE32" s="510"/>
      <c r="AF32" s="510"/>
      <c r="AG32" s="510"/>
      <c r="AH32" s="510"/>
      <c r="AI32" s="510"/>
      <c r="AJ32" s="510"/>
      <c r="AK32" s="510"/>
      <c r="AL32" s="510"/>
      <c r="AM32" s="510"/>
      <c r="AN32" s="510"/>
      <c r="AO32" s="510"/>
      <c r="AP32" s="510"/>
      <c r="AQ32" s="510"/>
      <c r="AR32" s="510"/>
      <c r="AS32" s="510"/>
      <c r="AT32" s="511"/>
    </row>
    <row r="33" spans="2:20" ht="23.25">
      <c r="B33" s="23"/>
      <c r="C33" s="24"/>
      <c r="D33" s="24"/>
      <c r="E33" s="24"/>
      <c r="F33" s="24"/>
      <c r="G33" s="24"/>
      <c r="H33" s="24"/>
      <c r="I33" s="24"/>
      <c r="J33" s="24"/>
      <c r="K33" s="24"/>
      <c r="L33" s="24"/>
      <c r="M33" s="24"/>
      <c r="N33" s="24"/>
      <c r="O33" s="24"/>
      <c r="P33" s="24"/>
      <c r="Q33" s="24"/>
      <c r="R33" s="6" t="s">
        <v>35</v>
      </c>
      <c r="S33" s="22">
        <f>+SUM(S27:S32)</f>
        <v>19497.751288661064</v>
      </c>
      <c r="T33" s="36"/>
    </row>
    <row r="34" spans="2:20">
      <c r="B34" s="23"/>
      <c r="C34" s="24"/>
      <c r="D34" s="24"/>
      <c r="E34" s="24"/>
      <c r="F34" s="24"/>
      <c r="G34" s="24"/>
      <c r="H34" s="24"/>
      <c r="I34" s="24"/>
      <c r="J34" s="24"/>
      <c r="K34" s="24"/>
      <c r="L34" s="24"/>
      <c r="M34" s="24"/>
      <c r="N34" s="24"/>
      <c r="O34" s="24"/>
      <c r="P34" s="24"/>
      <c r="Q34" s="24"/>
      <c r="R34" s="24"/>
      <c r="S34" s="24"/>
      <c r="T34" s="36"/>
    </row>
    <row r="35" spans="2:20" ht="46.5" customHeight="1">
      <c r="B35" s="23"/>
      <c r="C35" s="495" t="s">
        <v>36</v>
      </c>
      <c r="D35" s="496"/>
      <c r="E35" s="24"/>
      <c r="F35" s="24"/>
      <c r="G35" s="24"/>
      <c r="H35" s="24"/>
      <c r="I35" s="24"/>
      <c r="J35" s="24"/>
      <c r="K35" s="24"/>
      <c r="L35" s="24"/>
      <c r="M35" s="24"/>
      <c r="N35" s="24"/>
      <c r="O35" s="24"/>
      <c r="P35" s="24"/>
      <c r="Q35" s="24"/>
      <c r="R35" s="24"/>
      <c r="S35" s="24"/>
      <c r="T35" s="36"/>
    </row>
    <row r="36" spans="2:20" ht="46.5">
      <c r="B36" s="23"/>
      <c r="C36" s="25" t="s">
        <v>37</v>
      </c>
      <c r="D36" s="25" t="s">
        <v>38</v>
      </c>
      <c r="E36" s="24"/>
      <c r="F36" s="24"/>
      <c r="G36" s="24"/>
      <c r="H36" s="24"/>
      <c r="I36" s="24"/>
      <c r="J36" s="24"/>
      <c r="K36" s="24"/>
      <c r="L36" s="24"/>
      <c r="M36" s="24"/>
      <c r="N36" s="24"/>
      <c r="O36" s="24"/>
      <c r="P36" s="24"/>
      <c r="Q36" s="24"/>
      <c r="R36" s="24"/>
      <c r="S36" s="24"/>
      <c r="T36" s="36"/>
    </row>
    <row r="37" spans="2:20" ht="23.25">
      <c r="B37" s="23"/>
      <c r="C37" s="17">
        <v>1997</v>
      </c>
      <c r="D37" s="21">
        <v>172005</v>
      </c>
      <c r="E37" s="24"/>
      <c r="F37" s="24"/>
      <c r="G37" s="26"/>
      <c r="H37" s="26"/>
      <c r="I37" s="24"/>
      <c r="J37" s="24"/>
      <c r="K37" s="24"/>
      <c r="L37" s="24"/>
      <c r="M37" s="24"/>
      <c r="N37" s="24"/>
      <c r="O37" s="24"/>
      <c r="P37" s="24"/>
      <c r="Q37" s="24"/>
      <c r="R37" s="24"/>
      <c r="S37" s="24"/>
      <c r="T37" s="36"/>
    </row>
    <row r="38" spans="2:20" ht="23.25">
      <c r="B38" s="23"/>
      <c r="C38" s="17">
        <v>1998</v>
      </c>
      <c r="D38" s="21">
        <v>203826</v>
      </c>
      <c r="E38" s="24"/>
      <c r="F38" s="24"/>
      <c r="G38" s="27"/>
      <c r="H38" s="58" t="s">
        <v>75</v>
      </c>
      <c r="I38" s="58" t="s">
        <v>76</v>
      </c>
      <c r="J38" s="58" t="s">
        <v>74</v>
      </c>
      <c r="K38" s="24"/>
      <c r="L38" s="24"/>
      <c r="M38" s="24"/>
      <c r="N38" s="24"/>
      <c r="O38" s="24"/>
      <c r="P38" s="24"/>
      <c r="Q38" s="24"/>
      <c r="R38" s="24"/>
      <c r="S38" s="24"/>
      <c r="T38" s="36"/>
    </row>
    <row r="39" spans="2:20" ht="23.25">
      <c r="B39" s="23"/>
      <c r="C39" s="17">
        <v>1999</v>
      </c>
      <c r="D39" s="21">
        <v>236460</v>
      </c>
      <c r="E39" s="24"/>
      <c r="F39" s="24"/>
      <c r="G39" s="27"/>
      <c r="H39" s="55"/>
      <c r="I39" s="56">
        <v>1</v>
      </c>
      <c r="J39" s="57">
        <v>20480.209717347505</v>
      </c>
      <c r="K39" s="24"/>
      <c r="L39" s="24"/>
      <c r="M39" s="24"/>
      <c r="N39" s="24"/>
      <c r="O39" s="24"/>
      <c r="P39" s="24"/>
      <c r="Q39" s="24"/>
      <c r="R39" s="24"/>
      <c r="S39" s="24"/>
      <c r="T39" s="36"/>
    </row>
    <row r="40" spans="2:20" ht="23.25">
      <c r="B40" s="23"/>
      <c r="C40" s="17">
        <v>2000</v>
      </c>
      <c r="D40" s="21">
        <v>260100</v>
      </c>
      <c r="E40" s="24"/>
      <c r="F40" s="24"/>
      <c r="G40" s="27"/>
      <c r="H40" s="54" t="s">
        <v>71</v>
      </c>
      <c r="I40" s="56">
        <v>0.75</v>
      </c>
      <c r="J40" s="57">
        <v>15360.157288010629</v>
      </c>
      <c r="K40" s="24"/>
      <c r="L40" s="24"/>
      <c r="M40" s="24"/>
      <c r="N40" s="24"/>
      <c r="O40" s="24"/>
      <c r="P40" s="24"/>
      <c r="Q40" s="24"/>
      <c r="R40" s="24"/>
      <c r="S40" s="24"/>
      <c r="T40" s="36"/>
    </row>
    <row r="41" spans="2:20" ht="23.25">
      <c r="B41" s="23"/>
      <c r="C41" s="17">
        <v>2001</v>
      </c>
      <c r="D41" s="21">
        <v>286000</v>
      </c>
      <c r="E41" s="24"/>
      <c r="F41" s="24"/>
      <c r="G41" s="27"/>
      <c r="H41" s="54" t="s">
        <v>72</v>
      </c>
      <c r="I41" s="56">
        <v>1.2</v>
      </c>
      <c r="J41" s="57">
        <v>24576.251660817004</v>
      </c>
      <c r="K41" s="24"/>
      <c r="L41" s="24"/>
      <c r="M41" s="24"/>
      <c r="N41" s="2"/>
      <c r="O41" s="24"/>
      <c r="P41" s="24"/>
      <c r="Q41" s="24"/>
      <c r="R41" s="24"/>
      <c r="S41" s="24"/>
      <c r="T41" s="36"/>
    </row>
    <row r="42" spans="2:20" ht="23.25">
      <c r="B42" s="23"/>
      <c r="C42" s="17">
        <v>2002</v>
      </c>
      <c r="D42" s="21">
        <v>309000</v>
      </c>
      <c r="E42" s="24"/>
      <c r="F42" s="24"/>
      <c r="G42" s="27"/>
      <c r="H42" s="54" t="s">
        <v>73</v>
      </c>
      <c r="I42" s="56">
        <v>1.5</v>
      </c>
      <c r="J42" s="57">
        <v>30720.314576021257</v>
      </c>
      <c r="K42" s="24"/>
      <c r="L42" s="24"/>
      <c r="M42" s="24"/>
      <c r="N42" s="2"/>
      <c r="O42" s="24"/>
      <c r="P42" s="24"/>
      <c r="Q42" s="24"/>
      <c r="R42" s="24"/>
      <c r="S42" s="24"/>
      <c r="T42" s="36"/>
    </row>
    <row r="43" spans="2:20" ht="23.25">
      <c r="B43" s="23"/>
      <c r="C43" s="17">
        <v>2003</v>
      </c>
      <c r="D43" s="21">
        <v>332000</v>
      </c>
      <c r="E43" s="24"/>
      <c r="F43" s="24"/>
      <c r="G43" s="24"/>
      <c r="H43" s="24"/>
      <c r="I43" s="24"/>
      <c r="J43" s="24"/>
      <c r="K43" s="24"/>
      <c r="L43" s="24"/>
      <c r="M43" s="24"/>
      <c r="N43" s="2"/>
      <c r="O43" s="24"/>
      <c r="P43" s="24"/>
      <c r="Q43" s="24"/>
      <c r="R43" s="24"/>
      <c r="S43" s="24"/>
      <c r="T43" s="36"/>
    </row>
    <row r="44" spans="2:20" ht="23.25">
      <c r="B44" s="23"/>
      <c r="C44" s="17">
        <v>2004</v>
      </c>
      <c r="D44" s="21">
        <v>358000</v>
      </c>
      <c r="E44" s="24"/>
      <c r="F44" s="24"/>
      <c r="G44" s="24"/>
      <c r="H44" s="24"/>
      <c r="I44" s="24"/>
      <c r="J44" s="24"/>
      <c r="K44" s="24"/>
      <c r="L44" s="24"/>
      <c r="M44" s="24"/>
      <c r="N44" s="2"/>
      <c r="O44" s="24"/>
      <c r="P44" s="24"/>
      <c r="Q44" s="24"/>
      <c r="R44" s="24"/>
      <c r="S44" s="24"/>
      <c r="T44" s="36"/>
    </row>
    <row r="45" spans="2:20" ht="23.25">
      <c r="B45" s="23"/>
      <c r="C45" s="17">
        <v>2005</v>
      </c>
      <c r="D45" s="21">
        <v>381500</v>
      </c>
      <c r="E45" s="24"/>
      <c r="F45" s="24"/>
      <c r="G45" s="24"/>
      <c r="H45" s="24"/>
      <c r="I45" s="24"/>
      <c r="J45" s="24"/>
      <c r="K45" s="24"/>
      <c r="L45" s="24"/>
      <c r="M45" s="24"/>
      <c r="N45" s="2"/>
      <c r="O45" s="24"/>
      <c r="P45" s="24"/>
      <c r="Q45" s="24"/>
      <c r="R45" s="24"/>
      <c r="S45" s="24"/>
      <c r="T45" s="36"/>
    </row>
    <row r="46" spans="2:20" ht="23.25">
      <c r="B46" s="23"/>
      <c r="C46" s="17">
        <v>2006</v>
      </c>
      <c r="D46" s="21">
        <v>408000</v>
      </c>
      <c r="E46" s="24"/>
      <c r="F46" s="24"/>
      <c r="G46" s="24"/>
      <c r="H46" s="24"/>
      <c r="I46" s="24"/>
      <c r="J46" s="24"/>
      <c r="K46" s="24"/>
      <c r="L46" s="24"/>
      <c r="M46" s="24"/>
      <c r="N46" s="2"/>
      <c r="O46" s="24"/>
      <c r="P46" s="24"/>
      <c r="Q46" s="24"/>
      <c r="R46" s="24"/>
      <c r="S46" s="24"/>
      <c r="T46" s="36"/>
    </row>
    <row r="47" spans="2:20" ht="23.25">
      <c r="B47" s="23"/>
      <c r="C47" s="17">
        <v>2007</v>
      </c>
      <c r="D47" s="21">
        <v>433700</v>
      </c>
      <c r="E47" s="24"/>
      <c r="F47" s="24"/>
      <c r="G47" s="24"/>
      <c r="H47" s="24"/>
      <c r="I47" s="24"/>
      <c r="J47" s="24"/>
      <c r="K47" s="24"/>
      <c r="L47" s="24"/>
      <c r="M47" s="24"/>
      <c r="N47" s="24"/>
      <c r="O47" s="24"/>
      <c r="P47" s="24"/>
      <c r="Q47" s="24"/>
      <c r="R47" s="24"/>
      <c r="S47" s="24"/>
      <c r="T47" s="36"/>
    </row>
    <row r="48" spans="2:20" ht="23.25">
      <c r="B48" s="23"/>
      <c r="C48" s="17">
        <v>2008</v>
      </c>
      <c r="D48" s="21">
        <v>461500</v>
      </c>
      <c r="E48" s="24"/>
      <c r="F48" s="24"/>
      <c r="G48" s="24"/>
      <c r="H48" s="24"/>
      <c r="I48" s="24"/>
      <c r="J48" s="24"/>
      <c r="K48" s="24"/>
      <c r="L48" s="24"/>
      <c r="M48" s="24"/>
      <c r="N48" s="24"/>
      <c r="O48" s="24"/>
      <c r="P48" s="24"/>
      <c r="Q48" s="24"/>
      <c r="R48" s="24"/>
      <c r="S48" s="24"/>
      <c r="T48" s="36"/>
    </row>
    <row r="49" spans="2:20" ht="23.25">
      <c r="B49" s="23"/>
      <c r="C49" s="17">
        <v>2009</v>
      </c>
      <c r="D49" s="21">
        <v>496900</v>
      </c>
      <c r="E49" s="24"/>
      <c r="F49" s="24"/>
      <c r="G49" s="24"/>
      <c r="H49" s="24"/>
      <c r="I49" s="24"/>
      <c r="J49" s="24"/>
      <c r="K49" s="24"/>
      <c r="L49" s="24"/>
      <c r="M49" s="24"/>
      <c r="N49" s="24"/>
      <c r="O49" s="24"/>
      <c r="P49" s="24"/>
      <c r="Q49" s="24"/>
      <c r="R49" s="24"/>
      <c r="S49" s="24"/>
      <c r="T49" s="36"/>
    </row>
    <row r="50" spans="2:20" ht="23.25">
      <c r="B50" s="23"/>
      <c r="C50" s="17">
        <v>2010</v>
      </c>
      <c r="D50" s="21">
        <v>515000</v>
      </c>
      <c r="E50" s="24"/>
      <c r="F50" s="24"/>
      <c r="G50" s="24"/>
      <c r="H50" s="24"/>
      <c r="I50" s="24"/>
      <c r="J50" s="24"/>
      <c r="K50" s="24"/>
      <c r="L50" s="24"/>
      <c r="M50" s="24"/>
      <c r="N50" s="24"/>
      <c r="O50" s="24"/>
      <c r="P50" s="24"/>
      <c r="Q50" s="24"/>
      <c r="R50" s="24"/>
      <c r="S50" s="24"/>
      <c r="T50" s="36"/>
    </row>
    <row r="51" spans="2:20" ht="23.25">
      <c r="B51" s="23"/>
      <c r="C51" s="17">
        <v>2011</v>
      </c>
      <c r="D51" s="21">
        <v>535600</v>
      </c>
      <c r="E51" s="24"/>
      <c r="F51" s="24"/>
      <c r="G51" s="24"/>
      <c r="H51" s="24"/>
      <c r="I51" s="24"/>
      <c r="J51" s="24"/>
      <c r="K51" s="24"/>
      <c r="L51" s="24"/>
      <c r="M51" s="24"/>
      <c r="N51" s="24"/>
      <c r="O51" s="24"/>
      <c r="P51" s="24"/>
      <c r="Q51" s="24"/>
      <c r="R51" s="24"/>
      <c r="S51" s="24"/>
      <c r="T51" s="36"/>
    </row>
    <row r="52" spans="2:20" ht="23.25">
      <c r="B52" s="23"/>
      <c r="C52" s="17">
        <v>2012</v>
      </c>
      <c r="D52" s="21">
        <v>566700</v>
      </c>
      <c r="E52" s="24"/>
      <c r="F52" s="24"/>
      <c r="G52" s="24"/>
      <c r="H52" s="24"/>
      <c r="I52" s="24"/>
      <c r="J52" s="24"/>
      <c r="K52" s="24"/>
      <c r="L52" s="24"/>
      <c r="M52" s="24"/>
      <c r="N52" s="24"/>
      <c r="O52" s="24"/>
      <c r="P52" s="24"/>
      <c r="Q52" s="24"/>
      <c r="R52" s="24"/>
      <c r="S52" s="24"/>
      <c r="T52" s="36"/>
    </row>
    <row r="53" spans="2:20" ht="23.25">
      <c r="B53" s="23"/>
      <c r="C53" s="17">
        <v>2013</v>
      </c>
      <c r="D53" s="21">
        <v>589500</v>
      </c>
      <c r="E53" s="24"/>
      <c r="F53" s="24"/>
      <c r="G53" s="24"/>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48">
    <mergeCell ref="B2:R3"/>
    <mergeCell ref="B4:R5"/>
    <mergeCell ref="E6:R7"/>
    <mergeCell ref="B21:M21"/>
    <mergeCell ref="B22:N22"/>
    <mergeCell ref="P17:R17"/>
    <mergeCell ref="P18:R18"/>
    <mergeCell ref="P19:R19"/>
    <mergeCell ref="P20:R20"/>
    <mergeCell ref="P21:R21"/>
    <mergeCell ref="P22:R22"/>
    <mergeCell ref="K12:N12"/>
    <mergeCell ref="B13:M13"/>
    <mergeCell ref="B10:J10"/>
    <mergeCell ref="K10:N10"/>
    <mergeCell ref="O10:O12"/>
    <mergeCell ref="X23:AT24"/>
    <mergeCell ref="X30:AT32"/>
    <mergeCell ref="B18:M18"/>
    <mergeCell ref="B19:M19"/>
    <mergeCell ref="B20:M20"/>
    <mergeCell ref="R24:R25"/>
    <mergeCell ref="S24:S25"/>
    <mergeCell ref="T24:T25"/>
    <mergeCell ref="G25:G26"/>
    <mergeCell ref="P24:P26"/>
    <mergeCell ref="Q24:Q25"/>
    <mergeCell ref="B15:T16"/>
    <mergeCell ref="B14:T14"/>
    <mergeCell ref="C35:D35"/>
    <mergeCell ref="L24:L26"/>
    <mergeCell ref="M24:M26"/>
    <mergeCell ref="N24:N26"/>
    <mergeCell ref="O24:O26"/>
    <mergeCell ref="C24:C26"/>
    <mergeCell ref="D24:D26"/>
    <mergeCell ref="E24:E26"/>
    <mergeCell ref="F24:F26"/>
    <mergeCell ref="H24:H26"/>
    <mergeCell ref="I24:I26"/>
    <mergeCell ref="J24:J26"/>
    <mergeCell ref="K24:K26"/>
    <mergeCell ref="B8:T9"/>
    <mergeCell ref="B6:D7"/>
    <mergeCell ref="P10:R12"/>
    <mergeCell ref="B11:J11"/>
    <mergeCell ref="K11:N11"/>
    <mergeCell ref="B12:J12"/>
  </mergeCells>
  <conditionalFormatting sqref="O13">
    <cfRule type="containsText" dxfId="67" priority="1" operator="containsText" text="NO  CUMPLE">
      <formula>NOT(ISERROR(SEARCH("NO  CUMPLE",O13)))</formula>
    </cfRule>
    <cfRule type="containsText" dxfId="66" priority="2" operator="containsText" text="CUMPLE">
      <formula>NOT(ISERROR(SEARCH("CUMPLE",O13)))</formula>
    </cfRule>
  </conditionalFormatting>
  <conditionalFormatting sqref="O10">
    <cfRule type="containsText" dxfId="65" priority="3" operator="containsText" text="NO  CUMPLE">
      <formula>NOT(ISERROR(SEARCH("NO  CUMPLE",O10)))</formula>
    </cfRule>
    <cfRule type="containsText" dxfId="64" priority="4" operator="containsText" text="CUMPLE">
      <formula>NOT(ISERROR(SEARCH("CUMPLE",O10)))</formula>
    </cfRule>
  </conditionalFormatting>
  <dataValidations disablePrompts="1" count="1">
    <dataValidation type="list" allowBlank="1" showInputMessage="1" showErrorMessage="1" sqref="N41:N46">
      <formula1>$BD$123:$BD$124</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dimension ref="B1:AT63"/>
  <sheetViews>
    <sheetView zoomScale="40" zoomScaleNormal="40" workbookViewId="0">
      <selection activeCell="O21" sqref="O21"/>
    </sheetView>
  </sheetViews>
  <sheetFormatPr baseColWidth="10" defaultRowHeight="15"/>
  <cols>
    <col min="3" max="3" width="13.42578125" customWidth="1"/>
    <col min="4" max="4" width="32.5703125" customWidth="1"/>
    <col min="5" max="5" width="28" customWidth="1"/>
    <col min="6" max="6" width="14.5703125" customWidth="1"/>
    <col min="7" max="7" width="17.85546875" customWidth="1"/>
    <col min="8" max="8" width="63.42578125" customWidth="1"/>
    <col min="9" max="9" width="17.7109375" customWidth="1"/>
    <col min="10" max="10" width="25.42578125" customWidth="1"/>
    <col min="11" max="11" width="17.85546875" customWidth="1"/>
    <col min="12" max="12" width="24.85546875" customWidth="1"/>
    <col min="13" max="13" width="24" customWidth="1"/>
    <col min="14" max="14" width="24.140625" customWidth="1"/>
    <col min="15" max="15" width="26.42578125" customWidth="1"/>
    <col min="16" max="16" width="27" customWidth="1"/>
    <col min="17" max="17" width="39.7109375" customWidth="1"/>
    <col min="18" max="18" width="62.42578125" bestFit="1" customWidth="1"/>
    <col min="19" max="19" width="31.28515625" bestFit="1" customWidth="1"/>
    <col min="20" max="20" width="37.28515625" customWidth="1"/>
  </cols>
  <sheetData>
    <row r="1" spans="2:46">
      <c r="B1" s="521" t="s">
        <v>190</v>
      </c>
      <c r="C1" s="522"/>
      <c r="D1" s="522"/>
      <c r="E1" s="522"/>
      <c r="F1" s="522"/>
      <c r="G1" s="522"/>
      <c r="H1" s="522"/>
      <c r="I1" s="522"/>
      <c r="J1" s="522"/>
      <c r="K1" s="522"/>
      <c r="L1" s="522"/>
      <c r="M1" s="522"/>
      <c r="N1" s="522"/>
      <c r="O1" s="522"/>
      <c r="P1" s="522"/>
      <c r="Q1" s="522"/>
      <c r="R1" s="523"/>
      <c r="S1" s="67"/>
      <c r="T1" s="68"/>
    </row>
    <row r="2" spans="2:46" ht="15" customHeight="1" thickBot="1">
      <c r="B2" s="479"/>
      <c r="C2" s="480"/>
      <c r="D2" s="480"/>
      <c r="E2" s="480"/>
      <c r="F2" s="480"/>
      <c r="G2" s="480"/>
      <c r="H2" s="480"/>
      <c r="I2" s="480"/>
      <c r="J2" s="480"/>
      <c r="K2" s="480"/>
      <c r="L2" s="480"/>
      <c r="M2" s="480"/>
      <c r="N2" s="480"/>
      <c r="O2" s="480"/>
      <c r="P2" s="480"/>
      <c r="Q2" s="480"/>
      <c r="R2" s="524"/>
      <c r="S2" s="78"/>
      <c r="T2" s="76"/>
    </row>
    <row r="3" spans="2:46" ht="15" customHeight="1">
      <c r="B3" s="565" t="s">
        <v>191</v>
      </c>
      <c r="C3" s="566"/>
      <c r="D3" s="566"/>
      <c r="E3" s="566"/>
      <c r="F3" s="566"/>
      <c r="G3" s="566"/>
      <c r="H3" s="566"/>
      <c r="I3" s="566"/>
      <c r="J3" s="566"/>
      <c r="K3" s="566"/>
      <c r="L3" s="566"/>
      <c r="M3" s="566"/>
      <c r="N3" s="566"/>
      <c r="O3" s="566"/>
      <c r="P3" s="566"/>
      <c r="Q3" s="566"/>
      <c r="R3" s="567"/>
      <c r="S3" s="78"/>
      <c r="T3" s="76"/>
    </row>
    <row r="4" spans="2:46">
      <c r="B4" s="568"/>
      <c r="C4" s="569"/>
      <c r="D4" s="569"/>
      <c r="E4" s="569"/>
      <c r="F4" s="569"/>
      <c r="G4" s="569"/>
      <c r="H4" s="569"/>
      <c r="I4" s="569"/>
      <c r="J4" s="569"/>
      <c r="K4" s="569"/>
      <c r="L4" s="569"/>
      <c r="M4" s="569"/>
      <c r="N4" s="569"/>
      <c r="O4" s="569"/>
      <c r="P4" s="569"/>
      <c r="Q4" s="569"/>
      <c r="R4" s="570"/>
      <c r="S4" s="78"/>
      <c r="T4" s="76"/>
    </row>
    <row r="5" spans="2:46" ht="49.5" customHeight="1">
      <c r="B5" s="477" t="s">
        <v>188</v>
      </c>
      <c r="C5" s="478"/>
      <c r="D5" s="478"/>
      <c r="E5" s="531" t="s">
        <v>48</v>
      </c>
      <c r="F5" s="532"/>
      <c r="G5" s="532"/>
      <c r="H5" s="532"/>
      <c r="I5" s="532"/>
      <c r="J5" s="532"/>
      <c r="K5" s="532"/>
      <c r="L5" s="532"/>
      <c r="M5" s="532"/>
      <c r="N5" s="532"/>
      <c r="O5" s="532"/>
      <c r="P5" s="532"/>
      <c r="Q5" s="532"/>
      <c r="R5" s="533"/>
      <c r="S5" s="78"/>
      <c r="T5" s="76"/>
    </row>
    <row r="6" spans="2:46" ht="15.75" customHeight="1" thickBot="1">
      <c r="B6" s="479"/>
      <c r="C6" s="480"/>
      <c r="D6" s="480"/>
      <c r="E6" s="534"/>
      <c r="F6" s="535"/>
      <c r="G6" s="535"/>
      <c r="H6" s="535"/>
      <c r="I6" s="535"/>
      <c r="J6" s="535"/>
      <c r="K6" s="535"/>
      <c r="L6" s="535"/>
      <c r="M6" s="535"/>
      <c r="N6" s="535"/>
      <c r="O6" s="535"/>
      <c r="P6" s="535"/>
      <c r="Q6" s="535"/>
      <c r="R6" s="536"/>
      <c r="S6" s="79"/>
      <c r="T6" s="77"/>
    </row>
    <row r="7" spans="2:46" ht="24" customHeight="1">
      <c r="B7" s="491" t="s">
        <v>39</v>
      </c>
      <c r="C7" s="472"/>
      <c r="D7" s="472"/>
      <c r="E7" s="472"/>
      <c r="F7" s="472"/>
      <c r="G7" s="472"/>
      <c r="H7" s="472"/>
      <c r="I7" s="472"/>
      <c r="J7" s="472"/>
      <c r="K7" s="472"/>
      <c r="L7" s="472"/>
      <c r="M7" s="472"/>
      <c r="N7" s="472"/>
      <c r="O7" s="472"/>
      <c r="P7" s="472"/>
      <c r="Q7" s="472"/>
      <c r="R7" s="472"/>
      <c r="S7" s="472"/>
      <c r="T7" s="473"/>
    </row>
    <row r="8" spans="2:46" ht="15.75" thickBot="1">
      <c r="B8" s="474"/>
      <c r="C8" s="475"/>
      <c r="D8" s="475"/>
      <c r="E8" s="475"/>
      <c r="F8" s="475"/>
      <c r="G8" s="475"/>
      <c r="H8" s="475"/>
      <c r="I8" s="475"/>
      <c r="J8" s="475"/>
      <c r="K8" s="475"/>
      <c r="L8" s="475"/>
      <c r="M8" s="475"/>
      <c r="N8" s="475"/>
      <c r="O8" s="475"/>
      <c r="P8" s="475"/>
      <c r="Q8" s="475"/>
      <c r="R8" s="475"/>
      <c r="S8" s="475"/>
      <c r="T8" s="476"/>
    </row>
    <row r="9" spans="2:46" ht="23.25">
      <c r="B9" s="545" t="s">
        <v>0</v>
      </c>
      <c r="C9" s="546"/>
      <c r="D9" s="546"/>
      <c r="E9" s="546"/>
      <c r="F9" s="546"/>
      <c r="G9" s="546"/>
      <c r="H9" s="546"/>
      <c r="I9" s="546"/>
      <c r="J9" s="547"/>
      <c r="K9" s="548">
        <v>16000000000</v>
      </c>
      <c r="L9" s="548"/>
      <c r="M9" s="548"/>
      <c r="N9" s="548"/>
      <c r="O9" s="552" t="str">
        <f>+IF(K11&gt;=K10,"CUMPLE","NO  CUMPLE")</f>
        <v>CUMPLE</v>
      </c>
      <c r="P9" s="481"/>
      <c r="Q9" s="482"/>
      <c r="R9" s="483"/>
      <c r="S9" s="1"/>
      <c r="T9" s="80"/>
    </row>
    <row r="10" spans="2:46" ht="23.25">
      <c r="B10" s="487" t="s">
        <v>227</v>
      </c>
      <c r="C10" s="488"/>
      <c r="D10" s="488"/>
      <c r="E10" s="488"/>
      <c r="F10" s="488"/>
      <c r="G10" s="488"/>
      <c r="H10" s="488"/>
      <c r="I10" s="488"/>
      <c r="J10" s="489"/>
      <c r="K10" s="490">
        <f>+J39</f>
        <v>24576.251660817004</v>
      </c>
      <c r="L10" s="490"/>
      <c r="M10" s="490"/>
      <c r="N10" s="490"/>
      <c r="O10" s="553"/>
      <c r="P10" s="481"/>
      <c r="Q10" s="482"/>
      <c r="R10" s="483"/>
      <c r="S10" s="1"/>
      <c r="T10" s="80"/>
    </row>
    <row r="11" spans="2:46" ht="42" customHeight="1">
      <c r="B11" s="487" t="s">
        <v>1</v>
      </c>
      <c r="C11" s="488"/>
      <c r="D11" s="488"/>
      <c r="E11" s="488"/>
      <c r="F11" s="488"/>
      <c r="G11" s="488"/>
      <c r="H11" s="488"/>
      <c r="I11" s="488"/>
      <c r="J11" s="489"/>
      <c r="K11" s="490">
        <f>+S32</f>
        <v>39542.186117734622</v>
      </c>
      <c r="L11" s="490"/>
      <c r="M11" s="490"/>
      <c r="N11" s="490"/>
      <c r="O11" s="554"/>
      <c r="P11" s="484"/>
      <c r="Q11" s="485"/>
      <c r="R11" s="486"/>
      <c r="S11" s="1"/>
      <c r="T11" s="81"/>
    </row>
    <row r="12" spans="2:46" ht="44.25" customHeight="1" thickBot="1">
      <c r="B12" s="543" t="s">
        <v>2</v>
      </c>
      <c r="C12" s="544"/>
      <c r="D12" s="544"/>
      <c r="E12" s="544"/>
      <c r="F12" s="544"/>
      <c r="G12" s="544"/>
      <c r="H12" s="544"/>
      <c r="I12" s="544"/>
      <c r="J12" s="544"/>
      <c r="K12" s="544"/>
      <c r="L12" s="544"/>
      <c r="M12" s="544"/>
      <c r="N12" s="42" t="s">
        <v>3</v>
      </c>
      <c r="O12" s="43" t="str">
        <f t="shared" ref="O12" si="0">+IF(N12&gt;="SI","CUMPLE","NO  CUMPLE")</f>
        <v>CUMPLE</v>
      </c>
      <c r="P12" s="564"/>
      <c r="Q12" s="564"/>
      <c r="R12" s="564"/>
      <c r="S12" s="2"/>
      <c r="T12" s="82"/>
    </row>
    <row r="13" spans="2:46" ht="34.5" customHeight="1" thickBot="1">
      <c r="B13" s="492" t="str">
        <f>IF(AND($O9="CUMPLE",O12="CUMPLE"),"HABILITADO","NO HABILITADO")</f>
        <v>HABILITADO</v>
      </c>
      <c r="C13" s="493"/>
      <c r="D13" s="493"/>
      <c r="E13" s="493"/>
      <c r="F13" s="493"/>
      <c r="G13" s="493"/>
      <c r="H13" s="493"/>
      <c r="I13" s="493"/>
      <c r="J13" s="493"/>
      <c r="K13" s="493"/>
      <c r="L13" s="493"/>
      <c r="M13" s="493"/>
      <c r="N13" s="493"/>
      <c r="O13" s="493"/>
      <c r="P13" s="571"/>
      <c r="Q13" s="571"/>
      <c r="R13" s="571"/>
      <c r="S13" s="493"/>
      <c r="T13" s="494"/>
    </row>
    <row r="14" spans="2:46" ht="43.5" customHeight="1">
      <c r="B14" s="491" t="s">
        <v>40</v>
      </c>
      <c r="C14" s="472"/>
      <c r="D14" s="472"/>
      <c r="E14" s="472"/>
      <c r="F14" s="472"/>
      <c r="G14" s="472"/>
      <c r="H14" s="472"/>
      <c r="I14" s="472"/>
      <c r="J14" s="472"/>
      <c r="K14" s="472"/>
      <c r="L14" s="472"/>
      <c r="M14" s="472"/>
      <c r="N14" s="472"/>
      <c r="O14" s="472"/>
      <c r="P14" s="472"/>
      <c r="Q14" s="472"/>
      <c r="R14" s="472"/>
      <c r="S14" s="472"/>
      <c r="T14" s="473"/>
    </row>
    <row r="15" spans="2:46" ht="15.75" thickBot="1">
      <c r="B15" s="474"/>
      <c r="C15" s="475"/>
      <c r="D15" s="475"/>
      <c r="E15" s="475"/>
      <c r="F15" s="475"/>
      <c r="G15" s="475"/>
      <c r="H15" s="475"/>
      <c r="I15" s="475"/>
      <c r="J15" s="475"/>
      <c r="K15" s="475"/>
      <c r="L15" s="475"/>
      <c r="M15" s="475"/>
      <c r="N15" s="475"/>
      <c r="O15" s="475"/>
      <c r="P15" s="475"/>
      <c r="Q15" s="475"/>
      <c r="R15" s="475"/>
      <c r="S15" s="475"/>
      <c r="T15" s="476"/>
    </row>
    <row r="16" spans="2:46" ht="23.25">
      <c r="B16" s="3"/>
      <c r="C16" s="4"/>
      <c r="D16" s="4"/>
      <c r="E16" s="4"/>
      <c r="F16" s="4"/>
      <c r="G16" s="4"/>
      <c r="H16" s="4"/>
      <c r="I16" s="4"/>
      <c r="J16" s="4"/>
      <c r="K16" s="4"/>
      <c r="L16" s="4"/>
      <c r="M16" s="4"/>
      <c r="N16" s="4"/>
      <c r="O16" s="4"/>
      <c r="P16" s="539" t="s">
        <v>21</v>
      </c>
      <c r="Q16" s="539"/>
      <c r="R16" s="539"/>
      <c r="S16" s="4"/>
      <c r="T16" s="83"/>
      <c r="X16" s="500" t="s">
        <v>41</v>
      </c>
      <c r="Y16" s="501"/>
      <c r="Z16" s="501"/>
      <c r="AA16" s="501"/>
      <c r="AB16" s="501"/>
      <c r="AC16" s="501"/>
      <c r="AD16" s="501"/>
      <c r="AE16" s="501"/>
      <c r="AF16" s="501"/>
      <c r="AG16" s="501"/>
      <c r="AH16" s="501"/>
      <c r="AI16" s="501"/>
      <c r="AJ16" s="501"/>
      <c r="AK16" s="501"/>
      <c r="AL16" s="501"/>
      <c r="AM16" s="501"/>
      <c r="AN16" s="501"/>
      <c r="AO16" s="501"/>
      <c r="AP16" s="501"/>
      <c r="AQ16" s="501"/>
      <c r="AR16" s="501"/>
      <c r="AS16" s="501"/>
      <c r="AT16" s="502"/>
    </row>
    <row r="17" spans="2:46" ht="41.25" customHeight="1" thickBot="1">
      <c r="B17" s="512" t="s">
        <v>43</v>
      </c>
      <c r="C17" s="513"/>
      <c r="D17" s="513"/>
      <c r="E17" s="513"/>
      <c r="F17" s="513"/>
      <c r="G17" s="513"/>
      <c r="H17" s="513"/>
      <c r="I17" s="513"/>
      <c r="J17" s="513"/>
      <c r="K17" s="513"/>
      <c r="L17" s="513"/>
      <c r="M17" s="513"/>
      <c r="N17" s="40">
        <v>1</v>
      </c>
      <c r="O17" s="39" t="str">
        <f>IF(B13="NO HABILITADO","0",IF(N17=1,"100",IF(N17=2,"50","0")))</f>
        <v>100</v>
      </c>
      <c r="P17" s="540"/>
      <c r="Q17" s="541"/>
      <c r="R17" s="542"/>
      <c r="S17" s="4"/>
      <c r="T17" s="83"/>
      <c r="X17" s="503"/>
      <c r="Y17" s="504"/>
      <c r="Z17" s="504"/>
      <c r="AA17" s="504"/>
      <c r="AB17" s="504"/>
      <c r="AC17" s="504"/>
      <c r="AD17" s="504"/>
      <c r="AE17" s="504"/>
      <c r="AF17" s="504"/>
      <c r="AG17" s="504"/>
      <c r="AH17" s="504"/>
      <c r="AI17" s="504"/>
      <c r="AJ17" s="504"/>
      <c r="AK17" s="504"/>
      <c r="AL17" s="504"/>
      <c r="AM17" s="504"/>
      <c r="AN17" s="504"/>
      <c r="AO17" s="504"/>
      <c r="AP17" s="504"/>
      <c r="AQ17" s="504"/>
      <c r="AR17" s="504"/>
      <c r="AS17" s="504"/>
      <c r="AT17" s="505"/>
    </row>
    <row r="18" spans="2:46" ht="23.25">
      <c r="B18" s="512" t="s">
        <v>45</v>
      </c>
      <c r="C18" s="513"/>
      <c r="D18" s="513"/>
      <c r="E18" s="513"/>
      <c r="F18" s="513"/>
      <c r="G18" s="513"/>
      <c r="H18" s="513"/>
      <c r="I18" s="513"/>
      <c r="J18" s="513"/>
      <c r="K18" s="513"/>
      <c r="L18" s="513"/>
      <c r="M18" s="513"/>
      <c r="N18" s="40" t="s">
        <v>3</v>
      </c>
      <c r="O18" s="39" t="str">
        <f>IF(B13="NO HABILITADO","0",IF(N18="SI","10","0"))</f>
        <v>10</v>
      </c>
      <c r="P18" s="540"/>
      <c r="Q18" s="541"/>
      <c r="R18" s="542"/>
      <c r="S18" s="4"/>
      <c r="T18" s="83"/>
      <c r="X18" s="33"/>
      <c r="Y18" s="34"/>
      <c r="Z18" s="34"/>
      <c r="AA18" s="34"/>
      <c r="AB18" s="34"/>
      <c r="AC18" s="34"/>
      <c r="AD18" s="34"/>
      <c r="AE18" s="34"/>
      <c r="AF18" s="34"/>
      <c r="AG18" s="34"/>
      <c r="AH18" s="34"/>
      <c r="AI18" s="34"/>
      <c r="AJ18" s="34"/>
      <c r="AK18" s="34"/>
      <c r="AL18" s="34"/>
      <c r="AM18" s="34"/>
      <c r="AN18" s="34"/>
      <c r="AO18" s="34"/>
      <c r="AP18" s="34"/>
      <c r="AQ18" s="34"/>
      <c r="AR18" s="34"/>
      <c r="AS18" s="34"/>
      <c r="AT18" s="35"/>
    </row>
    <row r="19" spans="2:46" ht="61.5" customHeight="1">
      <c r="B19" s="512" t="s">
        <v>44</v>
      </c>
      <c r="C19" s="513"/>
      <c r="D19" s="513"/>
      <c r="E19" s="513"/>
      <c r="F19" s="513"/>
      <c r="G19" s="513"/>
      <c r="H19" s="513"/>
      <c r="I19" s="513"/>
      <c r="J19" s="513"/>
      <c r="K19" s="513"/>
      <c r="L19" s="513"/>
      <c r="M19" s="513"/>
      <c r="N19" s="40" t="s">
        <v>3</v>
      </c>
      <c r="O19" s="39" t="str">
        <f>IF(B13="NO HABILITADO","0",IF(N19="SI","20","0"))</f>
        <v>20</v>
      </c>
      <c r="P19" s="540"/>
      <c r="Q19" s="541"/>
      <c r="R19" s="542"/>
      <c r="S19" s="4"/>
      <c r="T19" s="83"/>
      <c r="X19" s="23"/>
      <c r="Y19" s="24"/>
      <c r="Z19" s="24"/>
      <c r="AA19" s="24"/>
      <c r="AB19" s="24"/>
      <c r="AC19" s="24"/>
      <c r="AD19" s="24"/>
      <c r="AE19" s="24"/>
      <c r="AF19" s="24"/>
      <c r="AG19" s="24"/>
      <c r="AH19" s="24"/>
      <c r="AI19" s="24"/>
      <c r="AJ19" s="24"/>
      <c r="AK19" s="24"/>
      <c r="AL19" s="24"/>
      <c r="AM19" s="24"/>
      <c r="AN19" s="24"/>
      <c r="AO19" s="24"/>
      <c r="AP19" s="24"/>
      <c r="AQ19" s="24"/>
      <c r="AR19" s="24"/>
      <c r="AS19" s="24"/>
      <c r="AT19" s="36"/>
    </row>
    <row r="20" spans="2:46" ht="23.25">
      <c r="B20" s="512" t="s">
        <v>46</v>
      </c>
      <c r="C20" s="513"/>
      <c r="D20" s="513"/>
      <c r="E20" s="513"/>
      <c r="F20" s="513"/>
      <c r="G20" s="513"/>
      <c r="H20" s="513"/>
      <c r="I20" s="513"/>
      <c r="J20" s="513"/>
      <c r="K20" s="513"/>
      <c r="L20" s="513"/>
      <c r="M20" s="513"/>
      <c r="N20" s="40" t="s">
        <v>3</v>
      </c>
      <c r="O20" s="39" t="str">
        <f>IF(B13="NO HABILITADO","0",IF(N20="SI","100","0"))</f>
        <v>100</v>
      </c>
      <c r="P20" s="540"/>
      <c r="Q20" s="541"/>
      <c r="R20" s="542"/>
      <c r="S20" s="2"/>
      <c r="T20" s="82"/>
      <c r="X20" s="23"/>
      <c r="Y20" s="24"/>
      <c r="Z20" s="24"/>
      <c r="AA20" s="24"/>
      <c r="AB20" s="24"/>
      <c r="AC20" s="24"/>
      <c r="AD20" s="24"/>
      <c r="AE20" s="24"/>
      <c r="AF20" s="24"/>
      <c r="AG20" s="24"/>
      <c r="AH20" s="24"/>
      <c r="AI20" s="24"/>
      <c r="AJ20" s="24"/>
      <c r="AK20" s="24"/>
      <c r="AL20" s="24"/>
      <c r="AM20" s="24"/>
      <c r="AN20" s="24"/>
      <c r="AO20" s="24"/>
      <c r="AP20" s="24"/>
      <c r="AQ20" s="24"/>
      <c r="AR20" s="24"/>
      <c r="AS20" s="24"/>
      <c r="AT20" s="36"/>
    </row>
    <row r="21" spans="2:46" ht="27.75">
      <c r="B21" s="537" t="s">
        <v>35</v>
      </c>
      <c r="C21" s="538"/>
      <c r="D21" s="538"/>
      <c r="E21" s="538"/>
      <c r="F21" s="538"/>
      <c r="G21" s="538"/>
      <c r="H21" s="538"/>
      <c r="I21" s="538"/>
      <c r="J21" s="538"/>
      <c r="K21" s="538"/>
      <c r="L21" s="538"/>
      <c r="M21" s="538"/>
      <c r="N21" s="538"/>
      <c r="O21" s="41">
        <f>+O20+O19+O18+O17</f>
        <v>230</v>
      </c>
      <c r="P21" s="540"/>
      <c r="Q21" s="541"/>
      <c r="R21" s="542"/>
      <c r="S21" s="2"/>
      <c r="T21" s="82"/>
      <c r="X21" s="23"/>
      <c r="Y21" s="24"/>
      <c r="Z21" s="24"/>
      <c r="AA21" s="24"/>
      <c r="AB21" s="24"/>
      <c r="AC21" s="24"/>
      <c r="AD21" s="24"/>
      <c r="AE21" s="24"/>
      <c r="AF21" s="24"/>
      <c r="AG21" s="24"/>
      <c r="AH21" s="24"/>
      <c r="AI21" s="24"/>
      <c r="AJ21" s="24"/>
      <c r="AK21" s="24"/>
      <c r="AL21" s="24"/>
      <c r="AM21" s="24"/>
      <c r="AN21" s="24"/>
      <c r="AO21" s="24"/>
      <c r="AP21" s="24"/>
      <c r="AQ21" s="24"/>
      <c r="AR21" s="24"/>
      <c r="AS21" s="24"/>
      <c r="AT21" s="36"/>
    </row>
    <row r="22" spans="2:46" ht="24" thickBot="1">
      <c r="B22" s="23"/>
      <c r="C22" s="24"/>
      <c r="D22" s="24"/>
      <c r="E22" s="24"/>
      <c r="F22" s="24"/>
      <c r="G22" s="24"/>
      <c r="H22" s="24"/>
      <c r="I22" s="24"/>
      <c r="J22" s="24"/>
      <c r="K22" s="24"/>
      <c r="L22" s="24"/>
      <c r="M22" s="24"/>
      <c r="N22" s="24"/>
      <c r="O22" s="2"/>
      <c r="P22" s="2"/>
      <c r="Q22" s="2"/>
      <c r="R22" s="2"/>
      <c r="S22" s="2"/>
      <c r="T22" s="82"/>
      <c r="X22" s="23"/>
      <c r="Y22" s="24"/>
      <c r="Z22" s="24"/>
      <c r="AA22" s="24"/>
      <c r="AB22" s="24"/>
      <c r="AC22" s="24"/>
      <c r="AD22" s="24"/>
      <c r="AE22" s="24"/>
      <c r="AF22" s="24"/>
      <c r="AG22" s="24"/>
      <c r="AH22" s="24"/>
      <c r="AI22" s="24"/>
      <c r="AJ22" s="24"/>
      <c r="AK22" s="24"/>
      <c r="AL22" s="24"/>
      <c r="AM22" s="24"/>
      <c r="AN22" s="24"/>
      <c r="AO22" s="24"/>
      <c r="AP22" s="24"/>
      <c r="AQ22" s="24"/>
      <c r="AR22" s="24"/>
      <c r="AS22" s="24"/>
      <c r="AT22" s="36"/>
    </row>
    <row r="23" spans="2:46" ht="75" customHeight="1">
      <c r="B23" s="5"/>
      <c r="C23" s="497" t="s">
        <v>4</v>
      </c>
      <c r="D23" s="497" t="s">
        <v>5</v>
      </c>
      <c r="E23" s="497" t="s">
        <v>6</v>
      </c>
      <c r="F23" s="497" t="s">
        <v>7</v>
      </c>
      <c r="G23" s="6" t="s">
        <v>8</v>
      </c>
      <c r="H23" s="497" t="s">
        <v>9</v>
      </c>
      <c r="I23" s="497" t="s">
        <v>10</v>
      </c>
      <c r="J23" s="497" t="s">
        <v>11</v>
      </c>
      <c r="K23" s="497" t="s">
        <v>12</v>
      </c>
      <c r="L23" s="497" t="s">
        <v>13</v>
      </c>
      <c r="M23" s="497" t="s">
        <v>14</v>
      </c>
      <c r="N23" s="497" t="s">
        <v>15</v>
      </c>
      <c r="O23" s="497" t="s">
        <v>16</v>
      </c>
      <c r="P23" s="518" t="s">
        <v>17</v>
      </c>
      <c r="Q23" s="518" t="s">
        <v>18</v>
      </c>
      <c r="R23" s="514" t="s">
        <v>19</v>
      </c>
      <c r="S23" s="514" t="s">
        <v>20</v>
      </c>
      <c r="T23" s="516" t="s">
        <v>21</v>
      </c>
      <c r="X23" s="555"/>
      <c r="Y23" s="556"/>
      <c r="Z23" s="556"/>
      <c r="AA23" s="556"/>
      <c r="AB23" s="556"/>
      <c r="AC23" s="556"/>
      <c r="AD23" s="556"/>
      <c r="AE23" s="556"/>
      <c r="AF23" s="556"/>
      <c r="AG23" s="556"/>
      <c r="AH23" s="556"/>
      <c r="AI23" s="556"/>
      <c r="AJ23" s="556"/>
      <c r="AK23" s="556"/>
      <c r="AL23" s="556"/>
      <c r="AM23" s="556"/>
      <c r="AN23" s="556"/>
      <c r="AO23" s="556"/>
      <c r="AP23" s="556"/>
      <c r="AQ23" s="556"/>
      <c r="AR23" s="556"/>
      <c r="AS23" s="556"/>
      <c r="AT23" s="557"/>
    </row>
    <row r="24" spans="2:46" ht="23.25">
      <c r="B24" s="5"/>
      <c r="C24" s="498"/>
      <c r="D24" s="498"/>
      <c r="E24" s="498"/>
      <c r="F24" s="498"/>
      <c r="G24" s="497" t="s">
        <v>22</v>
      </c>
      <c r="H24" s="498"/>
      <c r="I24" s="498"/>
      <c r="J24" s="498"/>
      <c r="K24" s="498"/>
      <c r="L24" s="498"/>
      <c r="M24" s="498"/>
      <c r="N24" s="498"/>
      <c r="O24" s="498"/>
      <c r="P24" s="519"/>
      <c r="Q24" s="519"/>
      <c r="R24" s="515"/>
      <c r="S24" s="515"/>
      <c r="T24" s="517"/>
      <c r="X24" s="558"/>
      <c r="Y24" s="559"/>
      <c r="Z24" s="559"/>
      <c r="AA24" s="559"/>
      <c r="AB24" s="559"/>
      <c r="AC24" s="559"/>
      <c r="AD24" s="559"/>
      <c r="AE24" s="559"/>
      <c r="AF24" s="559"/>
      <c r="AG24" s="559"/>
      <c r="AH24" s="559"/>
      <c r="AI24" s="559"/>
      <c r="AJ24" s="559"/>
      <c r="AK24" s="559"/>
      <c r="AL24" s="559"/>
      <c r="AM24" s="559"/>
      <c r="AN24" s="559"/>
      <c r="AO24" s="559"/>
      <c r="AP24" s="559"/>
      <c r="AQ24" s="559"/>
      <c r="AR24" s="559"/>
      <c r="AS24" s="559"/>
      <c r="AT24" s="560"/>
    </row>
    <row r="25" spans="2:46" ht="24" thickBot="1">
      <c r="B25" s="5"/>
      <c r="C25" s="499"/>
      <c r="D25" s="499"/>
      <c r="E25" s="499"/>
      <c r="F25" s="499"/>
      <c r="G25" s="499"/>
      <c r="H25" s="499"/>
      <c r="I25" s="499"/>
      <c r="J25" s="499"/>
      <c r="K25" s="499"/>
      <c r="L25" s="499"/>
      <c r="M25" s="499"/>
      <c r="N25" s="499"/>
      <c r="O25" s="499"/>
      <c r="P25" s="520"/>
      <c r="Q25" s="520"/>
      <c r="R25" s="6" t="s">
        <v>23</v>
      </c>
      <c r="S25" s="6" t="s">
        <v>24</v>
      </c>
      <c r="T25" s="84"/>
      <c r="X25" s="561"/>
      <c r="Y25" s="562"/>
      <c r="Z25" s="562"/>
      <c r="AA25" s="562"/>
      <c r="AB25" s="562"/>
      <c r="AC25" s="562"/>
      <c r="AD25" s="562"/>
      <c r="AE25" s="562"/>
      <c r="AF25" s="562"/>
      <c r="AG25" s="562"/>
      <c r="AH25" s="562"/>
      <c r="AI25" s="562"/>
      <c r="AJ25" s="562"/>
      <c r="AK25" s="562"/>
      <c r="AL25" s="562"/>
      <c r="AM25" s="562"/>
      <c r="AN25" s="562"/>
      <c r="AO25" s="562"/>
      <c r="AP25" s="562"/>
      <c r="AQ25" s="562"/>
      <c r="AR25" s="562"/>
      <c r="AS25" s="562"/>
      <c r="AT25" s="563"/>
    </row>
    <row r="26" spans="2:46" ht="123.75" customHeight="1">
      <c r="B26" s="5"/>
      <c r="C26" s="8">
        <v>1</v>
      </c>
      <c r="D26" s="9" t="s">
        <v>48</v>
      </c>
      <c r="E26" s="9" t="s">
        <v>48</v>
      </c>
      <c r="F26" s="9">
        <v>30</v>
      </c>
      <c r="G26" s="9" t="s">
        <v>52</v>
      </c>
      <c r="H26" s="32" t="s">
        <v>56</v>
      </c>
      <c r="I26" s="11" t="s">
        <v>28</v>
      </c>
      <c r="J26" s="9" t="s">
        <v>57</v>
      </c>
      <c r="K26" s="9" t="s">
        <v>30</v>
      </c>
      <c r="L26" s="12">
        <v>1</v>
      </c>
      <c r="M26" s="13">
        <v>41526</v>
      </c>
      <c r="N26" s="13">
        <v>42167</v>
      </c>
      <c r="O26" s="9">
        <v>2015</v>
      </c>
      <c r="P26" s="9" t="s">
        <v>31</v>
      </c>
      <c r="Q26" s="14">
        <v>8586079628</v>
      </c>
      <c r="R26" s="15">
        <f>(Q26/1000)*L26</f>
        <v>8586079.6280000005</v>
      </c>
      <c r="S26" s="16">
        <f>R26*1000/(VLOOKUP(O26,$C$36:$D$57,2,FALSE))</f>
        <v>13325.179837045085</v>
      </c>
      <c r="T26" s="85"/>
    </row>
    <row r="27" spans="2:46" ht="141.75" customHeight="1">
      <c r="B27" s="5"/>
      <c r="C27" s="8">
        <v>2</v>
      </c>
      <c r="D27" s="9" t="s">
        <v>49</v>
      </c>
      <c r="E27" s="9" t="s">
        <v>48</v>
      </c>
      <c r="F27" s="9">
        <v>24</v>
      </c>
      <c r="G27" s="9" t="s">
        <v>53</v>
      </c>
      <c r="H27" s="32" t="s">
        <v>58</v>
      </c>
      <c r="I27" s="11" t="s">
        <v>28</v>
      </c>
      <c r="J27" s="9" t="s">
        <v>59</v>
      </c>
      <c r="K27" s="9" t="s">
        <v>60</v>
      </c>
      <c r="L27" s="12">
        <v>0.49</v>
      </c>
      <c r="M27" s="13">
        <v>40395</v>
      </c>
      <c r="N27" s="13">
        <v>41113</v>
      </c>
      <c r="O27" s="9">
        <v>2012</v>
      </c>
      <c r="P27" s="9" t="s">
        <v>31</v>
      </c>
      <c r="Q27" s="14">
        <v>19347670675</v>
      </c>
      <c r="R27" s="15">
        <f>(Q27/1000)*L27</f>
        <v>9480358.6307500005</v>
      </c>
      <c r="S27" s="16">
        <f>R27*1000/(VLOOKUP(O27,$C$36:$D$57,2,FALSE))</f>
        <v>16729.060580112935</v>
      </c>
      <c r="T27" s="86"/>
    </row>
    <row r="28" spans="2:46" ht="116.25" customHeight="1">
      <c r="B28" s="5"/>
      <c r="C28" s="8">
        <v>3</v>
      </c>
      <c r="D28" s="9" t="s">
        <v>50</v>
      </c>
      <c r="E28" s="9" t="s">
        <v>48</v>
      </c>
      <c r="F28" s="17">
        <v>10</v>
      </c>
      <c r="G28" s="17" t="s">
        <v>54</v>
      </c>
      <c r="H28" s="32" t="s">
        <v>61</v>
      </c>
      <c r="I28" s="11" t="s">
        <v>28</v>
      </c>
      <c r="J28" s="17" t="s">
        <v>62</v>
      </c>
      <c r="K28" s="17" t="s">
        <v>60</v>
      </c>
      <c r="L28" s="19">
        <v>0.4</v>
      </c>
      <c r="M28" s="13">
        <v>39811</v>
      </c>
      <c r="N28" s="13">
        <v>40115</v>
      </c>
      <c r="O28" s="9">
        <v>2009</v>
      </c>
      <c r="P28" s="9" t="s">
        <v>31</v>
      </c>
      <c r="Q28" s="14">
        <v>4248967096</v>
      </c>
      <c r="R28" s="15">
        <f>(Q28/1000)*L28</f>
        <v>1699586.8384</v>
      </c>
      <c r="S28" s="16">
        <f>R28*1000/(VLOOKUP(O28,$C$36:$D$57,2,FALSE))</f>
        <v>3420.3800330046288</v>
      </c>
      <c r="T28" s="87"/>
    </row>
    <row r="29" spans="2:46" ht="72">
      <c r="B29" s="5"/>
      <c r="C29" s="8">
        <v>4</v>
      </c>
      <c r="D29" s="9" t="s">
        <v>51</v>
      </c>
      <c r="E29" s="9" t="s">
        <v>48</v>
      </c>
      <c r="F29" s="17">
        <v>39</v>
      </c>
      <c r="G29" s="17" t="s">
        <v>55</v>
      </c>
      <c r="H29" s="32" t="s">
        <v>63</v>
      </c>
      <c r="I29" s="11" t="s">
        <v>28</v>
      </c>
      <c r="J29" s="17" t="s">
        <v>57</v>
      </c>
      <c r="K29" s="17" t="s">
        <v>60</v>
      </c>
      <c r="L29" s="19">
        <v>0.7</v>
      </c>
      <c r="M29" s="13">
        <v>41703</v>
      </c>
      <c r="N29" s="13">
        <v>42276</v>
      </c>
      <c r="O29" s="44">
        <v>2015</v>
      </c>
      <c r="P29" s="13" t="s">
        <v>31</v>
      </c>
      <c r="Q29" s="14">
        <v>5585194197</v>
      </c>
      <c r="R29" s="15">
        <f>(Q29/1000)*L29</f>
        <v>3909635.9378999993</v>
      </c>
      <c r="S29" s="16">
        <f>R29*1000/(VLOOKUP(O29,$C$36:$D$57,2,FALSE))</f>
        <v>6067.5656675719702</v>
      </c>
      <c r="T29" s="87"/>
    </row>
    <row r="30" spans="2:46" ht="23.25">
      <c r="B30" s="5"/>
      <c r="C30" s="8">
        <v>5</v>
      </c>
      <c r="D30" s="17"/>
      <c r="E30" s="17"/>
      <c r="F30" s="17"/>
      <c r="G30" s="17"/>
      <c r="H30" s="17"/>
      <c r="I30" s="17"/>
      <c r="J30" s="17"/>
      <c r="K30" s="17"/>
      <c r="L30" s="19"/>
      <c r="M30" s="13"/>
      <c r="N30" s="13"/>
      <c r="O30" s="13"/>
      <c r="P30" s="13"/>
      <c r="Q30" s="13"/>
      <c r="R30" s="21"/>
      <c r="S30" s="22"/>
      <c r="T30" s="87"/>
    </row>
    <row r="31" spans="2:46" ht="23.25">
      <c r="B31" s="5"/>
      <c r="C31" s="8">
        <v>6</v>
      </c>
      <c r="D31" s="17"/>
      <c r="E31" s="17"/>
      <c r="F31" s="17"/>
      <c r="G31" s="17"/>
      <c r="H31" s="17"/>
      <c r="I31" s="17"/>
      <c r="J31" s="17"/>
      <c r="K31" s="17"/>
      <c r="L31" s="19"/>
      <c r="M31" s="13"/>
      <c r="N31" s="13"/>
      <c r="O31" s="13"/>
      <c r="P31" s="13"/>
      <c r="Q31" s="13"/>
      <c r="R31" s="21"/>
      <c r="S31" s="22"/>
      <c r="T31" s="85"/>
    </row>
    <row r="32" spans="2:46" ht="23.25">
      <c r="B32" s="23"/>
      <c r="C32" s="24"/>
      <c r="D32" s="24"/>
      <c r="E32" s="24"/>
      <c r="F32" s="24"/>
      <c r="G32" s="24"/>
      <c r="H32" s="24"/>
      <c r="I32" s="24"/>
      <c r="J32" s="24"/>
      <c r="K32" s="24"/>
      <c r="L32" s="24"/>
      <c r="M32" s="24"/>
      <c r="N32" s="24"/>
      <c r="O32" s="24"/>
      <c r="P32" s="24"/>
      <c r="Q32" s="24"/>
      <c r="R32" s="6" t="s">
        <v>35</v>
      </c>
      <c r="S32" s="22">
        <f>+SUM(S26:S31)</f>
        <v>39542.186117734622</v>
      </c>
      <c r="T32" s="36"/>
    </row>
    <row r="33" spans="2:20">
      <c r="B33" s="23"/>
      <c r="C33" s="24"/>
      <c r="D33" s="24"/>
      <c r="E33" s="24"/>
      <c r="F33" s="24"/>
      <c r="G33" s="24"/>
      <c r="H33" s="24"/>
      <c r="I33" s="24"/>
      <c r="J33" s="24"/>
      <c r="K33" s="24"/>
      <c r="L33" s="24"/>
      <c r="M33" s="24"/>
      <c r="N33" s="24"/>
      <c r="O33" s="24"/>
      <c r="P33" s="24"/>
      <c r="Q33" s="24"/>
      <c r="R33" s="24"/>
      <c r="S33" s="24"/>
      <c r="T33" s="36"/>
    </row>
    <row r="34" spans="2:20" ht="23.25">
      <c r="B34" s="23"/>
      <c r="C34" s="495" t="s">
        <v>36</v>
      </c>
      <c r="D34" s="496"/>
      <c r="E34" s="24"/>
      <c r="F34" s="24"/>
      <c r="G34" s="24"/>
      <c r="H34" s="24"/>
      <c r="I34" s="24"/>
      <c r="J34" s="24"/>
      <c r="K34" s="24"/>
      <c r="L34" s="24"/>
      <c r="M34" s="24"/>
      <c r="N34" s="24"/>
      <c r="O34" s="24"/>
      <c r="P34" s="24"/>
      <c r="Q34" s="24"/>
      <c r="R34" s="24"/>
      <c r="S34" s="24"/>
      <c r="T34" s="36"/>
    </row>
    <row r="35" spans="2:20" ht="46.5">
      <c r="B35" s="23"/>
      <c r="C35" s="25" t="s">
        <v>37</v>
      </c>
      <c r="D35" s="25" t="s">
        <v>38</v>
      </c>
      <c r="E35" s="24"/>
      <c r="F35" s="24"/>
      <c r="G35" s="24"/>
      <c r="H35" s="24"/>
      <c r="I35" s="24"/>
      <c r="J35" s="24"/>
      <c r="K35" s="24"/>
      <c r="L35" s="24"/>
      <c r="M35" s="24"/>
      <c r="N35" s="24"/>
      <c r="O35" s="24"/>
      <c r="P35" s="24"/>
      <c r="Q35" s="24"/>
      <c r="R35" s="24"/>
      <c r="S35" s="24"/>
      <c r="T35" s="36"/>
    </row>
    <row r="36" spans="2:20" ht="23.25">
      <c r="B36" s="23"/>
      <c r="C36" s="17">
        <v>1997</v>
      </c>
      <c r="D36" s="21">
        <v>172005</v>
      </c>
      <c r="E36" s="24"/>
      <c r="F36" s="24"/>
      <c r="G36" s="26"/>
      <c r="H36" s="58" t="s">
        <v>75</v>
      </c>
      <c r="I36" s="58" t="s">
        <v>76</v>
      </c>
      <c r="J36" s="58" t="s">
        <v>74</v>
      </c>
      <c r="K36" s="24"/>
      <c r="L36" s="24"/>
      <c r="M36" s="24"/>
      <c r="N36" s="24"/>
      <c r="O36" s="24"/>
      <c r="P36" s="24"/>
      <c r="Q36" s="24"/>
      <c r="R36" s="24"/>
      <c r="S36" s="24"/>
      <c r="T36" s="36"/>
    </row>
    <row r="37" spans="2:20" ht="23.25">
      <c r="B37" s="23"/>
      <c r="C37" s="17">
        <v>1998</v>
      </c>
      <c r="D37" s="21">
        <v>203826</v>
      </c>
      <c r="E37" s="24"/>
      <c r="F37" s="24"/>
      <c r="G37" s="27"/>
      <c r="H37" s="55"/>
      <c r="I37" s="56">
        <v>1</v>
      </c>
      <c r="J37" s="57">
        <v>20480.209717347505</v>
      </c>
      <c r="K37" s="24"/>
      <c r="L37" s="24"/>
      <c r="M37" s="24"/>
      <c r="N37" s="24"/>
      <c r="O37" s="24"/>
      <c r="P37" s="24"/>
      <c r="Q37" s="24"/>
      <c r="R37" s="24"/>
      <c r="S37" s="24"/>
      <c r="T37" s="36"/>
    </row>
    <row r="38" spans="2:20" ht="23.25">
      <c r="B38" s="23"/>
      <c r="C38" s="17">
        <v>1999</v>
      </c>
      <c r="D38" s="21">
        <v>236460</v>
      </c>
      <c r="E38" s="24"/>
      <c r="F38" s="24"/>
      <c r="G38" s="27"/>
      <c r="H38" s="54" t="s">
        <v>71</v>
      </c>
      <c r="I38" s="56">
        <v>0.75</v>
      </c>
      <c r="J38" s="57">
        <v>15360.157288010629</v>
      </c>
      <c r="K38" s="24"/>
      <c r="L38" s="24"/>
      <c r="M38" s="24"/>
      <c r="N38" s="24"/>
      <c r="O38" s="24"/>
      <c r="P38" s="24"/>
      <c r="Q38" s="24"/>
      <c r="R38" s="24"/>
      <c r="S38" s="24"/>
      <c r="T38" s="36"/>
    </row>
    <row r="39" spans="2:20" ht="23.25">
      <c r="B39" s="23"/>
      <c r="C39" s="17">
        <v>2000</v>
      </c>
      <c r="D39" s="21">
        <v>260100</v>
      </c>
      <c r="E39" s="24"/>
      <c r="F39" s="24"/>
      <c r="G39" s="27"/>
      <c r="H39" s="54" t="s">
        <v>72</v>
      </c>
      <c r="I39" s="56">
        <v>1.2</v>
      </c>
      <c r="J39" s="57">
        <v>24576.251660817004</v>
      </c>
      <c r="K39" s="24"/>
      <c r="L39" s="24"/>
      <c r="M39" s="24"/>
      <c r="N39" s="24"/>
      <c r="O39" s="24"/>
      <c r="P39" s="24"/>
      <c r="Q39" s="24"/>
      <c r="R39" s="24"/>
      <c r="S39" s="24"/>
      <c r="T39" s="36"/>
    </row>
    <row r="40" spans="2:20" ht="23.25">
      <c r="B40" s="23"/>
      <c r="C40" s="17">
        <v>2001</v>
      </c>
      <c r="D40" s="21">
        <v>286000</v>
      </c>
      <c r="E40" s="24"/>
      <c r="F40" s="24"/>
      <c r="G40" s="27"/>
      <c r="H40" s="54" t="s">
        <v>73</v>
      </c>
      <c r="I40" s="56">
        <v>1.5</v>
      </c>
      <c r="J40" s="57">
        <v>30720.314576021257</v>
      </c>
      <c r="K40" s="24"/>
      <c r="L40" s="24"/>
      <c r="M40" s="24"/>
      <c r="N40" s="2"/>
      <c r="O40" s="24"/>
      <c r="P40" s="24"/>
      <c r="Q40" s="24"/>
      <c r="R40" s="24"/>
      <c r="S40" s="24"/>
      <c r="T40" s="36"/>
    </row>
    <row r="41" spans="2:20" ht="23.25">
      <c r="B41" s="23"/>
      <c r="C41" s="17">
        <v>2002</v>
      </c>
      <c r="D41" s="21">
        <v>309000</v>
      </c>
      <c r="E41" s="24"/>
      <c r="F41" s="24"/>
      <c r="G41" s="27"/>
      <c r="H41" s="24"/>
      <c r="I41" s="24"/>
      <c r="J41" s="24"/>
      <c r="K41" s="24"/>
      <c r="L41" s="24"/>
      <c r="M41" s="24"/>
      <c r="N41" s="2"/>
      <c r="O41" s="24"/>
      <c r="P41" s="24"/>
      <c r="Q41" s="24"/>
      <c r="R41" s="24"/>
      <c r="S41" s="24"/>
      <c r="T41" s="36"/>
    </row>
    <row r="42" spans="2:20" ht="23.25">
      <c r="B42" s="23"/>
      <c r="C42" s="17">
        <v>2003</v>
      </c>
      <c r="D42" s="21">
        <v>332000</v>
      </c>
      <c r="E42" s="24"/>
      <c r="F42" s="24"/>
      <c r="G42" s="24"/>
      <c r="H42" s="24"/>
      <c r="I42" s="24"/>
      <c r="J42" s="24"/>
      <c r="K42" s="24"/>
      <c r="L42" s="24"/>
      <c r="M42" s="24"/>
      <c r="N42" s="2"/>
      <c r="O42" s="24"/>
      <c r="P42" s="24"/>
      <c r="Q42" s="24"/>
      <c r="R42" s="24"/>
      <c r="S42" s="24"/>
      <c r="T42" s="36"/>
    </row>
    <row r="43" spans="2:20" ht="23.25">
      <c r="B43" s="23"/>
      <c r="C43" s="17">
        <v>2004</v>
      </c>
      <c r="D43" s="21">
        <v>358000</v>
      </c>
      <c r="E43" s="24"/>
      <c r="F43" s="24"/>
      <c r="G43" s="24"/>
      <c r="H43" s="24"/>
      <c r="I43" s="24"/>
      <c r="J43" s="24"/>
      <c r="K43" s="24"/>
      <c r="L43" s="24"/>
      <c r="M43" s="24"/>
      <c r="N43" s="2"/>
      <c r="O43" s="24"/>
      <c r="P43" s="24"/>
      <c r="Q43" s="24"/>
      <c r="R43" s="24"/>
      <c r="S43" s="24"/>
      <c r="T43" s="36"/>
    </row>
    <row r="44" spans="2:20" ht="23.25">
      <c r="B44" s="23"/>
      <c r="C44" s="17">
        <v>2005</v>
      </c>
      <c r="D44" s="21">
        <v>381500</v>
      </c>
      <c r="E44" s="24"/>
      <c r="F44" s="24"/>
      <c r="G44" s="24"/>
      <c r="H44" s="24"/>
      <c r="I44" s="24"/>
      <c r="J44" s="24"/>
      <c r="K44" s="24"/>
      <c r="L44" s="24"/>
      <c r="M44" s="24"/>
      <c r="N44" s="2"/>
      <c r="O44" s="24"/>
      <c r="P44" s="24"/>
      <c r="Q44" s="24"/>
      <c r="R44" s="24"/>
      <c r="S44" s="24"/>
      <c r="T44" s="36"/>
    </row>
    <row r="45" spans="2:20" ht="23.25">
      <c r="B45" s="23"/>
      <c r="C45" s="17">
        <v>2006</v>
      </c>
      <c r="D45" s="21">
        <v>408000</v>
      </c>
      <c r="E45" s="24"/>
      <c r="F45" s="24"/>
      <c r="G45" s="24"/>
      <c r="H45" s="24"/>
      <c r="I45" s="24"/>
      <c r="J45" s="24"/>
      <c r="K45" s="24"/>
      <c r="L45" s="24"/>
      <c r="M45" s="24"/>
      <c r="N45" s="2"/>
      <c r="O45" s="24"/>
      <c r="P45" s="24"/>
      <c r="Q45" s="24"/>
      <c r="R45" s="24"/>
      <c r="S45" s="24"/>
      <c r="T45" s="36"/>
    </row>
    <row r="46" spans="2:20" ht="23.25">
      <c r="B46" s="23"/>
      <c r="C46" s="17">
        <v>2007</v>
      </c>
      <c r="D46" s="21">
        <v>433700</v>
      </c>
      <c r="E46" s="24"/>
      <c r="F46" s="24"/>
      <c r="G46" s="24"/>
      <c r="H46" s="24"/>
      <c r="I46" s="24"/>
      <c r="J46" s="24"/>
      <c r="K46" s="24"/>
      <c r="L46" s="24"/>
      <c r="M46" s="24"/>
      <c r="N46" s="24"/>
      <c r="O46" s="24"/>
      <c r="P46" s="24"/>
      <c r="Q46" s="24"/>
      <c r="R46" s="24"/>
      <c r="S46" s="24"/>
      <c r="T46" s="36"/>
    </row>
    <row r="47" spans="2:20" ht="23.25">
      <c r="B47" s="23"/>
      <c r="C47" s="17">
        <v>2008</v>
      </c>
      <c r="D47" s="21">
        <v>461500</v>
      </c>
      <c r="E47" s="24"/>
      <c r="F47" s="24"/>
      <c r="G47" s="24"/>
      <c r="H47" s="24"/>
      <c r="I47" s="24"/>
      <c r="J47" s="24"/>
      <c r="K47" s="24"/>
      <c r="L47" s="24"/>
      <c r="M47" s="24"/>
      <c r="N47" s="24"/>
      <c r="O47" s="24"/>
      <c r="P47" s="24"/>
      <c r="Q47" s="24"/>
      <c r="R47" s="24"/>
      <c r="S47" s="24"/>
      <c r="T47" s="36"/>
    </row>
    <row r="48" spans="2:20" ht="23.25">
      <c r="B48" s="23"/>
      <c r="C48" s="17">
        <v>2009</v>
      </c>
      <c r="D48" s="21">
        <v>496900</v>
      </c>
      <c r="E48" s="24"/>
      <c r="F48" s="24"/>
      <c r="G48" s="24"/>
      <c r="H48" s="24"/>
      <c r="I48" s="24"/>
      <c r="J48" s="24"/>
      <c r="K48" s="24"/>
      <c r="L48" s="24"/>
      <c r="M48" s="24"/>
      <c r="N48" s="24"/>
      <c r="O48" s="24"/>
      <c r="P48" s="24"/>
      <c r="Q48" s="24"/>
      <c r="R48" s="24"/>
      <c r="S48" s="24"/>
      <c r="T48" s="36"/>
    </row>
    <row r="49" spans="2:20" ht="23.25">
      <c r="B49" s="23"/>
      <c r="C49" s="17">
        <v>2010</v>
      </c>
      <c r="D49" s="21">
        <v>515000</v>
      </c>
      <c r="E49" s="24"/>
      <c r="F49" s="24"/>
      <c r="G49" s="24"/>
      <c r="H49" s="24"/>
      <c r="I49" s="24"/>
      <c r="J49" s="24"/>
      <c r="K49" s="24"/>
      <c r="L49" s="24"/>
      <c r="M49" s="24"/>
      <c r="N49" s="24"/>
      <c r="O49" s="24"/>
      <c r="P49" s="24"/>
      <c r="Q49" s="24"/>
      <c r="R49" s="24"/>
      <c r="S49" s="24"/>
      <c r="T49" s="36"/>
    </row>
    <row r="50" spans="2:20" ht="23.25">
      <c r="B50" s="23"/>
      <c r="C50" s="17">
        <v>2011</v>
      </c>
      <c r="D50" s="21">
        <v>535600</v>
      </c>
      <c r="E50" s="24"/>
      <c r="F50" s="24"/>
      <c r="G50" s="24"/>
      <c r="H50" s="24"/>
      <c r="I50" s="24"/>
      <c r="J50" s="24"/>
      <c r="K50" s="24"/>
      <c r="L50" s="24"/>
      <c r="M50" s="24"/>
      <c r="N50" s="24"/>
      <c r="O50" s="24"/>
      <c r="P50" s="24"/>
      <c r="Q50" s="24"/>
      <c r="R50" s="24"/>
      <c r="S50" s="24"/>
      <c r="T50" s="36"/>
    </row>
    <row r="51" spans="2:20" ht="23.25">
      <c r="B51" s="23"/>
      <c r="C51" s="17">
        <v>2012</v>
      </c>
      <c r="D51" s="21">
        <v>566700</v>
      </c>
      <c r="E51" s="24"/>
      <c r="F51" s="24"/>
      <c r="G51" s="24"/>
      <c r="H51" s="24"/>
      <c r="I51" s="24"/>
      <c r="J51" s="24"/>
      <c r="K51" s="24"/>
      <c r="L51" s="24"/>
      <c r="M51" s="24"/>
      <c r="N51" s="24"/>
      <c r="O51" s="24"/>
      <c r="P51" s="24"/>
      <c r="Q51" s="24"/>
      <c r="R51" s="24"/>
      <c r="S51" s="24"/>
      <c r="T51" s="36"/>
    </row>
    <row r="52" spans="2:20" ht="23.25">
      <c r="B52" s="23"/>
      <c r="C52" s="17">
        <v>2013</v>
      </c>
      <c r="D52" s="21">
        <v>589500</v>
      </c>
      <c r="E52" s="24"/>
      <c r="F52" s="24"/>
      <c r="G52" s="24"/>
      <c r="H52" s="24"/>
      <c r="I52" s="24"/>
      <c r="J52" s="24"/>
      <c r="K52" s="24"/>
      <c r="L52" s="24"/>
      <c r="M52" s="24"/>
      <c r="N52" s="24"/>
      <c r="O52" s="24"/>
      <c r="P52" s="24"/>
      <c r="Q52" s="24"/>
      <c r="R52" s="24"/>
      <c r="S52" s="24"/>
      <c r="T52" s="36"/>
    </row>
    <row r="53" spans="2:20" ht="23.25">
      <c r="B53" s="23"/>
      <c r="C53" s="17">
        <v>2014</v>
      </c>
      <c r="D53" s="21">
        <v>616000</v>
      </c>
      <c r="E53" s="24"/>
      <c r="F53" s="24"/>
      <c r="G53" s="24"/>
      <c r="H53" s="24"/>
      <c r="I53" s="24"/>
      <c r="J53" s="24"/>
      <c r="K53" s="24"/>
      <c r="L53" s="24"/>
      <c r="M53" s="24"/>
      <c r="N53" s="24"/>
      <c r="O53" s="24"/>
      <c r="P53" s="24"/>
      <c r="Q53" s="24"/>
      <c r="R53" s="24"/>
      <c r="S53" s="24"/>
      <c r="T53" s="36"/>
    </row>
    <row r="54" spans="2:20" ht="23.25">
      <c r="B54" s="23"/>
      <c r="C54" s="17">
        <v>2015</v>
      </c>
      <c r="D54" s="21">
        <v>644350</v>
      </c>
      <c r="E54" s="24"/>
      <c r="F54" s="24"/>
      <c r="G54" s="24"/>
      <c r="H54" s="24"/>
      <c r="I54" s="24"/>
      <c r="J54" s="24"/>
      <c r="K54" s="24"/>
      <c r="L54" s="24"/>
      <c r="M54" s="24"/>
      <c r="N54" s="24"/>
      <c r="O54" s="24"/>
      <c r="P54" s="24"/>
      <c r="Q54" s="24"/>
      <c r="R54" s="24"/>
      <c r="S54" s="24"/>
      <c r="T54" s="36"/>
    </row>
    <row r="55" spans="2:20" ht="23.25">
      <c r="B55" s="23"/>
      <c r="C55" s="17">
        <v>2016</v>
      </c>
      <c r="D55" s="21">
        <v>689455</v>
      </c>
      <c r="E55" s="24"/>
      <c r="F55" s="24"/>
      <c r="G55" s="24"/>
      <c r="H55" s="24"/>
      <c r="I55" s="24"/>
      <c r="J55" s="24"/>
      <c r="K55" s="24"/>
      <c r="L55" s="24"/>
      <c r="M55" s="24"/>
      <c r="N55" s="24"/>
      <c r="O55" s="24"/>
      <c r="P55" s="24"/>
      <c r="Q55" s="24"/>
      <c r="R55" s="24"/>
      <c r="S55" s="24"/>
      <c r="T55" s="36"/>
    </row>
    <row r="56" spans="2:20" ht="23.25">
      <c r="B56" s="23"/>
      <c r="C56" s="17">
        <v>2017</v>
      </c>
      <c r="D56" s="21">
        <v>737717</v>
      </c>
      <c r="E56" s="24"/>
      <c r="F56" s="24"/>
      <c r="G56" s="24"/>
      <c r="H56" s="24"/>
      <c r="I56" s="24"/>
      <c r="J56" s="24"/>
      <c r="K56" s="24"/>
      <c r="L56" s="24"/>
      <c r="M56" s="24"/>
      <c r="N56" s="24"/>
      <c r="O56" s="24"/>
      <c r="P56" s="24"/>
      <c r="Q56" s="24"/>
      <c r="R56" s="24"/>
      <c r="S56" s="24"/>
      <c r="T56" s="36"/>
    </row>
    <row r="57" spans="2:20" ht="23.25">
      <c r="B57" s="23"/>
      <c r="C57" s="17">
        <v>2018</v>
      </c>
      <c r="D57" s="21">
        <v>781242</v>
      </c>
      <c r="E57" s="24"/>
      <c r="F57" s="24"/>
      <c r="G57" s="24"/>
      <c r="H57" s="24"/>
      <c r="I57" s="24"/>
      <c r="J57" s="24"/>
      <c r="K57" s="24"/>
      <c r="L57" s="24"/>
      <c r="M57" s="24"/>
      <c r="N57" s="24"/>
      <c r="O57" s="24"/>
      <c r="P57" s="24"/>
      <c r="Q57" s="24"/>
      <c r="R57" s="24"/>
      <c r="S57" s="24"/>
      <c r="T57" s="36"/>
    </row>
    <row r="58" spans="2:20" ht="15.75" thickBot="1">
      <c r="B58" s="29"/>
      <c r="C58" s="30"/>
      <c r="D58" s="30"/>
      <c r="E58" s="30"/>
      <c r="F58" s="30"/>
      <c r="G58" s="30"/>
      <c r="H58" s="30"/>
      <c r="I58" s="30"/>
      <c r="J58" s="30"/>
      <c r="K58" s="30"/>
      <c r="L58" s="30"/>
      <c r="M58" s="30"/>
      <c r="N58" s="30"/>
      <c r="O58" s="30"/>
      <c r="P58" s="30"/>
      <c r="Q58" s="30"/>
      <c r="R58" s="30"/>
      <c r="S58" s="30"/>
      <c r="T58" s="37"/>
    </row>
    <row r="59" spans="2:20">
      <c r="B59" s="24"/>
      <c r="C59" s="24"/>
      <c r="D59" s="24"/>
      <c r="E59" s="24"/>
      <c r="F59" s="24"/>
      <c r="G59" s="24"/>
      <c r="H59" s="24"/>
      <c r="I59" s="24"/>
      <c r="J59" s="24"/>
      <c r="K59" s="24"/>
      <c r="L59" s="24"/>
      <c r="M59" s="24"/>
      <c r="N59" s="24"/>
      <c r="O59" s="24"/>
      <c r="P59" s="24"/>
      <c r="Q59" s="24"/>
      <c r="R59" s="24"/>
      <c r="S59" s="24"/>
      <c r="T59" s="24"/>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sheetData>
  <protectedRanges>
    <protectedRange sqref="N40:N45" name="Rango1_2_1"/>
  </protectedRanges>
  <mergeCells count="49">
    <mergeCell ref="C34:D34"/>
    <mergeCell ref="Q23:Q25"/>
    <mergeCell ref="P12:R12"/>
    <mergeCell ref="B1:R2"/>
    <mergeCell ref="B3:R4"/>
    <mergeCell ref="B5:D6"/>
    <mergeCell ref="E5:R6"/>
    <mergeCell ref="R23:R24"/>
    <mergeCell ref="B21:N21"/>
    <mergeCell ref="P21:R21"/>
    <mergeCell ref="B12:M12"/>
    <mergeCell ref="B13:T13"/>
    <mergeCell ref="B14:T15"/>
    <mergeCell ref="P17:R17"/>
    <mergeCell ref="B7:T8"/>
    <mergeCell ref="B9:J9"/>
    <mergeCell ref="S23:S24"/>
    <mergeCell ref="T23:T24"/>
    <mergeCell ref="G24:G25"/>
    <mergeCell ref="X23:AT25"/>
    <mergeCell ref="K23:K25"/>
    <mergeCell ref="L23:L25"/>
    <mergeCell ref="M23:M25"/>
    <mergeCell ref="N23:N25"/>
    <mergeCell ref="O23:O25"/>
    <mergeCell ref="P23:P25"/>
    <mergeCell ref="X16:AT17"/>
    <mergeCell ref="C23:C25"/>
    <mergeCell ref="D23:D25"/>
    <mergeCell ref="E23:E25"/>
    <mergeCell ref="F23:F25"/>
    <mergeCell ref="H23:H25"/>
    <mergeCell ref="I23:I25"/>
    <mergeCell ref="J23:J25"/>
    <mergeCell ref="B18:M18"/>
    <mergeCell ref="P18:R18"/>
    <mergeCell ref="B19:M19"/>
    <mergeCell ref="P19:R19"/>
    <mergeCell ref="B20:M20"/>
    <mergeCell ref="P20:R20"/>
    <mergeCell ref="P16:R16"/>
    <mergeCell ref="B17:M17"/>
    <mergeCell ref="K9:N9"/>
    <mergeCell ref="O9:O11"/>
    <mergeCell ref="P9:R11"/>
    <mergeCell ref="B10:J10"/>
    <mergeCell ref="K10:N10"/>
    <mergeCell ref="B11:J11"/>
    <mergeCell ref="K11:N11"/>
  </mergeCells>
  <conditionalFormatting sqref="O12">
    <cfRule type="containsText" dxfId="63" priority="1" operator="containsText" text="NO  CUMPLE">
      <formula>NOT(ISERROR(SEARCH("NO  CUMPLE",O12)))</formula>
    </cfRule>
    <cfRule type="containsText" dxfId="62" priority="2" operator="containsText" text="CUMPLE">
      <formula>NOT(ISERROR(SEARCH("CUMPLE",O12)))</formula>
    </cfRule>
  </conditionalFormatting>
  <conditionalFormatting sqref="O9">
    <cfRule type="containsText" dxfId="61" priority="3" operator="containsText" text="NO  CUMPLE">
      <formula>NOT(ISERROR(SEARCH("NO  CUMPLE",O9)))</formula>
    </cfRule>
    <cfRule type="containsText" dxfId="60" priority="4" operator="containsText" text="CUMPLE">
      <formula>NOT(ISERROR(SEARCH("CUMPLE",O9)))</formula>
    </cfRule>
  </conditionalFormatting>
  <dataValidations disablePrompts="1" count="1">
    <dataValidation type="list" allowBlank="1" showInputMessage="1" showErrorMessage="1" sqref="N40:N45">
      <formula1>$BD$116:$BD$117</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B1:AT64"/>
  <sheetViews>
    <sheetView topLeftCell="F18" zoomScale="55" zoomScaleNormal="55" workbookViewId="0">
      <selection activeCell="H27" sqref="H27:H32"/>
    </sheetView>
  </sheetViews>
  <sheetFormatPr baseColWidth="10" defaultRowHeight="15"/>
  <cols>
    <col min="3" max="3" width="13.42578125" customWidth="1"/>
    <col min="4" max="4" width="32.5703125" customWidth="1"/>
    <col min="5" max="5" width="28" customWidth="1"/>
    <col min="6" max="6" width="33.28515625" customWidth="1"/>
    <col min="7" max="7" width="17.85546875" customWidth="1"/>
    <col min="8" max="8" width="63.42578125" customWidth="1"/>
    <col min="9" max="9" width="17.7109375" customWidth="1"/>
    <col min="10" max="10" width="25.42578125" customWidth="1"/>
    <col min="11" max="11" width="17.85546875" customWidth="1"/>
    <col min="12" max="12" width="24.85546875" customWidth="1"/>
    <col min="13" max="13" width="24" customWidth="1"/>
    <col min="14" max="14" width="24.140625" customWidth="1"/>
    <col min="15" max="15" width="26.42578125" customWidth="1"/>
    <col min="16" max="16" width="27" customWidth="1"/>
    <col min="17" max="17" width="28.42578125" bestFit="1" customWidth="1"/>
    <col min="18" max="18" width="62.42578125" bestFit="1" customWidth="1"/>
    <col min="19" max="19" width="31.28515625" bestFit="1" customWidth="1"/>
    <col min="20" max="20" width="42.28515625" customWidth="1"/>
  </cols>
  <sheetData>
    <row r="1" spans="2:20">
      <c r="B1" s="521" t="s">
        <v>190</v>
      </c>
      <c r="C1" s="522"/>
      <c r="D1" s="522"/>
      <c r="E1" s="522"/>
      <c r="F1" s="522"/>
      <c r="G1" s="522"/>
      <c r="H1" s="522"/>
      <c r="I1" s="522"/>
      <c r="J1" s="522"/>
      <c r="K1" s="522"/>
      <c r="L1" s="522"/>
      <c r="M1" s="522"/>
      <c r="N1" s="522"/>
      <c r="O1" s="522"/>
      <c r="P1" s="522"/>
      <c r="Q1" s="522"/>
      <c r="R1" s="523"/>
      <c r="S1" s="67"/>
      <c r="T1" s="68"/>
    </row>
    <row r="2" spans="2:20" ht="15" customHeight="1" thickBot="1">
      <c r="B2" s="479"/>
      <c r="C2" s="480"/>
      <c r="D2" s="480"/>
      <c r="E2" s="480"/>
      <c r="F2" s="480"/>
      <c r="G2" s="480"/>
      <c r="H2" s="480"/>
      <c r="I2" s="480"/>
      <c r="J2" s="480"/>
      <c r="K2" s="480"/>
      <c r="L2" s="480"/>
      <c r="M2" s="480"/>
      <c r="N2" s="480"/>
      <c r="O2" s="480"/>
      <c r="P2" s="480"/>
      <c r="Q2" s="480"/>
      <c r="R2" s="524"/>
      <c r="S2" s="78"/>
      <c r="T2" s="76"/>
    </row>
    <row r="3" spans="2:20" ht="15" customHeight="1">
      <c r="B3" s="565" t="s">
        <v>191</v>
      </c>
      <c r="C3" s="566"/>
      <c r="D3" s="566"/>
      <c r="E3" s="566"/>
      <c r="F3" s="566"/>
      <c r="G3" s="566"/>
      <c r="H3" s="566"/>
      <c r="I3" s="566"/>
      <c r="J3" s="566"/>
      <c r="K3" s="566"/>
      <c r="L3" s="566"/>
      <c r="M3" s="566"/>
      <c r="N3" s="566"/>
      <c r="O3" s="566"/>
      <c r="P3" s="566"/>
      <c r="Q3" s="566"/>
      <c r="R3" s="567"/>
      <c r="S3" s="78"/>
      <c r="T3" s="76"/>
    </row>
    <row r="4" spans="2:20">
      <c r="B4" s="568"/>
      <c r="C4" s="569"/>
      <c r="D4" s="569"/>
      <c r="E4" s="569"/>
      <c r="F4" s="569"/>
      <c r="G4" s="569"/>
      <c r="H4" s="569"/>
      <c r="I4" s="569"/>
      <c r="J4" s="569"/>
      <c r="K4" s="569"/>
      <c r="L4" s="569"/>
      <c r="M4" s="569"/>
      <c r="N4" s="569"/>
      <c r="O4" s="569"/>
      <c r="P4" s="569"/>
      <c r="Q4" s="569"/>
      <c r="R4" s="570"/>
      <c r="S4" s="78"/>
      <c r="T4" s="76"/>
    </row>
    <row r="5" spans="2:20" ht="49.5" customHeight="1">
      <c r="B5" s="477" t="s">
        <v>188</v>
      </c>
      <c r="C5" s="478"/>
      <c r="D5" s="478"/>
      <c r="E5" s="531" t="s">
        <v>207</v>
      </c>
      <c r="F5" s="532"/>
      <c r="G5" s="532"/>
      <c r="H5" s="532"/>
      <c r="I5" s="532"/>
      <c r="J5" s="532"/>
      <c r="K5" s="532"/>
      <c r="L5" s="532"/>
      <c r="M5" s="532"/>
      <c r="N5" s="532"/>
      <c r="O5" s="532"/>
      <c r="P5" s="532"/>
      <c r="Q5" s="532"/>
      <c r="R5" s="533"/>
      <c r="S5" s="78"/>
      <c r="T5" s="76"/>
    </row>
    <row r="6" spans="2:20" ht="15.75" customHeight="1" thickBot="1">
      <c r="B6" s="479"/>
      <c r="C6" s="480"/>
      <c r="D6" s="480"/>
      <c r="E6" s="534"/>
      <c r="F6" s="535"/>
      <c r="G6" s="535"/>
      <c r="H6" s="535"/>
      <c r="I6" s="535"/>
      <c r="J6" s="535"/>
      <c r="K6" s="535"/>
      <c r="L6" s="535"/>
      <c r="M6" s="535"/>
      <c r="N6" s="535"/>
      <c r="O6" s="535"/>
      <c r="P6" s="535"/>
      <c r="Q6" s="535"/>
      <c r="R6" s="536"/>
      <c r="S6" s="79"/>
      <c r="T6" s="77"/>
    </row>
    <row r="7" spans="2:20" ht="15.75" thickBot="1">
      <c r="B7" s="23"/>
      <c r="C7" s="24"/>
      <c r="D7" s="24"/>
      <c r="E7" s="24"/>
      <c r="F7" s="24"/>
      <c r="G7" s="24"/>
      <c r="H7" s="24"/>
      <c r="I7" s="24"/>
      <c r="J7" s="24"/>
      <c r="K7" s="24"/>
      <c r="L7" s="24"/>
      <c r="M7" s="24"/>
      <c r="N7" s="24"/>
      <c r="O7" s="24"/>
      <c r="P7" s="24"/>
      <c r="Q7" s="24"/>
      <c r="R7" s="24"/>
      <c r="S7" s="24"/>
      <c r="T7" s="36"/>
    </row>
    <row r="8" spans="2:20" ht="24" customHeight="1">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5"/>
      <c r="Q9" s="475"/>
      <c r="R9" s="475"/>
      <c r="S9" s="475"/>
      <c r="T9" s="476"/>
    </row>
    <row r="10" spans="2:20" ht="23.25" customHeight="1">
      <c r="B10" s="545" t="s">
        <v>0</v>
      </c>
      <c r="C10" s="546"/>
      <c r="D10" s="546"/>
      <c r="E10" s="546"/>
      <c r="F10" s="546"/>
      <c r="G10" s="546"/>
      <c r="H10" s="546"/>
      <c r="I10" s="546"/>
      <c r="J10" s="547"/>
      <c r="K10" s="548">
        <v>16000000000</v>
      </c>
      <c r="L10" s="548"/>
      <c r="M10" s="548"/>
      <c r="N10" s="548"/>
      <c r="O10" s="552" t="str">
        <f>+IF(K12&gt;=K11,"CUMPLE","NO  CUMPLE")</f>
        <v>NO  CUMPLE</v>
      </c>
      <c r="P10" s="578" t="s">
        <v>245</v>
      </c>
      <c r="Q10" s="579"/>
      <c r="R10" s="579"/>
      <c r="S10" s="579"/>
      <c r="T10" s="580"/>
    </row>
    <row r="11" spans="2:20" ht="23.25" customHeight="1">
      <c r="B11" s="487" t="s">
        <v>241</v>
      </c>
      <c r="C11" s="488"/>
      <c r="D11" s="488"/>
      <c r="E11" s="488"/>
      <c r="F11" s="488"/>
      <c r="G11" s="488"/>
      <c r="H11" s="488"/>
      <c r="I11" s="488"/>
      <c r="J11" s="489"/>
      <c r="K11" s="490">
        <f>+H40</f>
        <v>30720.314576021257</v>
      </c>
      <c r="L11" s="490"/>
      <c r="M11" s="490"/>
      <c r="N11" s="490"/>
      <c r="O11" s="553"/>
      <c r="P11" s="581"/>
      <c r="Q11" s="582"/>
      <c r="R11" s="582"/>
      <c r="S11" s="582"/>
      <c r="T11" s="583"/>
    </row>
    <row r="12" spans="2:20" ht="232.5" customHeight="1">
      <c r="B12" s="487" t="s">
        <v>1</v>
      </c>
      <c r="C12" s="488"/>
      <c r="D12" s="488"/>
      <c r="E12" s="488"/>
      <c r="F12" s="488"/>
      <c r="G12" s="488"/>
      <c r="H12" s="488"/>
      <c r="I12" s="488"/>
      <c r="J12" s="489"/>
      <c r="K12" s="575">
        <f>+S33</f>
        <v>0</v>
      </c>
      <c r="L12" s="576"/>
      <c r="M12" s="576"/>
      <c r="N12" s="577"/>
      <c r="O12" s="554"/>
      <c r="P12" s="581"/>
      <c r="Q12" s="582"/>
      <c r="R12" s="582"/>
      <c r="S12" s="582"/>
      <c r="T12" s="583"/>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84"/>
      <c r="Q13" s="584"/>
      <c r="R13" s="584"/>
      <c r="S13" s="584"/>
      <c r="T13" s="584"/>
    </row>
    <row r="14" spans="2:20" ht="34.5" customHeight="1" thickBot="1">
      <c r="B14" s="492" t="str">
        <f>IF(AND($O10="CUMPLE",O13="CUMPLE"),"HABILITADO","NO HABILITADO")</f>
        <v>NO HABILITADO</v>
      </c>
      <c r="C14" s="493"/>
      <c r="D14" s="493"/>
      <c r="E14" s="493"/>
      <c r="F14" s="493"/>
      <c r="G14" s="493"/>
      <c r="H14" s="493"/>
      <c r="I14" s="493"/>
      <c r="J14" s="493"/>
      <c r="K14" s="493"/>
      <c r="L14" s="493"/>
      <c r="M14" s="493"/>
      <c r="N14" s="493"/>
      <c r="O14" s="493"/>
      <c r="P14" s="493"/>
      <c r="Q14" s="493"/>
      <c r="R14" s="493"/>
      <c r="S14" s="493"/>
      <c r="T14" s="494"/>
    </row>
    <row r="15" spans="2:20" ht="43.5" customHeight="1">
      <c r="B15" s="491" t="s">
        <v>40</v>
      </c>
      <c r="C15" s="472"/>
      <c r="D15" s="472"/>
      <c r="E15" s="472"/>
      <c r="F15" s="472"/>
      <c r="G15" s="472"/>
      <c r="H15" s="472"/>
      <c r="I15" s="472"/>
      <c r="J15" s="472"/>
      <c r="K15" s="472"/>
      <c r="L15" s="472"/>
      <c r="M15" s="472"/>
      <c r="N15" s="472"/>
      <c r="O15" s="472"/>
      <c r="P15" s="472"/>
      <c r="Q15" s="472"/>
      <c r="R15" s="472"/>
      <c r="S15" s="472"/>
      <c r="T15" s="473"/>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2" t="s">
        <v>43</v>
      </c>
      <c r="C18" s="513"/>
      <c r="D18" s="513"/>
      <c r="E18" s="513"/>
      <c r="F18" s="513"/>
      <c r="G18" s="513"/>
      <c r="H18" s="513"/>
      <c r="I18" s="513"/>
      <c r="J18" s="513"/>
      <c r="K18" s="513"/>
      <c r="L18" s="513"/>
      <c r="M18" s="513"/>
      <c r="N18" s="40">
        <v>1</v>
      </c>
      <c r="O18" s="39" t="str">
        <f>IF(B14="NO HABILITADO","0",IF(N18=1,"100",IF(N18=2,"50","0")))</f>
        <v>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0</v>
      </c>
      <c r="P19" s="540"/>
      <c r="Q19" s="541"/>
      <c r="R19" s="542"/>
      <c r="S19" s="4"/>
      <c r="T19" s="83"/>
      <c r="X19" s="33"/>
      <c r="Y19" s="34"/>
      <c r="Z19" s="34"/>
      <c r="AA19" s="34"/>
      <c r="AB19" s="34"/>
      <c r="AC19" s="34"/>
      <c r="AD19" s="34"/>
      <c r="AE19" s="34"/>
      <c r="AF19" s="34"/>
      <c r="AG19" s="34"/>
      <c r="AH19" s="34"/>
      <c r="AI19" s="34"/>
      <c r="AJ19" s="34"/>
      <c r="AK19" s="34"/>
      <c r="AL19" s="34"/>
      <c r="AM19" s="34"/>
      <c r="AN19" s="34"/>
      <c r="AO19" s="34"/>
      <c r="AP19" s="34"/>
      <c r="AQ19" s="34"/>
      <c r="AR19" s="34"/>
      <c r="AS19" s="34"/>
      <c r="AT19" s="35"/>
    </row>
    <row r="20" spans="2:46" ht="23.25">
      <c r="B20" s="512" t="s">
        <v>44</v>
      </c>
      <c r="C20" s="513"/>
      <c r="D20" s="513"/>
      <c r="E20" s="513"/>
      <c r="F20" s="513"/>
      <c r="G20" s="513"/>
      <c r="H20" s="513"/>
      <c r="I20" s="513"/>
      <c r="J20" s="513"/>
      <c r="K20" s="513"/>
      <c r="L20" s="513"/>
      <c r="M20" s="513"/>
      <c r="N20" s="40" t="s">
        <v>3</v>
      </c>
      <c r="O20" s="39" t="str">
        <f>IF(B14="NO HABILITADO","0",IF(N20="SI","20","0"))</f>
        <v>0</v>
      </c>
      <c r="P20" s="540"/>
      <c r="Q20" s="541"/>
      <c r="R20" s="542"/>
      <c r="S20" s="4"/>
      <c r="T20" s="83"/>
      <c r="X20" s="23"/>
      <c r="Y20" s="24"/>
      <c r="Z20" s="24"/>
      <c r="AA20" s="24"/>
      <c r="AB20" s="24"/>
      <c r="AC20" s="24"/>
      <c r="AD20" s="24"/>
      <c r="AE20" s="24"/>
      <c r="AF20" s="24"/>
      <c r="AG20" s="24"/>
      <c r="AH20" s="24"/>
      <c r="AI20" s="24"/>
      <c r="AJ20" s="24"/>
      <c r="AK20" s="24"/>
      <c r="AL20" s="24"/>
      <c r="AM20" s="24"/>
      <c r="AN20" s="24"/>
      <c r="AO20" s="24"/>
      <c r="AP20" s="24"/>
      <c r="AQ20" s="24"/>
      <c r="AR20" s="24"/>
      <c r="AS20" s="24"/>
      <c r="AT20" s="36"/>
    </row>
    <row r="21" spans="2:46" ht="23.25">
      <c r="B21" s="512" t="s">
        <v>46</v>
      </c>
      <c r="C21" s="513"/>
      <c r="D21" s="513"/>
      <c r="E21" s="513"/>
      <c r="F21" s="513"/>
      <c r="G21" s="513"/>
      <c r="H21" s="513"/>
      <c r="I21" s="513"/>
      <c r="J21" s="513"/>
      <c r="K21" s="513"/>
      <c r="L21" s="513"/>
      <c r="M21" s="513"/>
      <c r="N21" s="40" t="s">
        <v>3</v>
      </c>
      <c r="O21" s="39" t="str">
        <f>IF(B14="NO HABILITADO","0",IF(N21="SI","100","0"))</f>
        <v>0</v>
      </c>
      <c r="P21" s="540"/>
      <c r="Q21" s="541"/>
      <c r="R21" s="542"/>
      <c r="S21" s="2"/>
      <c r="T21" s="82"/>
      <c r="X21" s="23"/>
      <c r="Y21" s="24"/>
      <c r="Z21" s="24"/>
      <c r="AA21" s="24"/>
      <c r="AB21" s="24"/>
      <c r="AC21" s="24"/>
      <c r="AD21" s="24"/>
      <c r="AE21" s="24"/>
      <c r="AF21" s="24"/>
      <c r="AG21" s="24"/>
      <c r="AH21" s="24"/>
      <c r="AI21" s="24"/>
      <c r="AJ21" s="24"/>
      <c r="AK21" s="24"/>
      <c r="AL21" s="24"/>
      <c r="AM21" s="24"/>
      <c r="AN21" s="24"/>
      <c r="AO21" s="24"/>
      <c r="AP21" s="24"/>
      <c r="AQ21" s="24"/>
      <c r="AR21" s="24"/>
      <c r="AS21" s="24"/>
      <c r="AT21" s="36"/>
    </row>
    <row r="22" spans="2:46" ht="27.75">
      <c r="B22" s="537" t="s">
        <v>35</v>
      </c>
      <c r="C22" s="538"/>
      <c r="D22" s="538"/>
      <c r="E22" s="538"/>
      <c r="F22" s="538"/>
      <c r="G22" s="538"/>
      <c r="H22" s="538"/>
      <c r="I22" s="538"/>
      <c r="J22" s="538"/>
      <c r="K22" s="538"/>
      <c r="L22" s="538"/>
      <c r="M22" s="538"/>
      <c r="N22" s="538"/>
      <c r="O22" s="41">
        <f>+O21+O20+O19+O18</f>
        <v>0</v>
      </c>
      <c r="P22" s="540"/>
      <c r="Q22" s="541"/>
      <c r="R22" s="542"/>
      <c r="S22" s="2"/>
      <c r="T22" s="82"/>
      <c r="X22" s="23"/>
      <c r="Y22" s="24"/>
      <c r="Z22" s="24"/>
      <c r="AA22" s="24"/>
      <c r="AB22" s="24"/>
      <c r="AC22" s="24"/>
      <c r="AD22" s="24"/>
      <c r="AE22" s="24"/>
      <c r="AF22" s="24"/>
      <c r="AG22" s="24"/>
      <c r="AH22" s="24"/>
      <c r="AI22" s="24"/>
      <c r="AJ22" s="24"/>
      <c r="AK22" s="24"/>
      <c r="AL22" s="24"/>
      <c r="AM22" s="24"/>
      <c r="AN22" s="24"/>
      <c r="AO22" s="24"/>
      <c r="AP22" s="24"/>
      <c r="AQ22" s="24"/>
      <c r="AR22" s="24"/>
      <c r="AS22" s="24"/>
      <c r="AT22" s="36"/>
    </row>
    <row r="23" spans="2:46" ht="323.25" customHeight="1">
      <c r="B23" s="23"/>
      <c r="C23" s="24"/>
      <c r="D23" s="24"/>
      <c r="E23" s="24"/>
      <c r="F23" s="24"/>
      <c r="G23" s="24"/>
      <c r="H23" s="24"/>
      <c r="I23" s="24"/>
      <c r="J23" s="24"/>
      <c r="K23" s="24"/>
      <c r="L23" s="24"/>
      <c r="M23" s="24"/>
      <c r="N23" s="24"/>
      <c r="O23" s="2"/>
      <c r="P23" s="2"/>
      <c r="Q23" s="2"/>
      <c r="R23" s="2"/>
      <c r="S23" s="2"/>
      <c r="T23" s="82"/>
      <c r="X23" s="23"/>
      <c r="Y23" s="24"/>
      <c r="Z23" s="24"/>
      <c r="AA23" s="24"/>
      <c r="AB23" s="24"/>
      <c r="AC23" s="24"/>
      <c r="AD23" s="24"/>
      <c r="AE23" s="24"/>
      <c r="AF23" s="24"/>
      <c r="AG23" s="24"/>
      <c r="AH23" s="24"/>
      <c r="AI23" s="24"/>
      <c r="AJ23" s="24"/>
      <c r="AK23" s="24"/>
      <c r="AL23" s="24"/>
      <c r="AM23" s="24"/>
      <c r="AN23" s="24"/>
      <c r="AO23" s="24"/>
      <c r="AP23" s="24"/>
      <c r="AQ23" s="24"/>
      <c r="AR23" s="24"/>
      <c r="AS23" s="24"/>
      <c r="AT23" s="36"/>
    </row>
    <row r="24" spans="2:46" ht="40.5">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506" t="s">
        <v>42</v>
      </c>
      <c r="Y24" s="507"/>
      <c r="Z24" s="507"/>
      <c r="AA24" s="507"/>
      <c r="AB24" s="507"/>
      <c r="AC24" s="507"/>
      <c r="AD24" s="507"/>
      <c r="AE24" s="507"/>
      <c r="AF24" s="507"/>
      <c r="AG24" s="507"/>
      <c r="AH24" s="507"/>
      <c r="AI24" s="507"/>
      <c r="AJ24" s="507"/>
      <c r="AK24" s="507"/>
      <c r="AL24" s="507"/>
      <c r="AM24" s="507"/>
      <c r="AN24" s="507"/>
      <c r="AO24" s="507"/>
      <c r="AP24" s="507"/>
      <c r="AQ24" s="507"/>
      <c r="AR24" s="507"/>
      <c r="AS24" s="507"/>
      <c r="AT24" s="508"/>
    </row>
    <row r="25" spans="2:46" ht="23.25">
      <c r="B25" s="5"/>
      <c r="C25" s="498"/>
      <c r="D25" s="498"/>
      <c r="E25" s="498"/>
      <c r="F25" s="498"/>
      <c r="G25" s="497" t="s">
        <v>22</v>
      </c>
      <c r="H25" s="498"/>
      <c r="I25" s="498"/>
      <c r="J25" s="498"/>
      <c r="K25" s="498"/>
      <c r="L25" s="498"/>
      <c r="M25" s="498"/>
      <c r="N25" s="498"/>
      <c r="O25" s="498"/>
      <c r="P25" s="519"/>
      <c r="Q25" s="519"/>
      <c r="R25" s="515"/>
      <c r="S25" s="515"/>
      <c r="T25" s="517"/>
      <c r="X25" s="506"/>
      <c r="Y25" s="507"/>
      <c r="Z25" s="507"/>
      <c r="AA25" s="507"/>
      <c r="AB25" s="507"/>
      <c r="AC25" s="507"/>
      <c r="AD25" s="507"/>
      <c r="AE25" s="507"/>
      <c r="AF25" s="507"/>
      <c r="AG25" s="507"/>
      <c r="AH25" s="507"/>
      <c r="AI25" s="507"/>
      <c r="AJ25" s="507"/>
      <c r="AK25" s="507"/>
      <c r="AL25" s="507"/>
      <c r="AM25" s="507"/>
      <c r="AN25" s="507"/>
      <c r="AO25" s="507"/>
      <c r="AP25" s="507"/>
      <c r="AQ25" s="507"/>
      <c r="AR25" s="507"/>
      <c r="AS25" s="507"/>
      <c r="AT25" s="508"/>
    </row>
    <row r="26" spans="2:46" ht="72.75" customHeight="1" thickBot="1">
      <c r="B26" s="5"/>
      <c r="C26" s="499"/>
      <c r="D26" s="499"/>
      <c r="E26" s="499"/>
      <c r="F26" s="499"/>
      <c r="G26" s="499"/>
      <c r="H26" s="499"/>
      <c r="I26" s="499"/>
      <c r="J26" s="499"/>
      <c r="K26" s="499"/>
      <c r="L26" s="499"/>
      <c r="M26" s="499"/>
      <c r="N26" s="499"/>
      <c r="O26" s="499"/>
      <c r="P26" s="520"/>
      <c r="Q26" s="520"/>
      <c r="R26" s="6" t="s">
        <v>23</v>
      </c>
      <c r="S26" s="6" t="s">
        <v>24</v>
      </c>
      <c r="T26" s="84"/>
      <c r="X26" s="509"/>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86.25" customHeight="1">
      <c r="B27" s="5"/>
      <c r="C27" s="8">
        <v>1</v>
      </c>
      <c r="D27" s="9" t="s">
        <v>229</v>
      </c>
      <c r="E27" s="9" t="s">
        <v>192</v>
      </c>
      <c r="F27" s="9">
        <v>112</v>
      </c>
      <c r="G27" s="9" t="s">
        <v>230</v>
      </c>
      <c r="H27" s="111" t="s">
        <v>231</v>
      </c>
      <c r="I27" s="11" t="s">
        <v>28</v>
      </c>
      <c r="J27" s="9" t="s">
        <v>57</v>
      </c>
      <c r="K27" s="9" t="s">
        <v>60</v>
      </c>
      <c r="L27" s="12">
        <v>0.5</v>
      </c>
      <c r="M27" s="13">
        <v>42395</v>
      </c>
      <c r="N27" s="13">
        <v>42668</v>
      </c>
      <c r="O27" s="9">
        <v>2016</v>
      </c>
      <c r="P27" s="9" t="s">
        <v>31</v>
      </c>
      <c r="Q27" s="14">
        <v>9683947351</v>
      </c>
      <c r="R27" s="15">
        <f t="shared" ref="R27:R32" si="1">(Q27/1000)*L27</f>
        <v>4841973.6754999999</v>
      </c>
      <c r="S27" s="16">
        <f t="shared" ref="S27:S32" si="2">R27*1000/(VLOOKUP(O27,$C$37:$D$58,2,FALSE))</f>
        <v>7022.9002262656741</v>
      </c>
      <c r="T27" s="572" t="s">
        <v>244</v>
      </c>
    </row>
    <row r="28" spans="2:46" ht="71.25" customHeight="1">
      <c r="B28" s="5"/>
      <c r="C28" s="8">
        <v>2</v>
      </c>
      <c r="D28" s="9" t="s">
        <v>229</v>
      </c>
      <c r="E28" s="9" t="s">
        <v>232</v>
      </c>
      <c r="F28" s="9">
        <v>81</v>
      </c>
      <c r="G28" s="9" t="s">
        <v>230</v>
      </c>
      <c r="H28" s="111" t="s">
        <v>231</v>
      </c>
      <c r="I28" s="11" t="s">
        <v>28</v>
      </c>
      <c r="J28" s="9" t="s">
        <v>57</v>
      </c>
      <c r="K28" s="9" t="s">
        <v>60</v>
      </c>
      <c r="L28" s="12">
        <v>0.5</v>
      </c>
      <c r="M28" s="13">
        <v>42395</v>
      </c>
      <c r="N28" s="13">
        <v>42668</v>
      </c>
      <c r="O28" s="9">
        <v>2016</v>
      </c>
      <c r="P28" s="9" t="s">
        <v>31</v>
      </c>
      <c r="Q28" s="14">
        <v>9683947351</v>
      </c>
      <c r="R28" s="15">
        <f t="shared" si="1"/>
        <v>4841973.6754999999</v>
      </c>
      <c r="S28" s="16">
        <f t="shared" si="2"/>
        <v>7022.9002262656741</v>
      </c>
      <c r="T28" s="573"/>
    </row>
    <row r="29" spans="2:46" ht="78.75" customHeight="1">
      <c r="B29" s="5"/>
      <c r="C29" s="8">
        <v>3</v>
      </c>
      <c r="D29" s="9" t="s">
        <v>228</v>
      </c>
      <c r="E29" s="9" t="s">
        <v>192</v>
      </c>
      <c r="F29" s="9">
        <v>85</v>
      </c>
      <c r="G29" s="9" t="s">
        <v>193</v>
      </c>
      <c r="H29" s="111" t="s">
        <v>194</v>
      </c>
      <c r="I29" s="11" t="s">
        <v>28</v>
      </c>
      <c r="J29" s="9" t="s">
        <v>164</v>
      </c>
      <c r="K29" s="9" t="s">
        <v>60</v>
      </c>
      <c r="L29" s="12">
        <v>0.6</v>
      </c>
      <c r="M29" s="13">
        <v>41661</v>
      </c>
      <c r="N29" s="13">
        <v>41934</v>
      </c>
      <c r="O29" s="9">
        <v>2014</v>
      </c>
      <c r="P29" s="9" t="s">
        <v>31</v>
      </c>
      <c r="Q29" s="14">
        <f>6402430314-104400000</f>
        <v>6298030314</v>
      </c>
      <c r="R29" s="15">
        <f t="shared" si="1"/>
        <v>3778818.1883999999</v>
      </c>
      <c r="S29" s="16">
        <f t="shared" si="2"/>
        <v>6134.4451110389609</v>
      </c>
      <c r="T29" s="573"/>
    </row>
    <row r="30" spans="2:46" ht="87" customHeight="1">
      <c r="B30" s="5"/>
      <c r="C30" s="8">
        <v>4</v>
      </c>
      <c r="D30" s="9" t="s">
        <v>228</v>
      </c>
      <c r="E30" s="9" t="s">
        <v>195</v>
      </c>
      <c r="F30" s="9">
        <v>124</v>
      </c>
      <c r="G30" s="9" t="s">
        <v>193</v>
      </c>
      <c r="H30" s="111" t="s">
        <v>194</v>
      </c>
      <c r="I30" s="11" t="s">
        <v>28</v>
      </c>
      <c r="J30" s="9" t="s">
        <v>164</v>
      </c>
      <c r="K30" s="9" t="s">
        <v>60</v>
      </c>
      <c r="L30" s="12">
        <v>0.2</v>
      </c>
      <c r="M30" s="13">
        <v>41661</v>
      </c>
      <c r="N30" s="13">
        <v>41934</v>
      </c>
      <c r="O30" s="9">
        <v>2014</v>
      </c>
      <c r="P30" s="9" t="s">
        <v>31</v>
      </c>
      <c r="Q30" s="14">
        <f>6402430314-104400000</f>
        <v>6298030314</v>
      </c>
      <c r="R30" s="15">
        <f t="shared" si="1"/>
        <v>1259606.0628000002</v>
      </c>
      <c r="S30" s="16">
        <f t="shared" si="2"/>
        <v>2044.8150370129874</v>
      </c>
      <c r="T30" s="573"/>
    </row>
    <row r="31" spans="2:46" ht="87" customHeight="1">
      <c r="B31" s="5"/>
      <c r="C31" s="8">
        <v>5</v>
      </c>
      <c r="D31" s="17" t="s">
        <v>233</v>
      </c>
      <c r="E31" s="9" t="s">
        <v>195</v>
      </c>
      <c r="F31" s="17">
        <v>126</v>
      </c>
      <c r="G31" s="17" t="s">
        <v>234</v>
      </c>
      <c r="H31" s="111" t="s">
        <v>235</v>
      </c>
      <c r="I31" s="11" t="s">
        <v>28</v>
      </c>
      <c r="J31" s="17" t="s">
        <v>236</v>
      </c>
      <c r="K31" s="17" t="s">
        <v>60</v>
      </c>
      <c r="L31" s="19">
        <v>0.15</v>
      </c>
      <c r="M31" s="13">
        <v>42234</v>
      </c>
      <c r="N31" s="13">
        <v>42969</v>
      </c>
      <c r="O31" s="44">
        <v>2017</v>
      </c>
      <c r="P31" s="13" t="s">
        <v>31</v>
      </c>
      <c r="Q31" s="14">
        <v>18000000000</v>
      </c>
      <c r="R31" s="15">
        <f t="shared" si="1"/>
        <v>2700000</v>
      </c>
      <c r="S31" s="16">
        <f t="shared" si="2"/>
        <v>3659.940058315045</v>
      </c>
      <c r="T31" s="573"/>
    </row>
    <row r="32" spans="2:46" ht="76.5" customHeight="1">
      <c r="B32" s="5"/>
      <c r="C32" s="8">
        <v>6</v>
      </c>
      <c r="D32" s="17" t="s">
        <v>237</v>
      </c>
      <c r="E32" s="17" t="s">
        <v>238</v>
      </c>
      <c r="F32" s="17">
        <v>2</v>
      </c>
      <c r="G32" s="17" t="s">
        <v>239</v>
      </c>
      <c r="H32" s="111" t="s">
        <v>240</v>
      </c>
      <c r="I32" s="11" t="s">
        <v>28</v>
      </c>
      <c r="J32" s="17" t="s">
        <v>57</v>
      </c>
      <c r="K32" s="17" t="s">
        <v>60</v>
      </c>
      <c r="L32" s="19">
        <v>0.33329999999999999</v>
      </c>
      <c r="M32" s="13">
        <v>39419</v>
      </c>
      <c r="N32" s="13">
        <v>39996</v>
      </c>
      <c r="O32" s="44">
        <v>2009</v>
      </c>
      <c r="P32" s="13" t="s">
        <v>69</v>
      </c>
      <c r="Q32" s="44">
        <v>14735855574</v>
      </c>
      <c r="R32" s="21">
        <f t="shared" si="1"/>
        <v>4911460.6628141999</v>
      </c>
      <c r="S32" s="22">
        <f t="shared" si="2"/>
        <v>9884.2033866254769</v>
      </c>
      <c r="T32" s="573"/>
    </row>
    <row r="33" spans="2:20" ht="23.25" customHeight="1">
      <c r="B33" s="23"/>
      <c r="C33" s="24"/>
      <c r="D33" s="24"/>
      <c r="E33" s="24"/>
      <c r="F33" s="24"/>
      <c r="G33" s="24"/>
      <c r="H33" s="24"/>
      <c r="I33" s="24"/>
      <c r="J33" s="24"/>
      <c r="K33" s="24"/>
      <c r="L33" s="24"/>
      <c r="M33" s="24"/>
      <c r="N33" s="24"/>
      <c r="O33" s="24"/>
      <c r="P33" s="24"/>
      <c r="Q33" s="24"/>
      <c r="R33" s="6" t="s">
        <v>35</v>
      </c>
      <c r="S33" s="22">
        <f>+SUM(S27:S32)-S27-S28-S29-S30-S31-S32</f>
        <v>0</v>
      </c>
      <c r="T33" s="574"/>
    </row>
    <row r="34" spans="2:20">
      <c r="B34" s="23"/>
      <c r="C34" s="24"/>
      <c r="D34" s="24"/>
      <c r="E34" s="24"/>
      <c r="F34" s="24"/>
      <c r="G34" s="24"/>
      <c r="H34" s="24"/>
      <c r="I34" s="24"/>
      <c r="J34" s="24"/>
      <c r="K34" s="24"/>
      <c r="L34" s="24"/>
      <c r="M34" s="24"/>
      <c r="N34" s="24"/>
      <c r="O34" s="24"/>
      <c r="P34" s="24"/>
      <c r="Q34" s="24"/>
      <c r="R34" s="24"/>
      <c r="S34" s="24"/>
      <c r="T34" s="36"/>
    </row>
    <row r="35" spans="2:20" ht="23.25">
      <c r="B35" s="23"/>
      <c r="C35" s="495" t="s">
        <v>36</v>
      </c>
      <c r="D35" s="496"/>
      <c r="E35" s="24"/>
      <c r="F35" s="24"/>
      <c r="G35" s="24"/>
      <c r="H35" s="24"/>
      <c r="I35" s="24"/>
      <c r="J35" s="24"/>
      <c r="K35" s="24"/>
      <c r="L35" s="24"/>
      <c r="M35" s="24"/>
      <c r="N35" s="24"/>
      <c r="O35" s="24"/>
      <c r="P35" s="24"/>
      <c r="Q35" s="24"/>
      <c r="R35" s="24"/>
      <c r="S35" s="24"/>
      <c r="T35" s="36"/>
    </row>
    <row r="36" spans="2:20" ht="46.5">
      <c r="B36" s="23"/>
      <c r="C36" s="25" t="s">
        <v>37</v>
      </c>
      <c r="D36" s="25" t="s">
        <v>38</v>
      </c>
      <c r="E36" s="24"/>
      <c r="F36" s="58" t="s">
        <v>75</v>
      </c>
      <c r="G36" s="58" t="s">
        <v>76</v>
      </c>
      <c r="H36" s="58" t="s">
        <v>74</v>
      </c>
      <c r="I36" s="24"/>
      <c r="J36" s="24"/>
      <c r="K36" s="24"/>
      <c r="L36" s="24"/>
      <c r="M36" s="24"/>
      <c r="N36" s="24"/>
      <c r="O36" s="24"/>
      <c r="P36" s="24"/>
      <c r="Q36" s="24"/>
      <c r="R36" s="24"/>
      <c r="S36" s="24"/>
      <c r="T36" s="36"/>
    </row>
    <row r="37" spans="2:20" ht="23.25">
      <c r="B37" s="23"/>
      <c r="C37" s="17">
        <v>1997</v>
      </c>
      <c r="D37" s="21">
        <v>172005</v>
      </c>
      <c r="E37" s="24"/>
      <c r="F37" s="55"/>
      <c r="G37" s="56">
        <v>1</v>
      </c>
      <c r="H37" s="57">
        <v>20480.209717347505</v>
      </c>
      <c r="I37" s="24"/>
      <c r="J37" s="24"/>
      <c r="K37" s="24"/>
      <c r="L37" s="24"/>
      <c r="M37" s="24"/>
      <c r="N37" s="24"/>
      <c r="O37" s="24"/>
      <c r="P37" s="24"/>
      <c r="Q37" s="24"/>
      <c r="R37" s="24"/>
      <c r="S37" s="24"/>
      <c r="T37" s="36"/>
    </row>
    <row r="38" spans="2:20" ht="23.25">
      <c r="B38" s="23"/>
      <c r="C38" s="17">
        <v>1998</v>
      </c>
      <c r="D38" s="21">
        <v>203826</v>
      </c>
      <c r="E38" s="24"/>
      <c r="F38" s="54" t="s">
        <v>71</v>
      </c>
      <c r="G38" s="56">
        <v>0.75</v>
      </c>
      <c r="H38" s="57">
        <v>15360.157288010629</v>
      </c>
      <c r="I38" s="24"/>
      <c r="J38" s="24"/>
      <c r="K38" s="24"/>
      <c r="L38" s="24"/>
      <c r="M38" s="24"/>
      <c r="N38" s="24"/>
      <c r="O38" s="24"/>
      <c r="P38" s="24"/>
      <c r="Q38" s="24"/>
      <c r="R38" s="24"/>
      <c r="S38" s="24"/>
      <c r="T38" s="36"/>
    </row>
    <row r="39" spans="2:20" ht="23.25">
      <c r="B39" s="23"/>
      <c r="C39" s="17">
        <v>1999</v>
      </c>
      <c r="D39" s="21">
        <v>236460</v>
      </c>
      <c r="E39" s="24"/>
      <c r="F39" s="54" t="s">
        <v>72</v>
      </c>
      <c r="G39" s="56">
        <v>1.2</v>
      </c>
      <c r="H39" s="57">
        <v>24576.251660817004</v>
      </c>
      <c r="I39" s="24"/>
      <c r="J39" s="24"/>
      <c r="K39" s="24"/>
      <c r="L39" s="24"/>
      <c r="M39" s="24"/>
      <c r="N39" s="24"/>
      <c r="O39" s="24"/>
      <c r="P39" s="24"/>
      <c r="Q39" s="24"/>
      <c r="R39" s="24"/>
      <c r="S39" s="24"/>
      <c r="T39" s="36"/>
    </row>
    <row r="40" spans="2:20" ht="23.25">
      <c r="B40" s="23"/>
      <c r="C40" s="17">
        <v>2000</v>
      </c>
      <c r="D40" s="21">
        <v>260100</v>
      </c>
      <c r="E40" s="24"/>
      <c r="F40" s="54" t="s">
        <v>73</v>
      </c>
      <c r="G40" s="56">
        <v>1.5</v>
      </c>
      <c r="H40" s="57">
        <v>30720.314576021257</v>
      </c>
      <c r="I40" s="24"/>
      <c r="J40" s="24"/>
      <c r="K40" s="24"/>
      <c r="L40" s="24"/>
      <c r="M40" s="24"/>
      <c r="N40" s="24"/>
      <c r="O40" s="24"/>
      <c r="P40" s="24"/>
      <c r="Q40" s="24"/>
      <c r="R40" s="24"/>
      <c r="S40" s="24"/>
      <c r="T40" s="36"/>
    </row>
    <row r="41" spans="2:20" ht="23.25">
      <c r="B41" s="23"/>
      <c r="C41" s="17">
        <v>2001</v>
      </c>
      <c r="D41" s="21">
        <v>286000</v>
      </c>
      <c r="E41" s="24"/>
      <c r="F41" s="24"/>
      <c r="G41" s="27"/>
      <c r="H41" s="28"/>
      <c r="I41" s="24"/>
      <c r="J41" s="24"/>
      <c r="K41" s="24"/>
      <c r="L41" s="24"/>
      <c r="M41" s="24"/>
      <c r="N41" s="2"/>
      <c r="O41" s="24"/>
      <c r="P41" s="24"/>
      <c r="Q41" s="24"/>
      <c r="R41" s="24"/>
      <c r="S41" s="24"/>
      <c r="T41" s="36"/>
    </row>
    <row r="42" spans="2:20" ht="23.25">
      <c r="B42" s="23"/>
      <c r="C42" s="17">
        <v>2002</v>
      </c>
      <c r="D42" s="21">
        <v>309000</v>
      </c>
      <c r="E42" s="24"/>
      <c r="F42" s="24"/>
      <c r="G42" s="27"/>
      <c r="H42" s="24"/>
      <c r="I42" s="24"/>
      <c r="J42" s="24"/>
      <c r="K42" s="24"/>
      <c r="L42" s="24"/>
      <c r="M42" s="24"/>
      <c r="N42" s="2"/>
      <c r="O42" s="24"/>
      <c r="P42" s="24"/>
      <c r="Q42" s="24"/>
      <c r="R42" s="24"/>
      <c r="S42" s="24"/>
      <c r="T42" s="36"/>
    </row>
    <row r="43" spans="2:20" ht="23.25">
      <c r="B43" s="23"/>
      <c r="C43" s="17">
        <v>2003</v>
      </c>
      <c r="D43" s="21">
        <v>332000</v>
      </c>
      <c r="E43" s="24"/>
      <c r="F43" s="24"/>
      <c r="G43" s="24"/>
      <c r="H43" s="24"/>
      <c r="I43" s="24"/>
      <c r="J43" s="24"/>
      <c r="K43" s="24"/>
      <c r="L43" s="24"/>
      <c r="M43" s="24"/>
      <c r="N43" s="2"/>
      <c r="O43" s="24"/>
      <c r="P43" s="24"/>
      <c r="Q43" s="24"/>
      <c r="R43" s="24"/>
      <c r="S43" s="24"/>
      <c r="T43" s="36"/>
    </row>
    <row r="44" spans="2:20" ht="23.25">
      <c r="B44" s="23"/>
      <c r="C44" s="17">
        <v>2004</v>
      </c>
      <c r="D44" s="21">
        <v>358000</v>
      </c>
      <c r="E44" s="24"/>
      <c r="F44" s="24"/>
      <c r="G44" s="24"/>
      <c r="H44" s="24"/>
      <c r="I44" s="24"/>
      <c r="J44" s="24"/>
      <c r="K44" s="24"/>
      <c r="L44" s="24"/>
      <c r="M44" s="24"/>
      <c r="N44" s="2"/>
      <c r="O44" s="24"/>
      <c r="P44" s="24"/>
      <c r="Q44" s="24"/>
      <c r="R44" s="24"/>
      <c r="S44" s="24"/>
      <c r="T44" s="36"/>
    </row>
    <row r="45" spans="2:20" ht="23.25">
      <c r="B45" s="23"/>
      <c r="C45" s="17">
        <v>2005</v>
      </c>
      <c r="D45" s="21">
        <v>381500</v>
      </c>
      <c r="E45" s="24"/>
      <c r="F45" s="24"/>
      <c r="G45" s="24"/>
      <c r="H45" s="24"/>
      <c r="I45" s="24"/>
      <c r="J45" s="24"/>
      <c r="K45" s="24"/>
      <c r="L45" s="24"/>
      <c r="M45" s="24"/>
      <c r="N45" s="2"/>
      <c r="O45" s="24"/>
      <c r="P45" s="24"/>
      <c r="Q45" s="24"/>
      <c r="R45" s="24"/>
      <c r="S45" s="24"/>
      <c r="T45" s="36"/>
    </row>
    <row r="46" spans="2:20" ht="23.25">
      <c r="B46" s="23"/>
      <c r="C46" s="17">
        <v>2006</v>
      </c>
      <c r="D46" s="21">
        <v>408000</v>
      </c>
      <c r="E46" s="24"/>
      <c r="F46" s="24"/>
      <c r="G46" s="24"/>
      <c r="H46" s="24"/>
      <c r="I46" s="24"/>
      <c r="J46" s="24"/>
      <c r="K46" s="24"/>
      <c r="L46" s="24"/>
      <c r="M46" s="24"/>
      <c r="N46" s="2"/>
      <c r="O46" s="24"/>
      <c r="P46" s="24"/>
      <c r="Q46" s="24"/>
      <c r="R46" s="24"/>
      <c r="S46" s="24"/>
      <c r="T46" s="36"/>
    </row>
    <row r="47" spans="2:20" ht="23.25">
      <c r="B47" s="23"/>
      <c r="C47" s="17">
        <v>2007</v>
      </c>
      <c r="D47" s="21">
        <v>433700</v>
      </c>
      <c r="E47" s="24"/>
      <c r="F47" s="24"/>
      <c r="G47" s="24"/>
      <c r="H47" s="24"/>
      <c r="I47" s="24"/>
      <c r="J47" s="24"/>
      <c r="K47" s="24"/>
      <c r="L47" s="24"/>
      <c r="M47" s="24"/>
      <c r="N47" s="24"/>
      <c r="O47" s="24"/>
      <c r="P47" s="24"/>
      <c r="Q47" s="24"/>
      <c r="R47" s="24"/>
      <c r="S47" s="24"/>
      <c r="T47" s="36"/>
    </row>
    <row r="48" spans="2:20" ht="23.25">
      <c r="B48" s="23"/>
      <c r="C48" s="17">
        <v>2008</v>
      </c>
      <c r="D48" s="21">
        <v>461500</v>
      </c>
      <c r="E48" s="24"/>
      <c r="F48" s="24"/>
      <c r="G48" s="24"/>
      <c r="H48" s="24"/>
      <c r="I48" s="24"/>
      <c r="J48" s="24"/>
      <c r="K48" s="24"/>
      <c r="L48" s="24"/>
      <c r="M48" s="24"/>
      <c r="N48" s="24"/>
      <c r="O48" s="24"/>
      <c r="P48" s="24"/>
      <c r="Q48" s="24"/>
      <c r="R48" s="24"/>
      <c r="S48" s="24"/>
      <c r="T48" s="36"/>
    </row>
    <row r="49" spans="2:20" ht="23.25">
      <c r="B49" s="23"/>
      <c r="C49" s="17">
        <v>2009</v>
      </c>
      <c r="D49" s="21">
        <v>496900</v>
      </c>
      <c r="E49" s="24"/>
      <c r="F49" s="24"/>
      <c r="G49" s="24"/>
      <c r="H49" s="24"/>
      <c r="I49" s="24"/>
      <c r="J49" s="24"/>
      <c r="K49" s="24"/>
      <c r="L49" s="24"/>
      <c r="M49" s="24"/>
      <c r="N49" s="24"/>
      <c r="O49" s="24"/>
      <c r="P49" s="24"/>
      <c r="Q49" s="24"/>
      <c r="R49" s="24"/>
      <c r="S49" s="24"/>
      <c r="T49" s="36"/>
    </row>
    <row r="50" spans="2:20" ht="23.25">
      <c r="B50" s="23"/>
      <c r="C50" s="17">
        <v>2010</v>
      </c>
      <c r="D50" s="21">
        <v>515000</v>
      </c>
      <c r="E50" s="24"/>
      <c r="F50" s="24"/>
      <c r="G50" s="24"/>
      <c r="H50" s="24"/>
      <c r="I50" s="24"/>
      <c r="J50" s="24"/>
      <c r="K50" s="24"/>
      <c r="L50" s="24"/>
      <c r="M50" s="24"/>
      <c r="N50" s="24"/>
      <c r="O50" s="24"/>
      <c r="P50" s="24"/>
      <c r="Q50" s="24"/>
      <c r="R50" s="24"/>
      <c r="S50" s="24"/>
      <c r="T50" s="36"/>
    </row>
    <row r="51" spans="2:20" ht="23.25">
      <c r="B51" s="23"/>
      <c r="C51" s="17">
        <v>2011</v>
      </c>
      <c r="D51" s="21">
        <v>535600</v>
      </c>
      <c r="E51" s="24"/>
      <c r="F51" s="24"/>
      <c r="G51" s="24"/>
      <c r="H51" s="24"/>
      <c r="I51" s="24"/>
      <c r="J51" s="24"/>
      <c r="K51" s="24"/>
      <c r="L51" s="24"/>
      <c r="M51" s="24"/>
      <c r="N51" s="24"/>
      <c r="O51" s="24"/>
      <c r="P51" s="24"/>
      <c r="Q51" s="24"/>
      <c r="R51" s="24"/>
      <c r="S51" s="24"/>
      <c r="T51" s="36"/>
    </row>
    <row r="52" spans="2:20" ht="23.25">
      <c r="B52" s="23"/>
      <c r="C52" s="17">
        <v>2012</v>
      </c>
      <c r="D52" s="21">
        <v>566700</v>
      </c>
      <c r="E52" s="24"/>
      <c r="F52" s="24"/>
      <c r="G52" s="24"/>
      <c r="H52" s="24"/>
      <c r="I52" s="24"/>
      <c r="J52" s="24"/>
      <c r="K52" s="24"/>
      <c r="L52" s="24"/>
      <c r="M52" s="24"/>
      <c r="N52" s="24"/>
      <c r="O52" s="24"/>
      <c r="P52" s="24"/>
      <c r="Q52" s="24"/>
      <c r="R52" s="24"/>
      <c r="S52" s="24"/>
      <c r="T52" s="36"/>
    </row>
    <row r="53" spans="2:20" ht="23.25">
      <c r="B53" s="23"/>
      <c r="C53" s="17">
        <v>2013</v>
      </c>
      <c r="D53" s="21">
        <v>589500</v>
      </c>
      <c r="E53" s="24"/>
      <c r="F53" s="24"/>
      <c r="G53" s="24"/>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50">
    <mergeCell ref="C35:D35"/>
    <mergeCell ref="B1:R2"/>
    <mergeCell ref="B3:R4"/>
    <mergeCell ref="B5:D6"/>
    <mergeCell ref="E5:R6"/>
    <mergeCell ref="P10:T12"/>
    <mergeCell ref="P13:T13"/>
    <mergeCell ref="Q24:Q26"/>
    <mergeCell ref="R24:R25"/>
    <mergeCell ref="S24:S25"/>
    <mergeCell ref="T24:T25"/>
    <mergeCell ref="G25:G26"/>
    <mergeCell ref="B22:N22"/>
    <mergeCell ref="P22:R22"/>
    <mergeCell ref="B13:M13"/>
    <mergeCell ref="B14:T14"/>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X24:AT26"/>
    <mergeCell ref="K24:K26"/>
    <mergeCell ref="B8:T9"/>
    <mergeCell ref="B10:J10"/>
    <mergeCell ref="K10:N10"/>
    <mergeCell ref="O10:O12"/>
    <mergeCell ref="B11:J11"/>
    <mergeCell ref="K11:N11"/>
    <mergeCell ref="B12:J12"/>
    <mergeCell ref="K12:N12"/>
    <mergeCell ref="T27:T33"/>
    <mergeCell ref="B15:T16"/>
    <mergeCell ref="P17:R17"/>
    <mergeCell ref="B18:M18"/>
    <mergeCell ref="P18:R18"/>
    <mergeCell ref="L24:L26"/>
    <mergeCell ref="M24:M26"/>
    <mergeCell ref="N24:N26"/>
    <mergeCell ref="O24:O26"/>
    <mergeCell ref="P24:P26"/>
  </mergeCells>
  <conditionalFormatting sqref="O13">
    <cfRule type="containsText" dxfId="59" priority="3" operator="containsText" text="NO  CUMPLE">
      <formula>NOT(ISERROR(SEARCH("NO  CUMPLE",O13)))</formula>
    </cfRule>
    <cfRule type="containsText" dxfId="58" priority="4" operator="containsText" text="CUMPLE">
      <formula>NOT(ISERROR(SEARCH("CUMPLE",O13)))</formula>
    </cfRule>
  </conditionalFormatting>
  <conditionalFormatting sqref="O10">
    <cfRule type="containsText" dxfId="57" priority="1" operator="containsText" text="NO  CUMPLE">
      <formula>NOT(ISERROR(SEARCH("NO  CUMPLE",O10)))</formula>
    </cfRule>
    <cfRule type="containsText" dxfId="56" priority="2" operator="containsText" text="CUMPLE">
      <formula>NOT(ISERROR(SEARCH("CUMPLE",O10)))</formula>
    </cfRule>
  </conditionalFormatting>
  <dataValidations disablePrompts="1"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dimension ref="B1:AT64"/>
  <sheetViews>
    <sheetView topLeftCell="A13" zoomScale="40" zoomScaleNormal="40" workbookViewId="0">
      <selection activeCell="X19" sqref="X19:AT28"/>
    </sheetView>
  </sheetViews>
  <sheetFormatPr baseColWidth="10" defaultRowHeight="15"/>
  <cols>
    <col min="3" max="3" width="13.42578125" customWidth="1"/>
    <col min="4" max="4" width="32.5703125" customWidth="1"/>
    <col min="5" max="5" width="28" customWidth="1"/>
    <col min="6" max="6" width="23.5703125" customWidth="1"/>
    <col min="7" max="7" width="17.85546875" customWidth="1"/>
    <col min="8" max="8" width="63.42578125" customWidth="1"/>
    <col min="9" max="9" width="17.7109375" customWidth="1"/>
    <col min="10" max="10" width="25.42578125" customWidth="1"/>
    <col min="11" max="11" width="17.85546875" customWidth="1"/>
    <col min="12" max="12" width="24.85546875" customWidth="1"/>
    <col min="13" max="13" width="24" customWidth="1"/>
    <col min="14" max="14" width="24.140625" customWidth="1"/>
    <col min="15" max="15" width="26.42578125" customWidth="1"/>
    <col min="16" max="16" width="27" customWidth="1"/>
    <col min="17" max="17" width="39.7109375" customWidth="1"/>
    <col min="18" max="18" width="62.42578125" bestFit="1" customWidth="1"/>
    <col min="19" max="19" width="31.28515625" bestFit="1" customWidth="1"/>
    <col min="20" max="20" width="37.28515625" customWidth="1"/>
  </cols>
  <sheetData>
    <row r="1" spans="2:20" ht="15" customHeight="1">
      <c r="B1" s="521" t="s">
        <v>190</v>
      </c>
      <c r="C1" s="522"/>
      <c r="D1" s="522"/>
      <c r="E1" s="522"/>
      <c r="F1" s="522"/>
      <c r="G1" s="522"/>
      <c r="H1" s="522"/>
      <c r="I1" s="522"/>
      <c r="J1" s="522"/>
      <c r="K1" s="522"/>
      <c r="L1" s="522"/>
      <c r="M1" s="522"/>
      <c r="N1" s="522"/>
      <c r="O1" s="522"/>
      <c r="P1" s="522"/>
      <c r="Q1" s="522"/>
      <c r="R1" s="523"/>
      <c r="S1" s="67"/>
      <c r="T1" s="68"/>
    </row>
    <row r="2" spans="2:20" ht="15" customHeight="1" thickBot="1">
      <c r="B2" s="479"/>
      <c r="C2" s="480"/>
      <c r="D2" s="480"/>
      <c r="E2" s="480"/>
      <c r="F2" s="480"/>
      <c r="G2" s="480"/>
      <c r="H2" s="480"/>
      <c r="I2" s="480"/>
      <c r="J2" s="480"/>
      <c r="K2" s="480"/>
      <c r="L2" s="480"/>
      <c r="M2" s="480"/>
      <c r="N2" s="480"/>
      <c r="O2" s="480"/>
      <c r="P2" s="480"/>
      <c r="Q2" s="480"/>
      <c r="R2" s="524"/>
      <c r="S2" s="78"/>
      <c r="T2" s="76"/>
    </row>
    <row r="3" spans="2:20" ht="69" customHeight="1">
      <c r="B3" s="565" t="s">
        <v>191</v>
      </c>
      <c r="C3" s="566"/>
      <c r="D3" s="566"/>
      <c r="E3" s="566"/>
      <c r="F3" s="566"/>
      <c r="G3" s="566"/>
      <c r="H3" s="566"/>
      <c r="I3" s="566"/>
      <c r="J3" s="566"/>
      <c r="K3" s="566"/>
      <c r="L3" s="566"/>
      <c r="M3" s="566"/>
      <c r="N3" s="566"/>
      <c r="O3" s="566"/>
      <c r="P3" s="566"/>
      <c r="Q3" s="566"/>
      <c r="R3" s="567"/>
      <c r="S3" s="78"/>
      <c r="T3" s="76"/>
    </row>
    <row r="4" spans="2:20">
      <c r="B4" s="568"/>
      <c r="C4" s="569"/>
      <c r="D4" s="569"/>
      <c r="E4" s="569"/>
      <c r="F4" s="569"/>
      <c r="G4" s="569"/>
      <c r="H4" s="569"/>
      <c r="I4" s="569"/>
      <c r="J4" s="569"/>
      <c r="K4" s="569"/>
      <c r="L4" s="569"/>
      <c r="M4" s="569"/>
      <c r="N4" s="569"/>
      <c r="O4" s="569"/>
      <c r="P4" s="569"/>
      <c r="Q4" s="569"/>
      <c r="R4" s="570"/>
      <c r="S4" s="78"/>
      <c r="T4" s="76"/>
    </row>
    <row r="5" spans="2:20" ht="15" customHeight="1">
      <c r="B5" s="477" t="s">
        <v>188</v>
      </c>
      <c r="C5" s="478"/>
      <c r="D5" s="478"/>
      <c r="E5" s="591" t="s">
        <v>208</v>
      </c>
      <c r="F5" s="592"/>
      <c r="G5" s="592"/>
      <c r="H5" s="592"/>
      <c r="I5" s="592"/>
      <c r="J5" s="592"/>
      <c r="K5" s="592"/>
      <c r="L5" s="592"/>
      <c r="M5" s="592"/>
      <c r="N5" s="592"/>
      <c r="O5" s="592"/>
      <c r="P5" s="592"/>
      <c r="Q5" s="592"/>
      <c r="R5" s="593"/>
      <c r="S5" s="78"/>
      <c r="T5" s="76"/>
    </row>
    <row r="6" spans="2:20" ht="39.75" customHeight="1" thickBot="1">
      <c r="B6" s="479"/>
      <c r="C6" s="480"/>
      <c r="D6" s="480"/>
      <c r="E6" s="594"/>
      <c r="F6" s="595"/>
      <c r="G6" s="595"/>
      <c r="H6" s="595"/>
      <c r="I6" s="595"/>
      <c r="J6" s="595"/>
      <c r="K6" s="595"/>
      <c r="L6" s="595"/>
      <c r="M6" s="595"/>
      <c r="N6" s="595"/>
      <c r="O6" s="595"/>
      <c r="P6" s="595"/>
      <c r="Q6" s="595"/>
      <c r="R6" s="596"/>
      <c r="S6" s="79"/>
      <c r="T6" s="77"/>
    </row>
    <row r="7" spans="2:20" ht="15.75" thickBot="1">
      <c r="B7" s="23"/>
      <c r="C7" s="24"/>
      <c r="D7" s="24"/>
      <c r="E7" s="24"/>
      <c r="F7" s="24"/>
      <c r="G7" s="24"/>
      <c r="H7" s="24"/>
      <c r="I7" s="24"/>
      <c r="J7" s="24"/>
      <c r="K7" s="24"/>
      <c r="L7" s="24"/>
      <c r="M7" s="24"/>
      <c r="N7" s="24"/>
      <c r="O7" s="24"/>
      <c r="P7" s="24"/>
      <c r="Q7" s="24"/>
      <c r="R7" s="24"/>
      <c r="S7" s="24"/>
      <c r="T7" s="36"/>
    </row>
    <row r="8" spans="2:20" ht="24" customHeight="1">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5"/>
      <c r="Q9" s="475"/>
      <c r="R9" s="475"/>
      <c r="S9" s="475"/>
      <c r="T9" s="476"/>
    </row>
    <row r="10" spans="2:20" ht="20.25" customHeight="1">
      <c r="B10" s="585" t="s">
        <v>0</v>
      </c>
      <c r="C10" s="586"/>
      <c r="D10" s="586"/>
      <c r="E10" s="586"/>
      <c r="F10" s="586"/>
      <c r="G10" s="586"/>
      <c r="H10" s="586"/>
      <c r="I10" s="586"/>
      <c r="J10" s="587"/>
      <c r="K10" s="588">
        <v>16000000000</v>
      </c>
      <c r="L10" s="589"/>
      <c r="M10" s="589"/>
      <c r="N10" s="590"/>
      <c r="O10" s="552" t="str">
        <f>+IF(K12&gt;=K11,"CUMPLE","NO  CUMPLE")</f>
        <v>CUMPLE</v>
      </c>
      <c r="P10" s="597"/>
      <c r="Q10" s="598"/>
      <c r="R10" s="598"/>
      <c r="S10" s="598"/>
      <c r="T10" s="599"/>
    </row>
    <row r="11" spans="2:20" ht="23.25" customHeight="1">
      <c r="B11" s="487" t="s">
        <v>197</v>
      </c>
      <c r="C11" s="488"/>
      <c r="D11" s="488"/>
      <c r="E11" s="488"/>
      <c r="F11" s="488"/>
      <c r="G11" s="488"/>
      <c r="H11" s="488"/>
      <c r="I11" s="488"/>
      <c r="J11" s="489"/>
      <c r="K11" s="575">
        <f>+H39</f>
        <v>15360.157288010629</v>
      </c>
      <c r="L11" s="576"/>
      <c r="M11" s="576"/>
      <c r="N11" s="577"/>
      <c r="O11" s="553"/>
      <c r="P11" s="600"/>
      <c r="Q11" s="601"/>
      <c r="R11" s="601"/>
      <c r="S11" s="601"/>
      <c r="T11" s="602"/>
    </row>
    <row r="12" spans="2:20" ht="42" customHeight="1">
      <c r="B12" s="487" t="s">
        <v>1</v>
      </c>
      <c r="C12" s="488"/>
      <c r="D12" s="488"/>
      <c r="E12" s="488"/>
      <c r="F12" s="488"/>
      <c r="G12" s="488"/>
      <c r="H12" s="488"/>
      <c r="I12" s="488"/>
      <c r="J12" s="489"/>
      <c r="K12" s="575">
        <f>+S33</f>
        <v>20789.168694906039</v>
      </c>
      <c r="L12" s="576"/>
      <c r="M12" s="576"/>
      <c r="N12" s="577"/>
      <c r="O12" s="554"/>
      <c r="P12" s="600"/>
      <c r="Q12" s="601"/>
      <c r="R12" s="601"/>
      <c r="S12" s="601"/>
      <c r="T12" s="602"/>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84"/>
      <c r="Q13" s="584"/>
      <c r="R13" s="584"/>
      <c r="S13" s="584"/>
      <c r="T13" s="584"/>
    </row>
    <row r="14" spans="2:20" ht="34.5" customHeight="1" thickBot="1">
      <c r="B14" s="492" t="str">
        <f>IF(AND($O10="CUMPLE",O13="CUMPLE"),"HABILITADO","NO HABILITADO")</f>
        <v>HABILITADO</v>
      </c>
      <c r="C14" s="493"/>
      <c r="D14" s="493"/>
      <c r="E14" s="493"/>
      <c r="F14" s="493"/>
      <c r="G14" s="493"/>
      <c r="H14" s="493"/>
      <c r="I14" s="493"/>
      <c r="J14" s="493"/>
      <c r="K14" s="493"/>
      <c r="L14" s="493"/>
      <c r="M14" s="493"/>
      <c r="N14" s="493"/>
      <c r="O14" s="493"/>
      <c r="P14" s="493"/>
      <c r="Q14" s="493"/>
      <c r="R14" s="493"/>
      <c r="S14" s="493"/>
      <c r="T14" s="494"/>
    </row>
    <row r="15" spans="2:20" ht="43.5" customHeight="1">
      <c r="B15" s="491" t="s">
        <v>40</v>
      </c>
      <c r="C15" s="472"/>
      <c r="D15" s="472"/>
      <c r="E15" s="472"/>
      <c r="F15" s="472"/>
      <c r="G15" s="472"/>
      <c r="H15" s="472"/>
      <c r="I15" s="472"/>
      <c r="J15" s="472"/>
      <c r="K15" s="472"/>
      <c r="L15" s="472"/>
      <c r="M15" s="472"/>
      <c r="N15" s="472"/>
      <c r="O15" s="472"/>
      <c r="P15" s="472"/>
      <c r="Q15" s="472"/>
      <c r="R15" s="472"/>
      <c r="S15" s="472"/>
      <c r="T15" s="473"/>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2" t="s">
        <v>43</v>
      </c>
      <c r="C18" s="513"/>
      <c r="D18" s="513"/>
      <c r="E18" s="513"/>
      <c r="F18" s="513"/>
      <c r="G18" s="513"/>
      <c r="H18" s="513"/>
      <c r="I18" s="513"/>
      <c r="J18" s="513"/>
      <c r="K18" s="513"/>
      <c r="L18" s="513"/>
      <c r="M18" s="513"/>
      <c r="N18" s="40">
        <v>1</v>
      </c>
      <c r="O18" s="39" t="str">
        <f>IF(B14="NO HABILITADO","0",IF(N18=1,"100",IF(N18=2,"50","0")))</f>
        <v>100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10</v>
      </c>
      <c r="P19" s="540"/>
      <c r="Q19" s="541"/>
      <c r="R19" s="542"/>
      <c r="S19" s="4"/>
      <c r="T19" s="83"/>
      <c r="X19" s="33"/>
      <c r="Y19" s="34"/>
      <c r="Z19" s="34"/>
      <c r="AA19" s="34"/>
      <c r="AB19" s="34"/>
      <c r="AC19" s="34"/>
      <c r="AD19" s="34"/>
      <c r="AE19" s="34"/>
      <c r="AF19" s="34"/>
      <c r="AG19" s="34"/>
      <c r="AH19" s="34"/>
      <c r="AI19" s="34"/>
      <c r="AJ19" s="34"/>
      <c r="AK19" s="34"/>
      <c r="AL19" s="34"/>
      <c r="AM19" s="34"/>
      <c r="AN19" s="34"/>
      <c r="AO19" s="34"/>
      <c r="AP19" s="34"/>
      <c r="AQ19" s="34"/>
      <c r="AR19" s="34"/>
      <c r="AS19" s="34"/>
      <c r="AT19" s="35"/>
    </row>
    <row r="20" spans="2:46" ht="61.5" customHeight="1">
      <c r="B20" s="512" t="s">
        <v>44</v>
      </c>
      <c r="C20" s="513"/>
      <c r="D20" s="513"/>
      <c r="E20" s="513"/>
      <c r="F20" s="513"/>
      <c r="G20" s="513"/>
      <c r="H20" s="513"/>
      <c r="I20" s="513"/>
      <c r="J20" s="513"/>
      <c r="K20" s="513"/>
      <c r="L20" s="513"/>
      <c r="M20" s="513"/>
      <c r="N20" s="40" t="s">
        <v>3</v>
      </c>
      <c r="O20" s="39" t="str">
        <f>IF(B14="NO HABILITADO","0",IF(N20="SI","20","0"))</f>
        <v>20</v>
      </c>
      <c r="P20" s="540"/>
      <c r="Q20" s="541"/>
      <c r="R20" s="542"/>
      <c r="S20" s="4"/>
      <c r="T20" s="83"/>
      <c r="X20" s="23"/>
      <c r="Y20" s="24"/>
      <c r="Z20" s="24"/>
      <c r="AA20" s="24"/>
      <c r="AB20" s="24"/>
      <c r="AC20" s="24"/>
      <c r="AD20" s="24"/>
      <c r="AE20" s="24"/>
      <c r="AF20" s="24"/>
      <c r="AG20" s="24"/>
      <c r="AH20" s="24"/>
      <c r="AI20" s="24"/>
      <c r="AJ20" s="24"/>
      <c r="AK20" s="24"/>
      <c r="AL20" s="24"/>
      <c r="AM20" s="24"/>
      <c r="AN20" s="24"/>
      <c r="AO20" s="24"/>
      <c r="AP20" s="24"/>
      <c r="AQ20" s="24"/>
      <c r="AR20" s="24"/>
      <c r="AS20" s="24"/>
      <c r="AT20" s="36"/>
    </row>
    <row r="21" spans="2:46" ht="23.25">
      <c r="B21" s="512" t="s">
        <v>46</v>
      </c>
      <c r="C21" s="513"/>
      <c r="D21" s="513"/>
      <c r="E21" s="513"/>
      <c r="F21" s="513"/>
      <c r="G21" s="513"/>
      <c r="H21" s="513"/>
      <c r="I21" s="513"/>
      <c r="J21" s="513"/>
      <c r="K21" s="513"/>
      <c r="L21" s="513"/>
      <c r="M21" s="513"/>
      <c r="N21" s="40" t="s">
        <v>3</v>
      </c>
      <c r="O21" s="39" t="str">
        <f>IF(B14="NO HABILITADO","0",IF(N21="SI","100","0"))</f>
        <v>100</v>
      </c>
      <c r="P21" s="540"/>
      <c r="Q21" s="541"/>
      <c r="R21" s="542"/>
      <c r="S21" s="2"/>
      <c r="T21" s="82"/>
      <c r="X21" s="23"/>
      <c r="Y21" s="24"/>
      <c r="Z21" s="24"/>
      <c r="AA21" s="24"/>
      <c r="AB21" s="24"/>
      <c r="AC21" s="24"/>
      <c r="AD21" s="24"/>
      <c r="AE21" s="24"/>
      <c r="AF21" s="24"/>
      <c r="AG21" s="24"/>
      <c r="AH21" s="24"/>
      <c r="AI21" s="24"/>
      <c r="AJ21" s="24"/>
      <c r="AK21" s="24"/>
      <c r="AL21" s="24"/>
      <c r="AM21" s="24"/>
      <c r="AN21" s="24"/>
      <c r="AO21" s="24"/>
      <c r="AP21" s="24"/>
      <c r="AQ21" s="24"/>
      <c r="AR21" s="24"/>
      <c r="AS21" s="24"/>
      <c r="AT21" s="36"/>
    </row>
    <row r="22" spans="2:46" ht="27.75">
      <c r="B22" s="537" t="s">
        <v>35</v>
      </c>
      <c r="C22" s="538"/>
      <c r="D22" s="538"/>
      <c r="E22" s="538"/>
      <c r="F22" s="538"/>
      <c r="G22" s="538"/>
      <c r="H22" s="538"/>
      <c r="I22" s="538"/>
      <c r="J22" s="538"/>
      <c r="K22" s="538"/>
      <c r="L22" s="538"/>
      <c r="M22" s="538"/>
      <c r="N22" s="538"/>
      <c r="O22" s="41">
        <f>+O21+O20+O19+O18</f>
        <v>230</v>
      </c>
      <c r="P22" s="540"/>
      <c r="Q22" s="541"/>
      <c r="R22" s="542"/>
      <c r="S22" s="2"/>
      <c r="T22" s="82"/>
      <c r="X22" s="23"/>
      <c r="Y22" s="24"/>
      <c r="Z22" s="24"/>
      <c r="AA22" s="24"/>
      <c r="AB22" s="24"/>
      <c r="AC22" s="24"/>
      <c r="AD22" s="24"/>
      <c r="AE22" s="24"/>
      <c r="AF22" s="24"/>
      <c r="AG22" s="24"/>
      <c r="AH22" s="24"/>
      <c r="AI22" s="24"/>
      <c r="AJ22" s="24"/>
      <c r="AK22" s="24"/>
      <c r="AL22" s="24"/>
      <c r="AM22" s="24"/>
      <c r="AN22" s="24"/>
      <c r="AO22" s="24"/>
      <c r="AP22" s="24"/>
      <c r="AQ22" s="24"/>
      <c r="AR22" s="24"/>
      <c r="AS22" s="24"/>
      <c r="AT22" s="36"/>
    </row>
    <row r="23" spans="2:46" ht="23.25">
      <c r="B23" s="23"/>
      <c r="C23" s="24"/>
      <c r="D23" s="24"/>
      <c r="E23" s="24"/>
      <c r="F23" s="24"/>
      <c r="G23" s="24"/>
      <c r="H23" s="24"/>
      <c r="I23" s="24"/>
      <c r="J23" s="24"/>
      <c r="K23" s="24"/>
      <c r="L23" s="24"/>
      <c r="M23" s="24"/>
      <c r="N23" s="24"/>
      <c r="O23" s="2"/>
      <c r="P23" s="2"/>
      <c r="Q23" s="2"/>
      <c r="R23" s="2"/>
      <c r="S23" s="2"/>
      <c r="T23" s="82"/>
      <c r="X23" s="23"/>
      <c r="Y23" s="24"/>
      <c r="Z23" s="24"/>
      <c r="AA23" s="24"/>
      <c r="AB23" s="24"/>
      <c r="AC23" s="24"/>
      <c r="AD23" s="24"/>
      <c r="AE23" s="24"/>
      <c r="AF23" s="24"/>
      <c r="AG23" s="24"/>
      <c r="AH23" s="24"/>
      <c r="AI23" s="24"/>
      <c r="AJ23" s="24"/>
      <c r="AK23" s="24"/>
      <c r="AL23" s="24"/>
      <c r="AM23" s="24"/>
      <c r="AN23" s="24"/>
      <c r="AO23" s="24"/>
      <c r="AP23" s="24"/>
      <c r="AQ23" s="24"/>
      <c r="AR23" s="24"/>
      <c r="AS23" s="24"/>
      <c r="AT23" s="36"/>
    </row>
    <row r="24" spans="2:46" ht="75" customHeight="1">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23"/>
      <c r="Y24" s="24"/>
      <c r="Z24" s="24"/>
      <c r="AA24" s="24"/>
      <c r="AB24" s="24"/>
      <c r="AC24" s="24"/>
      <c r="AD24" s="24"/>
      <c r="AE24" s="24"/>
      <c r="AF24" s="24"/>
      <c r="AG24" s="24"/>
      <c r="AH24" s="24"/>
      <c r="AI24" s="24"/>
      <c r="AJ24" s="24"/>
      <c r="AK24" s="24"/>
      <c r="AL24" s="24"/>
      <c r="AM24" s="24"/>
      <c r="AN24" s="24"/>
      <c r="AO24" s="24"/>
      <c r="AP24" s="24"/>
      <c r="AQ24" s="24"/>
      <c r="AR24" s="24"/>
      <c r="AS24" s="24"/>
      <c r="AT24" s="36"/>
    </row>
    <row r="25" spans="2:46" ht="23.25">
      <c r="B25" s="5"/>
      <c r="C25" s="498"/>
      <c r="D25" s="498"/>
      <c r="E25" s="498"/>
      <c r="F25" s="498"/>
      <c r="G25" s="497" t="s">
        <v>22</v>
      </c>
      <c r="H25" s="498"/>
      <c r="I25" s="498"/>
      <c r="J25" s="498"/>
      <c r="K25" s="498"/>
      <c r="L25" s="498"/>
      <c r="M25" s="498"/>
      <c r="N25" s="498"/>
      <c r="O25" s="498"/>
      <c r="P25" s="519"/>
      <c r="Q25" s="519"/>
      <c r="R25" s="515"/>
      <c r="S25" s="515"/>
      <c r="T25" s="517"/>
      <c r="X25" s="23"/>
      <c r="Y25" s="24"/>
      <c r="Z25" s="24"/>
      <c r="AA25" s="24"/>
      <c r="AB25" s="24"/>
      <c r="AC25" s="24"/>
      <c r="AD25" s="24"/>
      <c r="AE25" s="24"/>
      <c r="AF25" s="24"/>
      <c r="AG25" s="24"/>
      <c r="AH25" s="24"/>
      <c r="AI25" s="24"/>
      <c r="AJ25" s="24"/>
      <c r="AK25" s="24"/>
      <c r="AL25" s="24"/>
      <c r="AM25" s="24"/>
      <c r="AN25" s="24"/>
      <c r="AO25" s="24"/>
      <c r="AP25" s="24"/>
      <c r="AQ25" s="24"/>
      <c r="AR25" s="24"/>
      <c r="AS25" s="24"/>
      <c r="AT25" s="36"/>
    </row>
    <row r="26" spans="2:46" ht="23.25">
      <c r="B26" s="5"/>
      <c r="C26" s="499"/>
      <c r="D26" s="499"/>
      <c r="E26" s="499"/>
      <c r="F26" s="499"/>
      <c r="G26" s="499"/>
      <c r="H26" s="499"/>
      <c r="I26" s="499"/>
      <c r="J26" s="499"/>
      <c r="K26" s="499"/>
      <c r="L26" s="499"/>
      <c r="M26" s="499"/>
      <c r="N26" s="499"/>
      <c r="O26" s="499"/>
      <c r="P26" s="520"/>
      <c r="Q26" s="520"/>
      <c r="R26" s="6" t="s">
        <v>23</v>
      </c>
      <c r="S26" s="6" t="s">
        <v>24</v>
      </c>
      <c r="T26" s="84"/>
      <c r="X26" s="23"/>
      <c r="Y26" s="24"/>
      <c r="Z26" s="24"/>
      <c r="AA26" s="24"/>
      <c r="AB26" s="24"/>
      <c r="AC26" s="24"/>
      <c r="AD26" s="24"/>
      <c r="AE26" s="24"/>
      <c r="AF26" s="24"/>
      <c r="AG26" s="24"/>
      <c r="AH26" s="24"/>
      <c r="AI26" s="24"/>
      <c r="AJ26" s="24"/>
      <c r="AK26" s="24"/>
      <c r="AL26" s="24"/>
      <c r="AM26" s="24"/>
      <c r="AN26" s="24"/>
      <c r="AO26" s="24"/>
      <c r="AP26" s="24"/>
      <c r="AQ26" s="24"/>
      <c r="AR26" s="24"/>
      <c r="AS26" s="24"/>
      <c r="AT26" s="36"/>
    </row>
    <row r="27" spans="2:46" ht="126">
      <c r="B27" s="5"/>
      <c r="C27" s="8">
        <v>1</v>
      </c>
      <c r="D27" s="9" t="s">
        <v>64</v>
      </c>
      <c r="E27" s="9" t="s">
        <v>65</v>
      </c>
      <c r="F27" s="9">
        <v>26</v>
      </c>
      <c r="G27" s="9" t="s">
        <v>67</v>
      </c>
      <c r="H27" s="32" t="s">
        <v>68</v>
      </c>
      <c r="I27" s="11" t="s">
        <v>28</v>
      </c>
      <c r="J27" s="9" t="s">
        <v>60</v>
      </c>
      <c r="K27" s="9" t="s">
        <v>60</v>
      </c>
      <c r="L27" s="12">
        <v>0.3</v>
      </c>
      <c r="M27" s="13">
        <v>41864</v>
      </c>
      <c r="N27" s="13">
        <v>43072</v>
      </c>
      <c r="O27" s="9">
        <v>2017</v>
      </c>
      <c r="P27" s="9" t="s">
        <v>69</v>
      </c>
      <c r="Q27" s="14">
        <f>22171583267-105611100-154614650.4-827400-1211313.6</f>
        <v>21909318803</v>
      </c>
      <c r="R27" s="15">
        <f>(Q27/1000)*L27</f>
        <v>6572795.6409</v>
      </c>
      <c r="S27" s="45">
        <f>R27*1000/(VLOOKUP(O27,$C$37:$D$58,2,FALSE))</f>
        <v>8909.6437263883035</v>
      </c>
      <c r="T27" s="85"/>
      <c r="X27" s="23"/>
      <c r="Y27" s="24"/>
      <c r="Z27" s="24"/>
      <c r="AA27" s="24"/>
      <c r="AB27" s="24"/>
      <c r="AC27" s="24"/>
      <c r="AD27" s="24"/>
      <c r="AE27" s="24"/>
      <c r="AF27" s="24"/>
      <c r="AG27" s="24"/>
      <c r="AH27" s="24"/>
      <c r="AI27" s="24"/>
      <c r="AJ27" s="24"/>
      <c r="AK27" s="24"/>
      <c r="AL27" s="24"/>
      <c r="AM27" s="24"/>
      <c r="AN27" s="24"/>
      <c r="AO27" s="24"/>
      <c r="AP27" s="24"/>
      <c r="AQ27" s="24"/>
      <c r="AR27" s="24"/>
      <c r="AS27" s="24"/>
      <c r="AT27" s="36"/>
    </row>
    <row r="28" spans="2:46" ht="126.75" thickBot="1">
      <c r="B28" s="5"/>
      <c r="C28" s="8">
        <v>2</v>
      </c>
      <c r="D28" s="9" t="s">
        <v>64</v>
      </c>
      <c r="E28" s="9" t="s">
        <v>66</v>
      </c>
      <c r="F28" s="9">
        <v>10</v>
      </c>
      <c r="G28" s="9" t="s">
        <v>67</v>
      </c>
      <c r="H28" s="32" t="s">
        <v>68</v>
      </c>
      <c r="I28" s="11" t="s">
        <v>28</v>
      </c>
      <c r="J28" s="9" t="s">
        <v>60</v>
      </c>
      <c r="K28" s="9" t="s">
        <v>60</v>
      </c>
      <c r="L28" s="12">
        <v>0.4</v>
      </c>
      <c r="M28" s="13">
        <v>41864</v>
      </c>
      <c r="N28" s="13">
        <v>43072</v>
      </c>
      <c r="O28" s="9">
        <v>2017</v>
      </c>
      <c r="P28" s="9" t="s">
        <v>69</v>
      </c>
      <c r="Q28" s="14">
        <f>22171583267-105611100-154614650.4-827400-1211313.6</f>
        <v>21909318803</v>
      </c>
      <c r="R28" s="15">
        <f>(Q28/1000)*L28</f>
        <v>8763727.5211999994</v>
      </c>
      <c r="S28" s="45">
        <f>R28*1000/(VLOOKUP(O28,$C$37:$D$58,2,FALSE))</f>
        <v>11879.524968517737</v>
      </c>
      <c r="T28" s="86"/>
      <c r="X28" s="29"/>
      <c r="Y28" s="30"/>
      <c r="Z28" s="30"/>
      <c r="AA28" s="30"/>
      <c r="AB28" s="30"/>
      <c r="AC28" s="30"/>
      <c r="AD28" s="30"/>
      <c r="AE28" s="30"/>
      <c r="AF28" s="30"/>
      <c r="AG28" s="30"/>
      <c r="AH28" s="30"/>
      <c r="AI28" s="30"/>
      <c r="AJ28" s="30"/>
      <c r="AK28" s="30"/>
      <c r="AL28" s="30"/>
      <c r="AM28" s="30"/>
      <c r="AN28" s="30"/>
      <c r="AO28" s="30"/>
      <c r="AP28" s="30"/>
      <c r="AQ28" s="30"/>
      <c r="AR28" s="30"/>
      <c r="AS28" s="30"/>
      <c r="AT28" s="37"/>
    </row>
    <row r="29" spans="2:46" ht="46.5" customHeight="1">
      <c r="B29" s="5"/>
      <c r="C29" s="8">
        <v>3</v>
      </c>
      <c r="D29" s="9"/>
      <c r="E29" s="9"/>
      <c r="F29" s="17"/>
      <c r="G29" s="17"/>
      <c r="H29" s="32"/>
      <c r="I29" s="17"/>
      <c r="J29" s="17"/>
      <c r="K29" s="17"/>
      <c r="L29" s="19"/>
      <c r="M29" s="13"/>
      <c r="N29" s="13"/>
      <c r="O29" s="9"/>
      <c r="P29" s="9"/>
      <c r="Q29" s="14"/>
      <c r="R29" s="15">
        <f>(Q29/1000)*L29</f>
        <v>0</v>
      </c>
      <c r="S29" s="16"/>
      <c r="T29" s="87"/>
      <c r="X29" s="506" t="s">
        <v>42</v>
      </c>
      <c r="Y29" s="507"/>
      <c r="Z29" s="507"/>
      <c r="AA29" s="507"/>
      <c r="AB29" s="507"/>
      <c r="AC29" s="507"/>
      <c r="AD29" s="507"/>
      <c r="AE29" s="507"/>
      <c r="AF29" s="507"/>
      <c r="AG29" s="507"/>
      <c r="AH29" s="507"/>
      <c r="AI29" s="507"/>
      <c r="AJ29" s="507"/>
      <c r="AK29" s="507"/>
      <c r="AL29" s="507"/>
      <c r="AM29" s="507"/>
      <c r="AN29" s="507"/>
      <c r="AO29" s="507"/>
      <c r="AP29" s="507"/>
      <c r="AQ29" s="507"/>
      <c r="AR29" s="507"/>
      <c r="AS29" s="507"/>
      <c r="AT29" s="508"/>
    </row>
    <row r="30" spans="2:46" ht="23.25">
      <c r="B30" s="5"/>
      <c r="C30" s="8">
        <v>4</v>
      </c>
      <c r="D30" s="9"/>
      <c r="E30" s="9"/>
      <c r="F30" s="17"/>
      <c r="G30" s="17"/>
      <c r="H30" s="32"/>
      <c r="I30" s="17"/>
      <c r="J30" s="17"/>
      <c r="K30" s="17"/>
      <c r="L30" s="19"/>
      <c r="M30" s="13"/>
      <c r="N30" s="13"/>
      <c r="O30" s="44"/>
      <c r="P30" s="13"/>
      <c r="Q30" s="14"/>
      <c r="R30" s="15">
        <f>(Q30/1000)*L30</f>
        <v>0</v>
      </c>
      <c r="S30" s="16"/>
      <c r="T30" s="87"/>
      <c r="X30" s="506"/>
      <c r="Y30" s="507"/>
      <c r="Z30" s="507"/>
      <c r="AA30" s="507"/>
      <c r="AB30" s="507"/>
      <c r="AC30" s="507"/>
      <c r="AD30" s="507"/>
      <c r="AE30" s="507"/>
      <c r="AF30" s="507"/>
      <c r="AG30" s="507"/>
      <c r="AH30" s="507"/>
      <c r="AI30" s="507"/>
      <c r="AJ30" s="507"/>
      <c r="AK30" s="507"/>
      <c r="AL30" s="507"/>
      <c r="AM30" s="507"/>
      <c r="AN30" s="507"/>
      <c r="AO30" s="507"/>
      <c r="AP30" s="507"/>
      <c r="AQ30" s="507"/>
      <c r="AR30" s="507"/>
      <c r="AS30" s="507"/>
      <c r="AT30" s="508"/>
    </row>
    <row r="31" spans="2:46" ht="24" thickBot="1">
      <c r="B31" s="5"/>
      <c r="C31" s="8">
        <v>5</v>
      </c>
      <c r="D31" s="17"/>
      <c r="E31" s="17"/>
      <c r="F31" s="17"/>
      <c r="G31" s="17"/>
      <c r="H31" s="17"/>
      <c r="I31" s="17"/>
      <c r="J31" s="17"/>
      <c r="K31" s="17"/>
      <c r="L31" s="19"/>
      <c r="M31" s="13"/>
      <c r="N31" s="13"/>
      <c r="O31" s="13"/>
      <c r="P31" s="13"/>
      <c r="Q31" s="13"/>
      <c r="R31" s="21"/>
      <c r="S31" s="22"/>
      <c r="T31" s="87"/>
      <c r="X31" s="509"/>
      <c r="Y31" s="510"/>
      <c r="Z31" s="510"/>
      <c r="AA31" s="510"/>
      <c r="AB31" s="510"/>
      <c r="AC31" s="510"/>
      <c r="AD31" s="510"/>
      <c r="AE31" s="510"/>
      <c r="AF31" s="510"/>
      <c r="AG31" s="510"/>
      <c r="AH31" s="510"/>
      <c r="AI31" s="510"/>
      <c r="AJ31" s="510"/>
      <c r="AK31" s="510"/>
      <c r="AL31" s="510"/>
      <c r="AM31" s="510"/>
      <c r="AN31" s="510"/>
      <c r="AO31" s="510"/>
      <c r="AP31" s="510"/>
      <c r="AQ31" s="510"/>
      <c r="AR31" s="510"/>
      <c r="AS31" s="510"/>
      <c r="AT31" s="511"/>
    </row>
    <row r="32" spans="2:46" ht="23.25">
      <c r="B32" s="5"/>
      <c r="C32" s="8">
        <v>6</v>
      </c>
      <c r="D32" s="17"/>
      <c r="E32" s="17"/>
      <c r="F32" s="17"/>
      <c r="G32" s="17"/>
      <c r="H32" s="17"/>
      <c r="I32" s="17"/>
      <c r="J32" s="17"/>
      <c r="K32" s="17"/>
      <c r="L32" s="19"/>
      <c r="M32" s="13"/>
      <c r="N32" s="13"/>
      <c r="O32" s="13"/>
      <c r="P32" s="13"/>
      <c r="Q32" s="13"/>
      <c r="R32" s="21"/>
      <c r="S32" s="22"/>
      <c r="T32" s="85"/>
    </row>
    <row r="33" spans="2:20" ht="23.25">
      <c r="B33" s="23"/>
      <c r="C33" s="24"/>
      <c r="D33" s="24"/>
      <c r="E33" s="24"/>
      <c r="F33" s="24"/>
      <c r="G33" s="24"/>
      <c r="H33" s="24"/>
      <c r="I33" s="24"/>
      <c r="J33" s="24"/>
      <c r="K33" s="24"/>
      <c r="L33" s="24"/>
      <c r="M33" s="24"/>
      <c r="N33" s="24"/>
      <c r="O33" s="24"/>
      <c r="P33" s="24"/>
      <c r="Q33" s="24"/>
      <c r="R33" s="6" t="s">
        <v>35</v>
      </c>
      <c r="S33" s="22">
        <f>+SUM(S27:S32)</f>
        <v>20789.168694906039</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495" t="s">
        <v>36</v>
      </c>
      <c r="D35" s="496"/>
      <c r="E35" s="48"/>
      <c r="F35" s="48"/>
      <c r="G35" s="48"/>
      <c r="H35" s="24"/>
      <c r="I35" s="24"/>
      <c r="J35" s="24"/>
      <c r="K35" s="24"/>
      <c r="L35" s="24"/>
      <c r="M35" s="24"/>
      <c r="N35" s="24"/>
      <c r="O35" s="24"/>
      <c r="P35" s="24"/>
      <c r="Q35" s="24"/>
      <c r="R35" s="24"/>
      <c r="S35" s="24"/>
      <c r="T35" s="36"/>
    </row>
    <row r="36" spans="2:20" ht="46.5">
      <c r="B36" s="23"/>
      <c r="C36" s="25" t="s">
        <v>37</v>
      </c>
      <c r="D36" s="46" t="s">
        <v>38</v>
      </c>
      <c r="E36" s="49"/>
      <c r="F36" s="50"/>
      <c r="G36" s="50"/>
      <c r="H36" s="52"/>
      <c r="I36" s="24"/>
      <c r="J36" s="24"/>
      <c r="K36" s="24"/>
      <c r="L36" s="24"/>
      <c r="M36" s="24"/>
      <c r="N36" s="24"/>
      <c r="O36" s="24"/>
      <c r="P36" s="24"/>
      <c r="Q36" s="24"/>
      <c r="R36" s="24"/>
      <c r="S36" s="24"/>
      <c r="T36" s="36"/>
    </row>
    <row r="37" spans="2:20" ht="28.5">
      <c r="B37" s="23"/>
      <c r="C37" s="17">
        <v>1997</v>
      </c>
      <c r="D37" s="47">
        <v>172005</v>
      </c>
      <c r="E37" s="49"/>
      <c r="F37" s="58" t="s">
        <v>75</v>
      </c>
      <c r="G37" s="58" t="s">
        <v>76</v>
      </c>
      <c r="H37" s="58" t="s">
        <v>74</v>
      </c>
      <c r="I37" s="24"/>
      <c r="J37" s="24"/>
      <c r="K37" s="24"/>
      <c r="L37" s="24"/>
      <c r="M37" s="24"/>
      <c r="N37" s="24"/>
      <c r="O37" s="24"/>
      <c r="P37" s="24"/>
      <c r="Q37" s="24"/>
      <c r="R37" s="24"/>
      <c r="S37" s="24"/>
      <c r="T37" s="36"/>
    </row>
    <row r="38" spans="2:20" ht="23.25">
      <c r="B38" s="23"/>
      <c r="C38" s="17">
        <v>1998</v>
      </c>
      <c r="D38" s="47">
        <v>203826</v>
      </c>
      <c r="E38" s="49"/>
      <c r="F38" s="55"/>
      <c r="G38" s="56">
        <v>1</v>
      </c>
      <c r="H38" s="57">
        <v>20480.209717347505</v>
      </c>
      <c r="I38" s="24"/>
      <c r="J38" s="24"/>
      <c r="K38" s="24"/>
      <c r="L38" s="24"/>
      <c r="M38" s="24"/>
      <c r="N38" s="24"/>
      <c r="O38" s="24"/>
      <c r="P38" s="24"/>
      <c r="Q38" s="24"/>
      <c r="R38" s="24"/>
      <c r="S38" s="24"/>
      <c r="T38" s="36"/>
    </row>
    <row r="39" spans="2:20" ht="23.25">
      <c r="B39" s="23"/>
      <c r="C39" s="17">
        <v>1999</v>
      </c>
      <c r="D39" s="47">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47">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47">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47">
        <v>309000</v>
      </c>
      <c r="E42" s="49"/>
      <c r="F42" s="50"/>
      <c r="G42" s="50"/>
      <c r="H42" s="50"/>
      <c r="I42" s="24"/>
      <c r="J42" s="24"/>
      <c r="K42" s="24"/>
      <c r="L42" s="24"/>
      <c r="M42" s="24"/>
      <c r="N42" s="2"/>
      <c r="O42" s="24"/>
      <c r="P42" s="24"/>
      <c r="Q42" s="24"/>
      <c r="R42" s="24"/>
      <c r="S42" s="24"/>
      <c r="T42" s="36"/>
    </row>
    <row r="43" spans="2:20" ht="23.25">
      <c r="B43" s="23"/>
      <c r="C43" s="17">
        <v>2003</v>
      </c>
      <c r="D43" s="47">
        <v>332000</v>
      </c>
      <c r="E43" s="49"/>
      <c r="F43" s="50"/>
      <c r="G43" s="50"/>
      <c r="H43" s="50"/>
      <c r="I43" s="24"/>
      <c r="J43" s="24"/>
      <c r="K43" s="24"/>
      <c r="L43" s="24"/>
      <c r="M43" s="24"/>
      <c r="N43" s="2"/>
      <c r="O43" s="24"/>
      <c r="P43" s="24"/>
      <c r="Q43" s="24"/>
      <c r="R43" s="24"/>
      <c r="S43" s="24"/>
      <c r="T43" s="36"/>
    </row>
    <row r="44" spans="2:20" ht="23.25">
      <c r="B44" s="23"/>
      <c r="C44" s="17">
        <v>2004</v>
      </c>
      <c r="D44" s="47">
        <v>358000</v>
      </c>
      <c r="E44" s="49"/>
      <c r="F44" s="50"/>
      <c r="G44" s="50"/>
      <c r="H44" s="50"/>
      <c r="I44" s="24"/>
      <c r="J44" s="24"/>
      <c r="K44" s="24"/>
      <c r="L44" s="24"/>
      <c r="M44" s="24"/>
      <c r="N44" s="2"/>
      <c r="O44" s="24"/>
      <c r="P44" s="24"/>
      <c r="Q44" s="24"/>
      <c r="R44" s="24"/>
      <c r="S44" s="24"/>
      <c r="T44" s="36"/>
    </row>
    <row r="45" spans="2:20" ht="23.25">
      <c r="B45" s="23"/>
      <c r="C45" s="17">
        <v>2005</v>
      </c>
      <c r="D45" s="47">
        <v>381500</v>
      </c>
      <c r="E45" s="49"/>
      <c r="F45" s="50"/>
      <c r="G45" s="50"/>
      <c r="H45" s="50"/>
      <c r="I45" s="24"/>
      <c r="J45" s="24"/>
      <c r="K45" s="24"/>
      <c r="L45" s="24"/>
      <c r="M45" s="24"/>
      <c r="N45" s="2"/>
      <c r="O45" s="24"/>
      <c r="P45" s="24"/>
      <c r="Q45" s="24"/>
      <c r="R45" s="24"/>
      <c r="S45" s="24"/>
      <c r="T45" s="36"/>
    </row>
    <row r="46" spans="2:20" ht="23.25">
      <c r="B46" s="23"/>
      <c r="C46" s="17">
        <v>2006</v>
      </c>
      <c r="D46" s="47">
        <v>408000</v>
      </c>
      <c r="E46" s="49"/>
      <c r="F46" s="49"/>
      <c r="G46" s="50"/>
      <c r="H46" s="50"/>
      <c r="I46" s="24"/>
      <c r="J46" s="24"/>
      <c r="K46" s="24"/>
      <c r="L46" s="24"/>
      <c r="M46" s="24"/>
      <c r="N46" s="2"/>
      <c r="O46" s="24"/>
      <c r="P46" s="24"/>
      <c r="Q46" s="24"/>
      <c r="R46" s="24"/>
      <c r="S46" s="24"/>
      <c r="T46" s="36"/>
    </row>
    <row r="47" spans="2:20" ht="23.25">
      <c r="B47" s="23"/>
      <c r="C47" s="17">
        <v>2007</v>
      </c>
      <c r="D47" s="47">
        <v>433700</v>
      </c>
      <c r="E47" s="49"/>
      <c r="F47" s="49"/>
      <c r="G47" s="49"/>
      <c r="H47" s="24"/>
      <c r="I47" s="24"/>
      <c r="J47" s="24"/>
      <c r="K47" s="24"/>
      <c r="L47" s="24"/>
      <c r="M47" s="24"/>
      <c r="N47" s="24"/>
      <c r="O47" s="24"/>
      <c r="P47" s="24"/>
      <c r="Q47" s="24"/>
      <c r="R47" s="24"/>
      <c r="S47" s="24"/>
      <c r="T47" s="36"/>
    </row>
    <row r="48" spans="2:20" ht="23.25">
      <c r="B48" s="23"/>
      <c r="C48" s="17">
        <v>2008</v>
      </c>
      <c r="D48" s="47">
        <v>461500</v>
      </c>
      <c r="E48" s="49"/>
      <c r="F48" s="49"/>
      <c r="G48" s="49"/>
      <c r="H48" s="24"/>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49">
    <mergeCell ref="C35:D35"/>
    <mergeCell ref="B1:R2"/>
    <mergeCell ref="B3:R4"/>
    <mergeCell ref="B5:D6"/>
    <mergeCell ref="E5:R6"/>
    <mergeCell ref="P10:T12"/>
    <mergeCell ref="P13:T13"/>
    <mergeCell ref="Q24:Q26"/>
    <mergeCell ref="R24:R25"/>
    <mergeCell ref="S24:S25"/>
    <mergeCell ref="T24:T25"/>
    <mergeCell ref="G25:G26"/>
    <mergeCell ref="B22:N22"/>
    <mergeCell ref="P22:R22"/>
    <mergeCell ref="B13:M13"/>
    <mergeCell ref="B14:T14"/>
    <mergeCell ref="X29:AT31"/>
    <mergeCell ref="K24:K26"/>
    <mergeCell ref="L24:L26"/>
    <mergeCell ref="M24:M26"/>
    <mergeCell ref="N24:N26"/>
    <mergeCell ref="O24:O26"/>
    <mergeCell ref="P24:P26"/>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B15:T16"/>
    <mergeCell ref="P17:R17"/>
    <mergeCell ref="B18:M18"/>
    <mergeCell ref="P18:R18"/>
    <mergeCell ref="B8:T9"/>
    <mergeCell ref="B10:J10"/>
    <mergeCell ref="K10:N10"/>
    <mergeCell ref="B11:J11"/>
    <mergeCell ref="K11:N11"/>
    <mergeCell ref="B12:J12"/>
    <mergeCell ref="K12:N12"/>
    <mergeCell ref="O10:O12"/>
  </mergeCells>
  <conditionalFormatting sqref="O13">
    <cfRule type="containsText" dxfId="55" priority="1" operator="containsText" text="NO  CUMPLE">
      <formula>NOT(ISERROR(SEARCH("NO  CUMPLE",O13)))</formula>
    </cfRule>
    <cfRule type="containsText" dxfId="54" priority="2" operator="containsText" text="CUMPLE">
      <formula>NOT(ISERROR(SEARCH("CUMPLE",O13)))</formula>
    </cfRule>
  </conditionalFormatting>
  <conditionalFormatting sqref="O10">
    <cfRule type="containsText" dxfId="53" priority="3" operator="containsText" text="NO  CUMPLE">
      <formula>NOT(ISERROR(SEARCH("NO  CUMPLE",O10)))</formula>
    </cfRule>
    <cfRule type="containsText" dxfId="52" priority="4" operator="containsText" text="CUMPLE">
      <formula>NOT(ISERROR(SEARCH("CUMPLE",O10)))</formula>
    </cfRule>
  </conditionalFormatting>
  <dataValidations disablePrompts="1"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dimension ref="B1:AT64"/>
  <sheetViews>
    <sheetView topLeftCell="A19" zoomScale="40" zoomScaleNormal="40" workbookViewId="0">
      <selection activeCell="N18" sqref="N18:N21"/>
    </sheetView>
  </sheetViews>
  <sheetFormatPr baseColWidth="10" defaultRowHeight="15"/>
  <cols>
    <col min="3" max="3" width="13.42578125" customWidth="1"/>
    <col min="4" max="4" width="32.5703125" customWidth="1"/>
    <col min="5" max="5" width="28" customWidth="1"/>
    <col min="6" max="6" width="23.5703125" customWidth="1"/>
    <col min="7" max="7" width="17.85546875" customWidth="1"/>
    <col min="8" max="8" width="63.42578125" customWidth="1"/>
    <col min="9" max="9" width="17.7109375" customWidth="1"/>
    <col min="10" max="10" width="25.42578125" customWidth="1"/>
    <col min="11" max="11" width="17.85546875" customWidth="1"/>
    <col min="12" max="12" width="24.85546875" customWidth="1"/>
    <col min="13" max="13" width="24" customWidth="1"/>
    <col min="14" max="14" width="24.140625" customWidth="1"/>
    <col min="15" max="15" width="26.42578125" customWidth="1"/>
    <col min="16" max="16" width="27" customWidth="1"/>
    <col min="17" max="17" width="39.7109375" customWidth="1"/>
    <col min="18" max="18" width="62.42578125" bestFit="1" customWidth="1"/>
    <col min="19" max="19" width="31.28515625" bestFit="1" customWidth="1"/>
    <col min="20" max="20" width="37.28515625" customWidth="1"/>
  </cols>
  <sheetData>
    <row r="1" spans="2:20">
      <c r="B1" s="521" t="s">
        <v>190</v>
      </c>
      <c r="C1" s="522"/>
      <c r="D1" s="522"/>
      <c r="E1" s="522"/>
      <c r="F1" s="522"/>
      <c r="G1" s="522"/>
      <c r="H1" s="522"/>
      <c r="I1" s="522"/>
      <c r="J1" s="522"/>
      <c r="K1" s="522"/>
      <c r="L1" s="522"/>
      <c r="M1" s="522"/>
      <c r="N1" s="522"/>
      <c r="O1" s="522"/>
      <c r="P1" s="522"/>
      <c r="Q1" s="522"/>
      <c r="R1" s="523"/>
      <c r="S1" s="67"/>
      <c r="T1" s="68"/>
    </row>
    <row r="2" spans="2:20" ht="15" customHeight="1" thickBot="1">
      <c r="B2" s="479"/>
      <c r="C2" s="480"/>
      <c r="D2" s="480"/>
      <c r="E2" s="480"/>
      <c r="F2" s="480"/>
      <c r="G2" s="480"/>
      <c r="H2" s="480"/>
      <c r="I2" s="480"/>
      <c r="J2" s="480"/>
      <c r="K2" s="480"/>
      <c r="L2" s="480"/>
      <c r="M2" s="480"/>
      <c r="N2" s="480"/>
      <c r="O2" s="480"/>
      <c r="P2" s="480"/>
      <c r="Q2" s="480"/>
      <c r="R2" s="524"/>
      <c r="S2" s="78"/>
      <c r="T2" s="76"/>
    </row>
    <row r="3" spans="2:20" ht="15" customHeight="1">
      <c r="B3" s="565" t="s">
        <v>191</v>
      </c>
      <c r="C3" s="566"/>
      <c r="D3" s="566"/>
      <c r="E3" s="566"/>
      <c r="F3" s="566"/>
      <c r="G3" s="566"/>
      <c r="H3" s="566"/>
      <c r="I3" s="566"/>
      <c r="J3" s="566"/>
      <c r="K3" s="566"/>
      <c r="L3" s="566"/>
      <c r="M3" s="566"/>
      <c r="N3" s="566"/>
      <c r="O3" s="566"/>
      <c r="P3" s="566"/>
      <c r="Q3" s="566"/>
      <c r="R3" s="567"/>
      <c r="S3" s="78"/>
      <c r="T3" s="76"/>
    </row>
    <row r="4" spans="2:20" ht="51.75" customHeight="1">
      <c r="B4" s="568"/>
      <c r="C4" s="569"/>
      <c r="D4" s="569"/>
      <c r="E4" s="569"/>
      <c r="F4" s="569"/>
      <c r="G4" s="569"/>
      <c r="H4" s="569"/>
      <c r="I4" s="569"/>
      <c r="J4" s="569"/>
      <c r="K4" s="569"/>
      <c r="L4" s="569"/>
      <c r="M4" s="569"/>
      <c r="N4" s="569"/>
      <c r="O4" s="569"/>
      <c r="P4" s="569"/>
      <c r="Q4" s="569"/>
      <c r="R4" s="570"/>
      <c r="S4" s="78"/>
      <c r="T4" s="76"/>
    </row>
    <row r="5" spans="2:20" ht="51.75" customHeight="1">
      <c r="B5" s="477" t="s">
        <v>188</v>
      </c>
      <c r="C5" s="478"/>
      <c r="D5" s="478"/>
      <c r="E5" s="607" t="s">
        <v>209</v>
      </c>
      <c r="F5" s="608"/>
      <c r="G5" s="608"/>
      <c r="H5" s="608"/>
      <c r="I5" s="608"/>
      <c r="J5" s="608"/>
      <c r="K5" s="608"/>
      <c r="L5" s="608"/>
      <c r="M5" s="608"/>
      <c r="N5" s="608"/>
      <c r="O5" s="608"/>
      <c r="P5" s="608"/>
      <c r="Q5" s="608"/>
      <c r="R5" s="609"/>
      <c r="S5" s="78"/>
      <c r="T5" s="76"/>
    </row>
    <row r="6" spans="2:20" ht="15.75" customHeight="1" thickBot="1">
      <c r="B6" s="479"/>
      <c r="C6" s="480"/>
      <c r="D6" s="480"/>
      <c r="E6" s="610"/>
      <c r="F6" s="611"/>
      <c r="G6" s="611"/>
      <c r="H6" s="611"/>
      <c r="I6" s="611"/>
      <c r="J6" s="611"/>
      <c r="K6" s="611"/>
      <c r="L6" s="611"/>
      <c r="M6" s="611"/>
      <c r="N6" s="611"/>
      <c r="O6" s="611"/>
      <c r="P6" s="611"/>
      <c r="Q6" s="611"/>
      <c r="R6" s="612"/>
      <c r="S6" s="79"/>
      <c r="T6" s="77"/>
    </row>
    <row r="7" spans="2:20" ht="15.75" thickBot="1">
      <c r="B7" s="23"/>
      <c r="C7" s="24"/>
      <c r="D7" s="24"/>
      <c r="E7" s="24"/>
      <c r="F7" s="24"/>
      <c r="G7" s="24"/>
      <c r="H7" s="24"/>
      <c r="I7" s="24"/>
      <c r="J7" s="24"/>
      <c r="K7" s="24"/>
      <c r="L7" s="24"/>
      <c r="M7" s="24"/>
      <c r="N7" s="24"/>
      <c r="O7" s="24"/>
      <c r="P7" s="24"/>
      <c r="Q7" s="24"/>
      <c r="R7" s="24"/>
      <c r="S7" s="24"/>
      <c r="T7" s="36"/>
    </row>
    <row r="8" spans="2:20">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5"/>
      <c r="Q9" s="475"/>
      <c r="R9" s="475"/>
      <c r="S9" s="475"/>
      <c r="T9" s="476"/>
    </row>
    <row r="10" spans="2:20" ht="23.25">
      <c r="B10" s="545" t="s">
        <v>0</v>
      </c>
      <c r="C10" s="546"/>
      <c r="D10" s="546"/>
      <c r="E10" s="546"/>
      <c r="F10" s="546"/>
      <c r="G10" s="546"/>
      <c r="H10" s="546"/>
      <c r="I10" s="546"/>
      <c r="J10" s="547"/>
      <c r="K10" s="548">
        <v>16000000000</v>
      </c>
      <c r="L10" s="548"/>
      <c r="M10" s="548"/>
      <c r="N10" s="548"/>
      <c r="O10" s="552" t="str">
        <f>+IF(K12&gt;=K11,"CUMPLE","NO  CUMPLE")</f>
        <v>CUMPLE</v>
      </c>
      <c r="P10" s="603"/>
      <c r="Q10" s="604"/>
      <c r="R10" s="605"/>
      <c r="S10" s="1"/>
      <c r="T10" s="80"/>
    </row>
    <row r="11" spans="2:20" ht="23.25">
      <c r="B11" s="487" t="s">
        <v>70</v>
      </c>
      <c r="C11" s="488"/>
      <c r="D11" s="488"/>
      <c r="E11" s="488"/>
      <c r="F11" s="488"/>
      <c r="G11" s="488"/>
      <c r="H11" s="488"/>
      <c r="I11" s="488"/>
      <c r="J11" s="489"/>
      <c r="K11" s="490">
        <f>+H39</f>
        <v>15360.157288010629</v>
      </c>
      <c r="L11" s="490"/>
      <c r="M11" s="490"/>
      <c r="N11" s="490"/>
      <c r="O11" s="553"/>
      <c r="P11" s="603"/>
      <c r="Q11" s="604"/>
      <c r="R11" s="605"/>
      <c r="S11" s="1"/>
      <c r="T11" s="80"/>
    </row>
    <row r="12" spans="2:20" ht="42" customHeight="1">
      <c r="B12" s="487" t="s">
        <v>1</v>
      </c>
      <c r="C12" s="488"/>
      <c r="D12" s="488"/>
      <c r="E12" s="488"/>
      <c r="F12" s="488"/>
      <c r="G12" s="488"/>
      <c r="H12" s="488"/>
      <c r="I12" s="488"/>
      <c r="J12" s="489"/>
      <c r="K12" s="490">
        <f>+S33</f>
        <v>15403.965615234643</v>
      </c>
      <c r="L12" s="490"/>
      <c r="M12" s="490"/>
      <c r="N12" s="490"/>
      <c r="O12" s="554"/>
      <c r="P12" s="606"/>
      <c r="Q12" s="604"/>
      <c r="R12" s="605"/>
      <c r="S12" s="1"/>
      <c r="T12" s="80"/>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84"/>
      <c r="Q13" s="584"/>
      <c r="R13" s="584"/>
      <c r="S13" s="2"/>
      <c r="T13" s="82"/>
    </row>
    <row r="14" spans="2:20" ht="34.5" customHeight="1" thickBot="1">
      <c r="B14" s="614" t="str">
        <f>IF(AND($O10="CUMPLE",O13="CUMPLE"),"HABILITADO","NO HABILITADO")</f>
        <v>HABILITADO</v>
      </c>
      <c r="C14" s="615"/>
      <c r="D14" s="615"/>
      <c r="E14" s="615"/>
      <c r="F14" s="615"/>
      <c r="G14" s="615"/>
      <c r="H14" s="615"/>
      <c r="I14" s="615"/>
      <c r="J14" s="615"/>
      <c r="K14" s="615"/>
      <c r="L14" s="615"/>
      <c r="M14" s="615"/>
      <c r="N14" s="615"/>
      <c r="O14" s="615"/>
      <c r="P14" s="615"/>
      <c r="Q14" s="615"/>
      <c r="R14" s="615"/>
      <c r="S14" s="615"/>
      <c r="T14" s="616"/>
    </row>
    <row r="15" spans="2:20" ht="43.5" customHeight="1">
      <c r="B15" s="470" t="s">
        <v>40</v>
      </c>
      <c r="C15" s="471"/>
      <c r="D15" s="471"/>
      <c r="E15" s="471"/>
      <c r="F15" s="471"/>
      <c r="G15" s="471"/>
      <c r="H15" s="471"/>
      <c r="I15" s="471"/>
      <c r="J15" s="471"/>
      <c r="K15" s="471"/>
      <c r="L15" s="471"/>
      <c r="M15" s="471"/>
      <c r="N15" s="471"/>
      <c r="O15" s="471"/>
      <c r="P15" s="471"/>
      <c r="Q15" s="471"/>
      <c r="R15" s="471"/>
      <c r="S15" s="471"/>
      <c r="T15" s="617"/>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85.5" customHeight="1">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2" t="s">
        <v>43</v>
      </c>
      <c r="C18" s="513"/>
      <c r="D18" s="513"/>
      <c r="E18" s="513"/>
      <c r="F18" s="513"/>
      <c r="G18" s="513"/>
      <c r="H18" s="513"/>
      <c r="I18" s="513"/>
      <c r="J18" s="513"/>
      <c r="K18" s="513"/>
      <c r="L18" s="513"/>
      <c r="M18" s="513"/>
      <c r="N18" s="40">
        <v>1</v>
      </c>
      <c r="O18" s="39" t="str">
        <f>IF(B14="NO HABILITADO","0",IF(N18=1,"100",IF(N18=2,"50","0")))</f>
        <v>100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10</v>
      </c>
      <c r="P19" s="540"/>
      <c r="Q19" s="541"/>
      <c r="R19" s="542"/>
      <c r="S19" s="4"/>
      <c r="T19" s="83"/>
      <c r="X19" s="33"/>
      <c r="Y19" s="34"/>
      <c r="Z19" s="34"/>
      <c r="AA19" s="34"/>
      <c r="AB19" s="34"/>
      <c r="AC19" s="34"/>
      <c r="AD19" s="34"/>
      <c r="AE19" s="34"/>
      <c r="AF19" s="34"/>
      <c r="AG19" s="34"/>
      <c r="AH19" s="34"/>
      <c r="AI19" s="34"/>
      <c r="AJ19" s="34"/>
      <c r="AK19" s="34"/>
      <c r="AL19" s="34"/>
      <c r="AM19" s="34"/>
      <c r="AN19" s="34"/>
      <c r="AO19" s="34"/>
      <c r="AP19" s="34"/>
      <c r="AQ19" s="34"/>
      <c r="AR19" s="34"/>
      <c r="AS19" s="34"/>
      <c r="AT19" s="35"/>
    </row>
    <row r="20" spans="2:46" ht="23.25">
      <c r="B20" s="512" t="s">
        <v>44</v>
      </c>
      <c r="C20" s="513"/>
      <c r="D20" s="513"/>
      <c r="E20" s="513"/>
      <c r="F20" s="513"/>
      <c r="G20" s="513"/>
      <c r="H20" s="513"/>
      <c r="I20" s="513"/>
      <c r="J20" s="513"/>
      <c r="K20" s="513"/>
      <c r="L20" s="513"/>
      <c r="M20" s="513"/>
      <c r="N20" s="40" t="s">
        <v>3</v>
      </c>
      <c r="O20" s="39" t="str">
        <f>IF(B14="NO HABILITADO","0",IF(N20="SI","20","0"))</f>
        <v>20</v>
      </c>
      <c r="P20" s="540"/>
      <c r="Q20" s="541"/>
      <c r="R20" s="542"/>
      <c r="S20" s="4"/>
      <c r="T20" s="83"/>
      <c r="X20" s="23"/>
      <c r="Y20" s="24"/>
      <c r="Z20" s="24"/>
      <c r="AA20" s="24"/>
      <c r="AB20" s="24"/>
      <c r="AC20" s="24"/>
      <c r="AD20" s="24"/>
      <c r="AE20" s="24"/>
      <c r="AF20" s="24"/>
      <c r="AG20" s="24"/>
      <c r="AH20" s="24"/>
      <c r="AI20" s="24"/>
      <c r="AJ20" s="24"/>
      <c r="AK20" s="24"/>
      <c r="AL20" s="24"/>
      <c r="AM20" s="24"/>
      <c r="AN20" s="24"/>
      <c r="AO20" s="24"/>
      <c r="AP20" s="24"/>
      <c r="AQ20" s="24"/>
      <c r="AR20" s="24"/>
      <c r="AS20" s="24"/>
      <c r="AT20" s="36"/>
    </row>
    <row r="21" spans="2:46" ht="23.25">
      <c r="B21" s="512" t="s">
        <v>46</v>
      </c>
      <c r="C21" s="513"/>
      <c r="D21" s="513"/>
      <c r="E21" s="513"/>
      <c r="F21" s="513"/>
      <c r="G21" s="513"/>
      <c r="H21" s="513"/>
      <c r="I21" s="513"/>
      <c r="J21" s="513"/>
      <c r="K21" s="513"/>
      <c r="L21" s="513"/>
      <c r="M21" s="513"/>
      <c r="N21" s="40" t="s">
        <v>3</v>
      </c>
      <c r="O21" s="39" t="str">
        <f>IF(B14="NO HABILITADO","0",IF(N21="SI","100","0"))</f>
        <v>100</v>
      </c>
      <c r="P21" s="540"/>
      <c r="Q21" s="541"/>
      <c r="R21" s="542"/>
      <c r="S21" s="2"/>
      <c r="T21" s="82"/>
      <c r="X21" s="23"/>
      <c r="Y21" s="24"/>
      <c r="Z21" s="24"/>
      <c r="AA21" s="24"/>
      <c r="AB21" s="24"/>
      <c r="AC21" s="24"/>
      <c r="AD21" s="24"/>
      <c r="AE21" s="24"/>
      <c r="AF21" s="24"/>
      <c r="AG21" s="24"/>
      <c r="AH21" s="24"/>
      <c r="AI21" s="24"/>
      <c r="AJ21" s="24"/>
      <c r="AK21" s="24"/>
      <c r="AL21" s="24"/>
      <c r="AM21" s="24"/>
      <c r="AN21" s="24"/>
      <c r="AO21" s="24"/>
      <c r="AP21" s="24"/>
      <c r="AQ21" s="24"/>
      <c r="AR21" s="24"/>
      <c r="AS21" s="24"/>
      <c r="AT21" s="36"/>
    </row>
    <row r="22" spans="2:46" ht="27.75">
      <c r="B22" s="537" t="s">
        <v>35</v>
      </c>
      <c r="C22" s="538"/>
      <c r="D22" s="538"/>
      <c r="E22" s="538"/>
      <c r="F22" s="538"/>
      <c r="G22" s="538"/>
      <c r="H22" s="538"/>
      <c r="I22" s="538"/>
      <c r="J22" s="538"/>
      <c r="K22" s="538"/>
      <c r="L22" s="538"/>
      <c r="M22" s="538"/>
      <c r="N22" s="538"/>
      <c r="O22" s="41">
        <f>+O21+O20+O19+O18</f>
        <v>230</v>
      </c>
      <c r="P22" s="540"/>
      <c r="Q22" s="541"/>
      <c r="R22" s="542"/>
      <c r="S22" s="2"/>
      <c r="T22" s="82"/>
      <c r="X22" s="23"/>
      <c r="Y22" s="24"/>
      <c r="Z22" s="24"/>
      <c r="AA22" s="24"/>
      <c r="AB22" s="24"/>
      <c r="AC22" s="24"/>
      <c r="AD22" s="24"/>
      <c r="AE22" s="24"/>
      <c r="AF22" s="24"/>
      <c r="AG22" s="24"/>
      <c r="AH22" s="24"/>
      <c r="AI22" s="24"/>
      <c r="AJ22" s="24"/>
      <c r="AK22" s="24"/>
      <c r="AL22" s="24"/>
      <c r="AM22" s="24"/>
      <c r="AN22" s="24"/>
      <c r="AO22" s="24"/>
      <c r="AP22" s="24"/>
      <c r="AQ22" s="24"/>
      <c r="AR22" s="24"/>
      <c r="AS22" s="24"/>
      <c r="AT22" s="36"/>
    </row>
    <row r="23" spans="2:46" ht="260.25" customHeight="1">
      <c r="B23" s="23"/>
      <c r="C23" s="24"/>
      <c r="D23" s="24"/>
      <c r="E23" s="24"/>
      <c r="F23" s="24"/>
      <c r="G23" s="24"/>
      <c r="H23" s="24"/>
      <c r="I23" s="24"/>
      <c r="J23" s="24"/>
      <c r="K23" s="24"/>
      <c r="L23" s="24"/>
      <c r="M23" s="26"/>
      <c r="N23" s="24"/>
      <c r="O23" s="2"/>
      <c r="P23" s="2"/>
      <c r="Q23" s="2"/>
      <c r="R23" s="2"/>
      <c r="S23" s="2"/>
      <c r="T23" s="82"/>
      <c r="X23" s="23"/>
      <c r="Y23" s="24"/>
      <c r="Z23" s="24"/>
      <c r="AA23" s="24"/>
      <c r="AB23" s="24"/>
      <c r="AC23" s="24"/>
      <c r="AD23" s="24"/>
      <c r="AE23" s="24"/>
      <c r="AF23" s="24"/>
      <c r="AG23" s="24"/>
      <c r="AH23" s="24"/>
      <c r="AI23" s="24"/>
      <c r="AJ23" s="24"/>
      <c r="AK23" s="24"/>
      <c r="AL23" s="24"/>
      <c r="AM23" s="24"/>
      <c r="AN23" s="24"/>
      <c r="AO23" s="24"/>
      <c r="AP23" s="24"/>
      <c r="AQ23" s="24"/>
      <c r="AR23" s="24"/>
      <c r="AS23" s="24"/>
      <c r="AT23" s="36"/>
    </row>
    <row r="24" spans="2:46" ht="75" customHeight="1">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506" t="s">
        <v>42</v>
      </c>
      <c r="Y24" s="507"/>
      <c r="Z24" s="507"/>
      <c r="AA24" s="507"/>
      <c r="AB24" s="507"/>
      <c r="AC24" s="507"/>
      <c r="AD24" s="507"/>
      <c r="AE24" s="507"/>
      <c r="AF24" s="507"/>
      <c r="AG24" s="507"/>
      <c r="AH24" s="507"/>
      <c r="AI24" s="507"/>
      <c r="AJ24" s="507"/>
      <c r="AK24" s="507"/>
      <c r="AL24" s="507"/>
      <c r="AM24" s="507"/>
      <c r="AN24" s="507"/>
      <c r="AO24" s="507"/>
      <c r="AP24" s="507"/>
      <c r="AQ24" s="507"/>
      <c r="AR24" s="507"/>
      <c r="AS24" s="507"/>
      <c r="AT24" s="508"/>
    </row>
    <row r="25" spans="2:46" ht="23.25">
      <c r="B25" s="5"/>
      <c r="C25" s="498"/>
      <c r="D25" s="498"/>
      <c r="E25" s="498"/>
      <c r="F25" s="498"/>
      <c r="G25" s="497" t="s">
        <v>22</v>
      </c>
      <c r="H25" s="498"/>
      <c r="I25" s="498"/>
      <c r="J25" s="498"/>
      <c r="K25" s="498"/>
      <c r="L25" s="498"/>
      <c r="M25" s="498"/>
      <c r="N25" s="498"/>
      <c r="O25" s="498"/>
      <c r="P25" s="519"/>
      <c r="Q25" s="519"/>
      <c r="R25" s="515"/>
      <c r="S25" s="515"/>
      <c r="T25" s="517"/>
      <c r="X25" s="506"/>
      <c r="Y25" s="507"/>
      <c r="Z25" s="507"/>
      <c r="AA25" s="507"/>
      <c r="AB25" s="507"/>
      <c r="AC25" s="507"/>
      <c r="AD25" s="507"/>
      <c r="AE25" s="507"/>
      <c r="AF25" s="507"/>
      <c r="AG25" s="507"/>
      <c r="AH25" s="507"/>
      <c r="AI25" s="507"/>
      <c r="AJ25" s="507"/>
      <c r="AK25" s="507"/>
      <c r="AL25" s="507"/>
      <c r="AM25" s="507"/>
      <c r="AN25" s="507"/>
      <c r="AO25" s="507"/>
      <c r="AP25" s="507"/>
      <c r="AQ25" s="507"/>
      <c r="AR25" s="507"/>
      <c r="AS25" s="507"/>
      <c r="AT25" s="508"/>
    </row>
    <row r="26" spans="2:46" ht="24" thickBot="1">
      <c r="B26" s="5"/>
      <c r="C26" s="499"/>
      <c r="D26" s="499"/>
      <c r="E26" s="499"/>
      <c r="F26" s="499"/>
      <c r="G26" s="499"/>
      <c r="H26" s="499"/>
      <c r="I26" s="499"/>
      <c r="J26" s="499"/>
      <c r="K26" s="499"/>
      <c r="L26" s="499"/>
      <c r="M26" s="499"/>
      <c r="N26" s="499"/>
      <c r="O26" s="499"/>
      <c r="P26" s="520"/>
      <c r="Q26" s="520"/>
      <c r="R26" s="6" t="s">
        <v>23</v>
      </c>
      <c r="S26" s="6" t="s">
        <v>24</v>
      </c>
      <c r="T26" s="84"/>
      <c r="X26" s="509"/>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141.75">
      <c r="B27" s="5"/>
      <c r="C27" s="8">
        <v>1</v>
      </c>
      <c r="D27" s="9" t="s">
        <v>78</v>
      </c>
      <c r="E27" s="9" t="s">
        <v>77</v>
      </c>
      <c r="F27" s="9">
        <v>7</v>
      </c>
      <c r="G27" s="9" t="s">
        <v>79</v>
      </c>
      <c r="H27" s="59" t="s">
        <v>80</v>
      </c>
      <c r="I27" s="11" t="s">
        <v>28</v>
      </c>
      <c r="J27" s="9" t="s">
        <v>81</v>
      </c>
      <c r="K27" s="9" t="s">
        <v>60</v>
      </c>
      <c r="L27" s="12">
        <v>0.5</v>
      </c>
      <c r="M27" s="13">
        <v>42065</v>
      </c>
      <c r="N27" s="13">
        <v>42522</v>
      </c>
      <c r="O27" s="9">
        <v>2016</v>
      </c>
      <c r="P27" s="13" t="s">
        <v>31</v>
      </c>
      <c r="Q27" s="14">
        <f>12927079359-99621799</f>
        <v>12827457560</v>
      </c>
      <c r="R27" s="15">
        <f>(Q27/1000)*L27</f>
        <v>6413728.7800000003</v>
      </c>
      <c r="S27" s="45">
        <f>R27*1000/(VLOOKUP(O27,$C$37:$D$58,2,FALSE))</f>
        <v>9302.6068126273658</v>
      </c>
      <c r="T27" s="85"/>
    </row>
    <row r="28" spans="2:46" ht="101.25">
      <c r="B28" s="5"/>
      <c r="C28" s="8">
        <v>2</v>
      </c>
      <c r="D28" s="9" t="s">
        <v>82</v>
      </c>
      <c r="E28" s="9" t="s">
        <v>82</v>
      </c>
      <c r="F28" s="9">
        <v>28</v>
      </c>
      <c r="G28" s="9" t="s">
        <v>83</v>
      </c>
      <c r="H28" s="59" t="s">
        <v>84</v>
      </c>
      <c r="I28" s="11" t="s">
        <v>28</v>
      </c>
      <c r="J28" s="9" t="s">
        <v>85</v>
      </c>
      <c r="K28" s="9" t="s">
        <v>60</v>
      </c>
      <c r="L28" s="12">
        <v>1</v>
      </c>
      <c r="M28" s="13">
        <v>41891</v>
      </c>
      <c r="N28" s="13">
        <v>42124</v>
      </c>
      <c r="O28" s="9">
        <v>2015</v>
      </c>
      <c r="P28" s="13" t="s">
        <v>31</v>
      </c>
      <c r="Q28" s="14">
        <v>3931410544.46</v>
      </c>
      <c r="R28" s="15">
        <f>(Q28/1000)*L28</f>
        <v>3931410.54446</v>
      </c>
      <c r="S28" s="45">
        <f>R28*1000/(VLOOKUP(O28,$C$37:$D$58,2,FALSE))</f>
        <v>6101.3588026072784</v>
      </c>
      <c r="T28" s="86"/>
    </row>
    <row r="29" spans="2:46" ht="46.5" customHeight="1">
      <c r="B29" s="5"/>
      <c r="C29" s="8">
        <v>3</v>
      </c>
      <c r="D29" s="9"/>
      <c r="E29" s="9"/>
      <c r="F29" s="17"/>
      <c r="G29" s="17"/>
      <c r="H29" s="32"/>
      <c r="I29" s="17"/>
      <c r="J29" s="17"/>
      <c r="K29" s="17"/>
      <c r="L29" s="19"/>
      <c r="M29" s="13"/>
      <c r="N29" s="13"/>
      <c r="O29" s="9"/>
      <c r="P29" s="9"/>
      <c r="Q29" s="14"/>
      <c r="R29" s="15">
        <f>(Q29/1000)*L29</f>
        <v>0</v>
      </c>
      <c r="S29" s="16"/>
      <c r="T29" s="87"/>
    </row>
    <row r="30" spans="2:46" ht="23.25">
      <c r="B30" s="5"/>
      <c r="C30" s="8">
        <v>4</v>
      </c>
      <c r="D30" s="9"/>
      <c r="E30" s="9"/>
      <c r="F30" s="17"/>
      <c r="G30" s="17"/>
      <c r="H30" s="32"/>
      <c r="I30" s="17"/>
      <c r="J30" s="17"/>
      <c r="K30" s="17"/>
      <c r="L30" s="19"/>
      <c r="M30" s="13"/>
      <c r="N30" s="13"/>
      <c r="O30" s="44"/>
      <c r="P30" s="13"/>
      <c r="Q30" s="14"/>
      <c r="R30" s="15">
        <f>(Q30/1000)*L30</f>
        <v>0</v>
      </c>
      <c r="S30" s="16"/>
      <c r="T30" s="87"/>
    </row>
    <row r="31" spans="2:46" ht="23.25">
      <c r="B31" s="5"/>
      <c r="C31" s="8">
        <v>5</v>
      </c>
      <c r="D31" s="17"/>
      <c r="E31" s="17"/>
      <c r="F31" s="17"/>
      <c r="G31" s="17"/>
      <c r="H31" s="17"/>
      <c r="I31" s="17"/>
      <c r="J31" s="17"/>
      <c r="K31" s="17"/>
      <c r="L31" s="19"/>
      <c r="M31" s="13"/>
      <c r="N31" s="13"/>
      <c r="O31" s="13"/>
      <c r="P31" s="13"/>
      <c r="Q31" s="13"/>
      <c r="R31" s="21"/>
      <c r="S31" s="22"/>
      <c r="T31" s="87"/>
    </row>
    <row r="32" spans="2:46" ht="23.25">
      <c r="B32" s="5"/>
      <c r="C32" s="8">
        <v>6</v>
      </c>
      <c r="D32" s="17"/>
      <c r="E32" s="17"/>
      <c r="F32" s="17"/>
      <c r="G32" s="17"/>
      <c r="H32" s="17"/>
      <c r="I32" s="17"/>
      <c r="J32" s="17"/>
      <c r="K32" s="17"/>
      <c r="L32" s="19"/>
      <c r="M32" s="13"/>
      <c r="N32" s="13"/>
      <c r="O32" s="13"/>
      <c r="P32" s="13"/>
      <c r="Q32" s="13"/>
      <c r="R32" s="21"/>
      <c r="S32" s="22"/>
      <c r="T32" s="85"/>
    </row>
    <row r="33" spans="2:20" ht="23.25">
      <c r="B33" s="23"/>
      <c r="C33" s="24"/>
      <c r="D33" s="24"/>
      <c r="E33" s="24"/>
      <c r="F33" s="24"/>
      <c r="G33" s="24"/>
      <c r="H33" s="24"/>
      <c r="I33" s="24"/>
      <c r="J33" s="24"/>
      <c r="K33" s="24"/>
      <c r="L33" s="24"/>
      <c r="M33" s="24"/>
      <c r="N33" s="24"/>
      <c r="O33" s="24"/>
      <c r="P33" s="24"/>
      <c r="Q33" s="24"/>
      <c r="R33" s="6" t="s">
        <v>35</v>
      </c>
      <c r="S33" s="22">
        <f>+SUM(S27:S32)</f>
        <v>15403.965615234643</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613" t="s">
        <v>36</v>
      </c>
      <c r="D35" s="613"/>
      <c r="E35" s="48"/>
      <c r="F35" s="48"/>
      <c r="G35" s="48"/>
      <c r="H35" s="24"/>
      <c r="I35" s="24"/>
      <c r="J35" s="24"/>
      <c r="K35" s="24"/>
      <c r="L35" s="24"/>
      <c r="M35" s="24"/>
      <c r="N35" s="24"/>
      <c r="O35" s="24"/>
      <c r="P35" s="24"/>
      <c r="Q35" s="24"/>
      <c r="R35" s="24"/>
      <c r="S35" s="24"/>
      <c r="T35" s="36"/>
    </row>
    <row r="36" spans="2:20" ht="46.5">
      <c r="B36" s="23"/>
      <c r="C36" s="17" t="s">
        <v>37</v>
      </c>
      <c r="D36" s="17" t="s">
        <v>38</v>
      </c>
      <c r="E36" s="49"/>
      <c r="F36" s="50"/>
      <c r="G36" s="50"/>
      <c r="H36" s="52"/>
      <c r="I36" s="24"/>
      <c r="J36" s="24"/>
      <c r="K36" s="24"/>
      <c r="L36" s="24"/>
      <c r="M36" s="24"/>
      <c r="N36" s="24"/>
      <c r="O36" s="24"/>
      <c r="P36" s="24"/>
      <c r="Q36" s="24"/>
      <c r="R36" s="24"/>
      <c r="S36" s="24"/>
      <c r="T36" s="36"/>
    </row>
    <row r="37" spans="2:20" ht="28.5">
      <c r="B37" s="23"/>
      <c r="C37" s="17">
        <v>1997</v>
      </c>
      <c r="D37" s="21">
        <v>172005</v>
      </c>
      <c r="E37" s="49"/>
      <c r="F37" s="58" t="s">
        <v>75</v>
      </c>
      <c r="G37" s="58" t="s">
        <v>76</v>
      </c>
      <c r="H37" s="58" t="s">
        <v>74</v>
      </c>
      <c r="I37" s="24"/>
      <c r="J37" s="24"/>
      <c r="K37" s="24"/>
      <c r="L37" s="24"/>
      <c r="M37" s="24"/>
      <c r="N37" s="24"/>
      <c r="O37" s="24"/>
      <c r="P37" s="24"/>
      <c r="Q37" s="24"/>
      <c r="R37" s="24"/>
      <c r="S37" s="24"/>
      <c r="T37" s="36"/>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36"/>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21">
        <v>309000</v>
      </c>
      <c r="E42" s="49"/>
      <c r="F42" s="50"/>
      <c r="G42" s="50"/>
      <c r="H42" s="50"/>
      <c r="I42" s="24"/>
      <c r="J42" s="24"/>
      <c r="K42" s="24"/>
      <c r="L42" s="24"/>
      <c r="M42" s="24"/>
      <c r="N42" s="2"/>
      <c r="O42" s="24"/>
      <c r="P42" s="24"/>
      <c r="Q42" s="24"/>
      <c r="R42" s="24"/>
      <c r="S42" s="24"/>
      <c r="T42" s="36"/>
    </row>
    <row r="43" spans="2:20" ht="23.25">
      <c r="B43" s="23"/>
      <c r="C43" s="17">
        <v>2003</v>
      </c>
      <c r="D43" s="21">
        <v>332000</v>
      </c>
      <c r="E43" s="49"/>
      <c r="F43" s="50"/>
      <c r="G43" s="50"/>
      <c r="H43" s="50"/>
      <c r="I43" s="24"/>
      <c r="J43" s="24"/>
      <c r="K43" s="24"/>
      <c r="L43" s="24"/>
      <c r="M43" s="24"/>
      <c r="N43" s="2"/>
      <c r="O43" s="24"/>
      <c r="P43" s="24"/>
      <c r="Q43" s="24"/>
      <c r="R43" s="24"/>
      <c r="S43" s="24"/>
      <c r="T43" s="36"/>
    </row>
    <row r="44" spans="2:20" ht="23.25">
      <c r="B44" s="23"/>
      <c r="C44" s="17">
        <v>2004</v>
      </c>
      <c r="D44" s="21">
        <v>358000</v>
      </c>
      <c r="E44" s="49"/>
      <c r="F44" s="50"/>
      <c r="G44" s="50"/>
      <c r="H44" s="50"/>
      <c r="I44" s="24"/>
      <c r="J44" s="24"/>
      <c r="K44" s="24"/>
      <c r="L44" s="24"/>
      <c r="M44" s="24"/>
      <c r="N44" s="2"/>
      <c r="O44" s="24"/>
      <c r="P44" s="24"/>
      <c r="Q44" s="24"/>
      <c r="R44" s="24"/>
      <c r="S44" s="24"/>
      <c r="T44" s="36"/>
    </row>
    <row r="45" spans="2:20" ht="23.25">
      <c r="B45" s="23"/>
      <c r="C45" s="17">
        <v>2005</v>
      </c>
      <c r="D45" s="21">
        <v>381500</v>
      </c>
      <c r="E45" s="49"/>
      <c r="F45" s="50"/>
      <c r="G45" s="50"/>
      <c r="H45" s="50"/>
      <c r="I45" s="24"/>
      <c r="J45" s="24"/>
      <c r="K45" s="24"/>
      <c r="L45" s="24"/>
      <c r="M45" s="24"/>
      <c r="N45" s="2"/>
      <c r="O45" s="24"/>
      <c r="P45" s="24"/>
      <c r="Q45" s="24"/>
      <c r="R45" s="24"/>
      <c r="S45" s="24"/>
      <c r="T45" s="36"/>
    </row>
    <row r="46" spans="2:20" ht="23.25">
      <c r="B46" s="23"/>
      <c r="C46" s="17">
        <v>2006</v>
      </c>
      <c r="D46" s="21">
        <v>408000</v>
      </c>
      <c r="E46" s="49"/>
      <c r="F46" s="49"/>
      <c r="G46" s="50"/>
      <c r="H46" s="50"/>
      <c r="I46" s="24"/>
      <c r="J46" s="24"/>
      <c r="K46" s="24"/>
      <c r="L46" s="24"/>
      <c r="M46" s="24"/>
      <c r="N46" s="2"/>
      <c r="O46" s="24"/>
      <c r="P46" s="24"/>
      <c r="Q46" s="24"/>
      <c r="R46" s="24"/>
      <c r="S46" s="24"/>
      <c r="T46" s="36"/>
    </row>
    <row r="47" spans="2:20" ht="23.25">
      <c r="B47" s="23"/>
      <c r="C47" s="17">
        <v>2007</v>
      </c>
      <c r="D47" s="21">
        <v>433700</v>
      </c>
      <c r="E47" s="49"/>
      <c r="F47" s="49"/>
      <c r="G47" s="49"/>
      <c r="H47" s="24"/>
      <c r="I47" s="24"/>
      <c r="J47" s="24"/>
      <c r="K47" s="24"/>
      <c r="L47" s="24"/>
      <c r="M47" s="24"/>
      <c r="N47" s="24"/>
      <c r="O47" s="24"/>
      <c r="P47" s="24"/>
      <c r="Q47" s="24"/>
      <c r="R47" s="24"/>
      <c r="S47" s="24"/>
      <c r="T47" s="36"/>
    </row>
    <row r="48" spans="2:20" ht="23.25">
      <c r="B48" s="23"/>
      <c r="C48" s="17">
        <v>2008</v>
      </c>
      <c r="D48" s="21">
        <v>461500</v>
      </c>
      <c r="E48" s="49"/>
      <c r="F48" s="49"/>
      <c r="G48" s="49"/>
      <c r="H48" s="24"/>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49">
    <mergeCell ref="B1:R2"/>
    <mergeCell ref="B3:R4"/>
    <mergeCell ref="B5:D6"/>
    <mergeCell ref="E5:R6"/>
    <mergeCell ref="C35:D35"/>
    <mergeCell ref="Q24:Q26"/>
    <mergeCell ref="R24:R25"/>
    <mergeCell ref="B22:N22"/>
    <mergeCell ref="P22:R22"/>
    <mergeCell ref="B13:M13"/>
    <mergeCell ref="P13:R13"/>
    <mergeCell ref="B14:T14"/>
    <mergeCell ref="B15:T16"/>
    <mergeCell ref="P18:R18"/>
    <mergeCell ref="B8:T9"/>
    <mergeCell ref="B10:J10"/>
    <mergeCell ref="S24:S25"/>
    <mergeCell ref="T24:T25"/>
    <mergeCell ref="G25:G26"/>
    <mergeCell ref="X24:AT26"/>
    <mergeCell ref="K24:K26"/>
    <mergeCell ref="L24:L26"/>
    <mergeCell ref="M24:M26"/>
    <mergeCell ref="N24:N26"/>
    <mergeCell ref="O24:O26"/>
    <mergeCell ref="P24:P26"/>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P17:R17"/>
    <mergeCell ref="B18:M18"/>
    <mergeCell ref="K10:N10"/>
    <mergeCell ref="P10:R12"/>
    <mergeCell ref="B11:J11"/>
    <mergeCell ref="K11:N11"/>
    <mergeCell ref="B12:J12"/>
    <mergeCell ref="K12:N12"/>
    <mergeCell ref="O10:O12"/>
  </mergeCells>
  <conditionalFormatting sqref="O13">
    <cfRule type="containsText" dxfId="51" priority="3" operator="containsText" text="NO  CUMPLE">
      <formula>NOT(ISERROR(SEARCH("NO  CUMPLE",O13)))</formula>
    </cfRule>
    <cfRule type="containsText" dxfId="50" priority="4" operator="containsText" text="CUMPLE">
      <formula>NOT(ISERROR(SEARCH("CUMPLE",O13)))</formula>
    </cfRule>
  </conditionalFormatting>
  <conditionalFormatting sqref="O10">
    <cfRule type="containsText" dxfId="49" priority="5" operator="containsText" text="NO  CUMPLE">
      <formula>NOT(ISERROR(SEARCH("NO  CUMPLE",O10)))</formula>
    </cfRule>
    <cfRule type="containsText" dxfId="48" priority="6" operator="containsText" text="CUMPLE">
      <formula>NOT(ISERROR(SEARCH("CUMPLE",O10)))</formula>
    </cfRule>
  </conditionalFormatting>
  <dataValidations disablePrompts="1"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dimension ref="B1:AT64"/>
  <sheetViews>
    <sheetView topLeftCell="A25" zoomScale="40" zoomScaleNormal="40" workbookViewId="0">
      <selection activeCell="P13" sqref="P13:T13"/>
    </sheetView>
  </sheetViews>
  <sheetFormatPr baseColWidth="10" defaultRowHeight="15"/>
  <cols>
    <col min="3" max="3" width="13.42578125" customWidth="1"/>
    <col min="4" max="4" width="32.5703125" customWidth="1"/>
    <col min="5" max="5" width="28" customWidth="1"/>
    <col min="6" max="6" width="23.5703125" customWidth="1"/>
    <col min="7" max="7" width="28" customWidth="1"/>
    <col min="8" max="8" width="63.42578125" customWidth="1"/>
    <col min="9" max="9" width="17.7109375" customWidth="1"/>
    <col min="10" max="10" width="33" customWidth="1"/>
    <col min="11" max="11" width="17.85546875" customWidth="1"/>
    <col min="12" max="12" width="24.85546875" customWidth="1"/>
    <col min="13" max="13" width="24" customWidth="1"/>
    <col min="14" max="14" width="24.140625" customWidth="1"/>
    <col min="15" max="15" width="26.42578125" customWidth="1"/>
    <col min="16" max="16" width="27" customWidth="1"/>
    <col min="17" max="17" width="39.7109375" customWidth="1"/>
    <col min="18" max="18" width="62.42578125" bestFit="1" customWidth="1"/>
    <col min="19" max="19" width="31.28515625" bestFit="1" customWidth="1"/>
    <col min="20" max="20" width="37.28515625" customWidth="1"/>
  </cols>
  <sheetData>
    <row r="1" spans="2:20">
      <c r="B1" s="521" t="s">
        <v>190</v>
      </c>
      <c r="C1" s="522"/>
      <c r="D1" s="522"/>
      <c r="E1" s="522"/>
      <c r="F1" s="522"/>
      <c r="G1" s="522"/>
      <c r="H1" s="522"/>
      <c r="I1" s="522"/>
      <c r="J1" s="522"/>
      <c r="K1" s="522"/>
      <c r="L1" s="522"/>
      <c r="M1" s="522"/>
      <c r="N1" s="522"/>
      <c r="O1" s="522"/>
      <c r="P1" s="522"/>
      <c r="Q1" s="522"/>
      <c r="R1" s="523"/>
      <c r="S1" s="67"/>
      <c r="T1" s="68"/>
    </row>
    <row r="2" spans="2:20" ht="15" customHeight="1" thickBot="1">
      <c r="B2" s="479"/>
      <c r="C2" s="480"/>
      <c r="D2" s="480"/>
      <c r="E2" s="480"/>
      <c r="F2" s="480"/>
      <c r="G2" s="480"/>
      <c r="H2" s="480"/>
      <c r="I2" s="480"/>
      <c r="J2" s="480"/>
      <c r="K2" s="480"/>
      <c r="L2" s="480"/>
      <c r="M2" s="480"/>
      <c r="N2" s="480"/>
      <c r="O2" s="480"/>
      <c r="P2" s="480"/>
      <c r="Q2" s="480"/>
      <c r="R2" s="524"/>
      <c r="S2" s="78"/>
      <c r="T2" s="76"/>
    </row>
    <row r="3" spans="2:20" ht="15" customHeight="1">
      <c r="B3" s="565" t="s">
        <v>191</v>
      </c>
      <c r="C3" s="566"/>
      <c r="D3" s="566"/>
      <c r="E3" s="566"/>
      <c r="F3" s="566"/>
      <c r="G3" s="566"/>
      <c r="H3" s="566"/>
      <c r="I3" s="566"/>
      <c r="J3" s="566"/>
      <c r="K3" s="566"/>
      <c r="L3" s="566"/>
      <c r="M3" s="566"/>
      <c r="N3" s="566"/>
      <c r="O3" s="566"/>
      <c r="P3" s="566"/>
      <c r="Q3" s="566"/>
      <c r="R3" s="567"/>
      <c r="S3" s="78"/>
      <c r="T3" s="76"/>
    </row>
    <row r="4" spans="2:20" ht="51.75" customHeight="1">
      <c r="B4" s="568"/>
      <c r="C4" s="569"/>
      <c r="D4" s="569"/>
      <c r="E4" s="569"/>
      <c r="F4" s="569"/>
      <c r="G4" s="569"/>
      <c r="H4" s="569"/>
      <c r="I4" s="569"/>
      <c r="J4" s="569"/>
      <c r="K4" s="569"/>
      <c r="L4" s="569"/>
      <c r="M4" s="569"/>
      <c r="N4" s="569"/>
      <c r="O4" s="569"/>
      <c r="P4" s="569"/>
      <c r="Q4" s="569"/>
      <c r="R4" s="570"/>
      <c r="S4" s="78"/>
      <c r="T4" s="76"/>
    </row>
    <row r="5" spans="2:20" ht="51.75" customHeight="1">
      <c r="B5" s="477" t="s">
        <v>188</v>
      </c>
      <c r="C5" s="478"/>
      <c r="D5" s="478"/>
      <c r="E5" s="607" t="s">
        <v>210</v>
      </c>
      <c r="F5" s="608"/>
      <c r="G5" s="608"/>
      <c r="H5" s="608"/>
      <c r="I5" s="608"/>
      <c r="J5" s="608"/>
      <c r="K5" s="608"/>
      <c r="L5" s="608"/>
      <c r="M5" s="608"/>
      <c r="N5" s="608"/>
      <c r="O5" s="608"/>
      <c r="P5" s="608"/>
      <c r="Q5" s="608"/>
      <c r="R5" s="609"/>
      <c r="S5" s="78"/>
      <c r="T5" s="76"/>
    </row>
    <row r="6" spans="2:20" ht="15.75" customHeight="1" thickBot="1">
      <c r="B6" s="479"/>
      <c r="C6" s="480"/>
      <c r="D6" s="480"/>
      <c r="E6" s="610"/>
      <c r="F6" s="611"/>
      <c r="G6" s="611"/>
      <c r="H6" s="611"/>
      <c r="I6" s="611"/>
      <c r="J6" s="611"/>
      <c r="K6" s="611"/>
      <c r="L6" s="611"/>
      <c r="M6" s="611"/>
      <c r="N6" s="611"/>
      <c r="O6" s="611"/>
      <c r="P6" s="611"/>
      <c r="Q6" s="611"/>
      <c r="R6" s="612"/>
      <c r="S6" s="79"/>
      <c r="T6" s="77"/>
    </row>
    <row r="7" spans="2:20" ht="15.75" thickBot="1">
      <c r="B7" s="23"/>
      <c r="C7" s="24"/>
      <c r="D7" s="24"/>
      <c r="E7" s="24"/>
      <c r="F7" s="24"/>
      <c r="G7" s="24"/>
      <c r="H7" s="24"/>
      <c r="I7" s="24"/>
      <c r="J7" s="24"/>
      <c r="K7" s="24"/>
      <c r="L7" s="24"/>
      <c r="M7" s="24"/>
      <c r="N7" s="24"/>
      <c r="O7" s="24"/>
      <c r="P7" s="24"/>
      <c r="Q7" s="24"/>
      <c r="R7" s="24"/>
      <c r="S7" s="24"/>
      <c r="T7" s="36"/>
    </row>
    <row r="8" spans="2:20" ht="57.75" customHeight="1">
      <c r="B8" s="491" t="s">
        <v>39</v>
      </c>
      <c r="C8" s="472"/>
      <c r="D8" s="472"/>
      <c r="E8" s="472"/>
      <c r="F8" s="472"/>
      <c r="G8" s="472"/>
      <c r="H8" s="472"/>
      <c r="I8" s="472"/>
      <c r="J8" s="472"/>
      <c r="K8" s="472"/>
      <c r="L8" s="472"/>
      <c r="M8" s="472"/>
      <c r="N8" s="472"/>
      <c r="O8" s="472"/>
      <c r="P8" s="472"/>
      <c r="Q8" s="472"/>
      <c r="R8" s="472"/>
      <c r="S8" s="472"/>
      <c r="T8" s="473"/>
    </row>
    <row r="9" spans="2:20" ht="3.75" customHeight="1" thickBot="1">
      <c r="B9" s="474"/>
      <c r="C9" s="475"/>
      <c r="D9" s="475"/>
      <c r="E9" s="475"/>
      <c r="F9" s="475"/>
      <c r="G9" s="475"/>
      <c r="H9" s="475"/>
      <c r="I9" s="475"/>
      <c r="J9" s="475"/>
      <c r="K9" s="475"/>
      <c r="L9" s="475"/>
      <c r="M9" s="475"/>
      <c r="N9" s="475"/>
      <c r="O9" s="475"/>
      <c r="P9" s="475"/>
      <c r="Q9" s="475"/>
      <c r="R9" s="475"/>
      <c r="S9" s="475"/>
      <c r="T9" s="476"/>
    </row>
    <row r="10" spans="2:20" ht="48" customHeight="1">
      <c r="B10" s="545" t="s">
        <v>0</v>
      </c>
      <c r="C10" s="546"/>
      <c r="D10" s="546"/>
      <c r="E10" s="546"/>
      <c r="F10" s="546"/>
      <c r="G10" s="546"/>
      <c r="H10" s="546"/>
      <c r="I10" s="546"/>
      <c r="J10" s="547"/>
      <c r="K10" s="548">
        <v>16000000000</v>
      </c>
      <c r="L10" s="548"/>
      <c r="M10" s="548"/>
      <c r="N10" s="548"/>
      <c r="O10" s="552" t="str">
        <f>+IF(K12&gt;=K11,"CUMPLE","NO  CUMPLE")</f>
        <v>CUMPLE</v>
      </c>
      <c r="P10" s="597"/>
      <c r="Q10" s="598"/>
      <c r="R10" s="598"/>
      <c r="S10" s="598"/>
      <c r="T10" s="599"/>
    </row>
    <row r="11" spans="2:20" ht="23.25" customHeight="1">
      <c r="B11" s="487" t="s">
        <v>70</v>
      </c>
      <c r="C11" s="488"/>
      <c r="D11" s="488"/>
      <c r="E11" s="488"/>
      <c r="F11" s="488"/>
      <c r="G11" s="488"/>
      <c r="H11" s="488"/>
      <c r="I11" s="488"/>
      <c r="J11" s="489"/>
      <c r="K11" s="490">
        <f>+H39</f>
        <v>15360.157288010629</v>
      </c>
      <c r="L11" s="490"/>
      <c r="M11" s="490"/>
      <c r="N11" s="490"/>
      <c r="O11" s="553"/>
      <c r="P11" s="600"/>
      <c r="Q11" s="601"/>
      <c r="R11" s="601"/>
      <c r="S11" s="601"/>
      <c r="T11" s="602"/>
    </row>
    <row r="12" spans="2:20" ht="20.25">
      <c r="B12" s="487" t="s">
        <v>1</v>
      </c>
      <c r="C12" s="488"/>
      <c r="D12" s="488"/>
      <c r="E12" s="488"/>
      <c r="F12" s="488"/>
      <c r="G12" s="488"/>
      <c r="H12" s="488"/>
      <c r="I12" s="488"/>
      <c r="J12" s="489"/>
      <c r="K12" s="490">
        <f>+S33</f>
        <v>19430.048835371235</v>
      </c>
      <c r="L12" s="490"/>
      <c r="M12" s="490"/>
      <c r="N12" s="490"/>
      <c r="O12" s="554"/>
      <c r="P12" s="600"/>
      <c r="Q12" s="601"/>
      <c r="R12" s="601"/>
      <c r="S12" s="601"/>
      <c r="T12" s="602"/>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618"/>
      <c r="Q13" s="619"/>
      <c r="R13" s="619"/>
      <c r="S13" s="619"/>
      <c r="T13" s="620"/>
    </row>
    <row r="14" spans="2:20" ht="34.5" customHeight="1" thickBot="1">
      <c r="B14" s="614" t="str">
        <f>IF(AND($O10="CUMPLE",O13="CUMPLE"),"HABILITADO","NO HABILITADO")</f>
        <v>HABILITADO</v>
      </c>
      <c r="C14" s="615"/>
      <c r="D14" s="615"/>
      <c r="E14" s="615"/>
      <c r="F14" s="615"/>
      <c r="G14" s="615"/>
      <c r="H14" s="615"/>
      <c r="I14" s="615"/>
      <c r="J14" s="615"/>
      <c r="K14" s="615"/>
      <c r="L14" s="615"/>
      <c r="M14" s="615"/>
      <c r="N14" s="615"/>
      <c r="O14" s="615"/>
      <c r="P14" s="615"/>
      <c r="Q14" s="615"/>
      <c r="R14" s="615"/>
      <c r="S14" s="615"/>
      <c r="T14" s="616"/>
    </row>
    <row r="15" spans="2:20" ht="43.5" customHeight="1">
      <c r="B15" s="470" t="s">
        <v>40</v>
      </c>
      <c r="C15" s="471"/>
      <c r="D15" s="471"/>
      <c r="E15" s="471"/>
      <c r="F15" s="471"/>
      <c r="G15" s="471"/>
      <c r="H15" s="471"/>
      <c r="I15" s="471"/>
      <c r="J15" s="471"/>
      <c r="K15" s="471"/>
      <c r="L15" s="471"/>
      <c r="M15" s="471"/>
      <c r="N15" s="471"/>
      <c r="O15" s="471"/>
      <c r="P15" s="471"/>
      <c r="Q15" s="471"/>
      <c r="R15" s="471"/>
      <c r="S15" s="471"/>
      <c r="T15" s="617"/>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85.5" customHeight="1">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2" t="s">
        <v>43</v>
      </c>
      <c r="C18" s="513"/>
      <c r="D18" s="513"/>
      <c r="E18" s="513"/>
      <c r="F18" s="513"/>
      <c r="G18" s="513"/>
      <c r="H18" s="513"/>
      <c r="I18" s="513"/>
      <c r="J18" s="513"/>
      <c r="K18" s="513"/>
      <c r="L18" s="513"/>
      <c r="M18" s="513"/>
      <c r="N18" s="40">
        <v>1</v>
      </c>
      <c r="O18" s="39" t="str">
        <f>IF(B14="NO HABILITADO","0",IF(N18=1,"100",IF(N18=2,"50","0")))</f>
        <v>100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10</v>
      </c>
      <c r="P19" s="540"/>
      <c r="Q19" s="541"/>
      <c r="R19" s="542"/>
      <c r="S19" s="4"/>
      <c r="T19" s="83"/>
      <c r="X19" s="33"/>
      <c r="Y19" s="34"/>
      <c r="Z19" s="34"/>
      <c r="AA19" s="34"/>
      <c r="AB19" s="34"/>
      <c r="AC19" s="34"/>
      <c r="AD19" s="34"/>
      <c r="AE19" s="34"/>
      <c r="AF19" s="34"/>
      <c r="AG19" s="34"/>
      <c r="AH19" s="34"/>
      <c r="AI19" s="34"/>
      <c r="AJ19" s="34"/>
      <c r="AK19" s="34"/>
      <c r="AL19" s="34"/>
      <c r="AM19" s="34"/>
      <c r="AN19" s="34"/>
      <c r="AO19" s="34"/>
      <c r="AP19" s="34"/>
      <c r="AQ19" s="34"/>
      <c r="AR19" s="34"/>
      <c r="AS19" s="34"/>
      <c r="AT19" s="35"/>
    </row>
    <row r="20" spans="2:46" ht="23.25">
      <c r="B20" s="512" t="s">
        <v>44</v>
      </c>
      <c r="C20" s="513"/>
      <c r="D20" s="513"/>
      <c r="E20" s="513"/>
      <c r="F20" s="513"/>
      <c r="G20" s="513"/>
      <c r="H20" s="513"/>
      <c r="I20" s="513"/>
      <c r="J20" s="513"/>
      <c r="K20" s="513"/>
      <c r="L20" s="513"/>
      <c r="M20" s="513"/>
      <c r="N20" s="40" t="s">
        <v>3</v>
      </c>
      <c r="O20" s="39" t="str">
        <f>IF(B14="NO HABILITADO","0",IF(N20="SI","20","0"))</f>
        <v>20</v>
      </c>
      <c r="P20" s="540"/>
      <c r="Q20" s="541"/>
      <c r="R20" s="542"/>
      <c r="S20" s="4"/>
      <c r="T20" s="83"/>
      <c r="X20" s="23"/>
      <c r="Y20" s="24"/>
      <c r="Z20" s="24"/>
      <c r="AA20" s="24"/>
      <c r="AB20" s="24"/>
      <c r="AC20" s="24"/>
      <c r="AD20" s="24"/>
      <c r="AE20" s="24"/>
      <c r="AF20" s="24"/>
      <c r="AG20" s="24"/>
      <c r="AH20" s="24"/>
      <c r="AI20" s="24"/>
      <c r="AJ20" s="24"/>
      <c r="AK20" s="24"/>
      <c r="AL20" s="24"/>
      <c r="AM20" s="24"/>
      <c r="AN20" s="24"/>
      <c r="AO20" s="24"/>
      <c r="AP20" s="24"/>
      <c r="AQ20" s="24"/>
      <c r="AR20" s="24"/>
      <c r="AS20" s="24"/>
      <c r="AT20" s="36"/>
    </row>
    <row r="21" spans="2:46" ht="23.25">
      <c r="B21" s="512" t="s">
        <v>46</v>
      </c>
      <c r="C21" s="513"/>
      <c r="D21" s="513"/>
      <c r="E21" s="513"/>
      <c r="F21" s="513"/>
      <c r="G21" s="513"/>
      <c r="H21" s="513"/>
      <c r="I21" s="513"/>
      <c r="J21" s="513"/>
      <c r="K21" s="513"/>
      <c r="L21" s="513"/>
      <c r="M21" s="513"/>
      <c r="N21" s="40" t="s">
        <v>3</v>
      </c>
      <c r="O21" s="39" t="str">
        <f>IF(B14="NO HABILITADO","0",IF(N21="SI","100","0"))</f>
        <v>100</v>
      </c>
      <c r="P21" s="540"/>
      <c r="Q21" s="541"/>
      <c r="R21" s="542"/>
      <c r="S21" s="2"/>
      <c r="T21" s="82"/>
      <c r="X21" s="23"/>
      <c r="Y21" s="24"/>
      <c r="Z21" s="24"/>
      <c r="AA21" s="24"/>
      <c r="AB21" s="24"/>
      <c r="AC21" s="24"/>
      <c r="AD21" s="24"/>
      <c r="AE21" s="24"/>
      <c r="AF21" s="24"/>
      <c r="AG21" s="24"/>
      <c r="AH21" s="24"/>
      <c r="AI21" s="24"/>
      <c r="AJ21" s="24"/>
      <c r="AK21" s="24"/>
      <c r="AL21" s="24"/>
      <c r="AM21" s="24"/>
      <c r="AN21" s="24"/>
      <c r="AO21" s="24"/>
      <c r="AP21" s="24"/>
      <c r="AQ21" s="24"/>
      <c r="AR21" s="24"/>
      <c r="AS21" s="24"/>
      <c r="AT21" s="36"/>
    </row>
    <row r="22" spans="2:46" ht="27.75">
      <c r="B22" s="537" t="s">
        <v>35</v>
      </c>
      <c r="C22" s="538"/>
      <c r="D22" s="538"/>
      <c r="E22" s="538"/>
      <c r="F22" s="538"/>
      <c r="G22" s="538"/>
      <c r="H22" s="538"/>
      <c r="I22" s="538"/>
      <c r="J22" s="538"/>
      <c r="K22" s="538"/>
      <c r="L22" s="538"/>
      <c r="M22" s="538"/>
      <c r="N22" s="538"/>
      <c r="O22" s="41">
        <f>+O21+O20+O19+O18</f>
        <v>230</v>
      </c>
      <c r="P22" s="540"/>
      <c r="Q22" s="541"/>
      <c r="R22" s="542"/>
      <c r="S22" s="2"/>
      <c r="T22" s="82"/>
      <c r="X22" s="23"/>
      <c r="Y22" s="24"/>
      <c r="Z22" s="24"/>
      <c r="AA22" s="24"/>
      <c r="AB22" s="24"/>
      <c r="AC22" s="24"/>
      <c r="AD22" s="24"/>
      <c r="AE22" s="24"/>
      <c r="AF22" s="24"/>
      <c r="AG22" s="24"/>
      <c r="AH22" s="24"/>
      <c r="AI22" s="24"/>
      <c r="AJ22" s="24"/>
      <c r="AK22" s="24"/>
      <c r="AL22" s="24"/>
      <c r="AM22" s="24"/>
      <c r="AN22" s="24"/>
      <c r="AO22" s="24"/>
      <c r="AP22" s="24"/>
      <c r="AQ22" s="24"/>
      <c r="AR22" s="24"/>
      <c r="AS22" s="24"/>
      <c r="AT22" s="36"/>
    </row>
    <row r="23" spans="2:46" ht="23.25">
      <c r="B23" s="23"/>
      <c r="C23" s="24"/>
      <c r="D23" s="24"/>
      <c r="E23" s="24"/>
      <c r="F23" s="24"/>
      <c r="G23" s="24"/>
      <c r="H23" s="24"/>
      <c r="I23" s="24"/>
      <c r="J23" s="24"/>
      <c r="K23" s="24"/>
      <c r="L23" s="24"/>
      <c r="M23" s="24"/>
      <c r="N23" s="24"/>
      <c r="O23" s="2"/>
      <c r="P23" s="2"/>
      <c r="Q23" s="2"/>
      <c r="R23" s="2"/>
      <c r="S23" s="2"/>
      <c r="T23" s="82"/>
      <c r="X23" s="23"/>
      <c r="Y23" s="24"/>
      <c r="Z23" s="24"/>
      <c r="AA23" s="24"/>
      <c r="AB23" s="24"/>
      <c r="AC23" s="24"/>
      <c r="AD23" s="24"/>
      <c r="AE23" s="24"/>
      <c r="AF23" s="24"/>
      <c r="AG23" s="24"/>
      <c r="AH23" s="24"/>
      <c r="AI23" s="24"/>
      <c r="AJ23" s="24"/>
      <c r="AK23" s="24"/>
      <c r="AL23" s="24"/>
      <c r="AM23" s="24"/>
      <c r="AN23" s="24"/>
      <c r="AO23" s="24"/>
      <c r="AP23" s="24"/>
      <c r="AQ23" s="24"/>
      <c r="AR23" s="24"/>
      <c r="AS23" s="24"/>
      <c r="AT23" s="36"/>
    </row>
    <row r="24" spans="2:46" ht="75" customHeight="1">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506" t="s">
        <v>42</v>
      </c>
      <c r="Y24" s="507"/>
      <c r="Z24" s="507"/>
      <c r="AA24" s="507"/>
      <c r="AB24" s="507"/>
      <c r="AC24" s="507"/>
      <c r="AD24" s="507"/>
      <c r="AE24" s="507"/>
      <c r="AF24" s="507"/>
      <c r="AG24" s="507"/>
      <c r="AH24" s="507"/>
      <c r="AI24" s="507"/>
      <c r="AJ24" s="507"/>
      <c r="AK24" s="507"/>
      <c r="AL24" s="507"/>
      <c r="AM24" s="507"/>
      <c r="AN24" s="507"/>
      <c r="AO24" s="507"/>
      <c r="AP24" s="507"/>
      <c r="AQ24" s="507"/>
      <c r="AR24" s="507"/>
      <c r="AS24" s="507"/>
      <c r="AT24" s="508"/>
    </row>
    <row r="25" spans="2:46" ht="23.25">
      <c r="B25" s="5"/>
      <c r="C25" s="498"/>
      <c r="D25" s="498"/>
      <c r="E25" s="498"/>
      <c r="F25" s="498"/>
      <c r="G25" s="497" t="s">
        <v>22</v>
      </c>
      <c r="H25" s="498"/>
      <c r="I25" s="498"/>
      <c r="J25" s="498"/>
      <c r="K25" s="498"/>
      <c r="L25" s="498"/>
      <c r="M25" s="498"/>
      <c r="N25" s="498"/>
      <c r="O25" s="498"/>
      <c r="P25" s="519"/>
      <c r="Q25" s="519"/>
      <c r="R25" s="515"/>
      <c r="S25" s="515"/>
      <c r="T25" s="517"/>
      <c r="X25" s="506"/>
      <c r="Y25" s="507"/>
      <c r="Z25" s="507"/>
      <c r="AA25" s="507"/>
      <c r="AB25" s="507"/>
      <c r="AC25" s="507"/>
      <c r="AD25" s="507"/>
      <c r="AE25" s="507"/>
      <c r="AF25" s="507"/>
      <c r="AG25" s="507"/>
      <c r="AH25" s="507"/>
      <c r="AI25" s="507"/>
      <c r="AJ25" s="507"/>
      <c r="AK25" s="507"/>
      <c r="AL25" s="507"/>
      <c r="AM25" s="507"/>
      <c r="AN25" s="507"/>
      <c r="AO25" s="507"/>
      <c r="AP25" s="507"/>
      <c r="AQ25" s="507"/>
      <c r="AR25" s="507"/>
      <c r="AS25" s="507"/>
      <c r="AT25" s="508"/>
    </row>
    <row r="26" spans="2:46" ht="24" thickBot="1">
      <c r="B26" s="5"/>
      <c r="C26" s="499"/>
      <c r="D26" s="499"/>
      <c r="E26" s="499"/>
      <c r="F26" s="499"/>
      <c r="G26" s="499"/>
      <c r="H26" s="499"/>
      <c r="I26" s="499"/>
      <c r="J26" s="499"/>
      <c r="K26" s="499"/>
      <c r="L26" s="499"/>
      <c r="M26" s="499"/>
      <c r="N26" s="499"/>
      <c r="O26" s="499"/>
      <c r="P26" s="520"/>
      <c r="Q26" s="520"/>
      <c r="R26" s="6" t="s">
        <v>23</v>
      </c>
      <c r="S26" s="6" t="s">
        <v>24</v>
      </c>
      <c r="T26" s="84"/>
      <c r="X26" s="509"/>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131.25" customHeight="1">
      <c r="B27" s="5"/>
      <c r="C27" s="8">
        <v>1</v>
      </c>
      <c r="D27" s="9" t="s">
        <v>246</v>
      </c>
      <c r="E27" s="9" t="s">
        <v>247</v>
      </c>
      <c r="F27" s="9">
        <v>38</v>
      </c>
      <c r="G27" s="9" t="s">
        <v>248</v>
      </c>
      <c r="H27" s="9" t="s">
        <v>251</v>
      </c>
      <c r="I27" s="11" t="s">
        <v>28</v>
      </c>
      <c r="J27" s="9" t="s">
        <v>89</v>
      </c>
      <c r="K27" s="9" t="s">
        <v>60</v>
      </c>
      <c r="L27" s="12">
        <v>0.5</v>
      </c>
      <c r="M27" s="13">
        <v>35534</v>
      </c>
      <c r="N27" s="13">
        <v>35964</v>
      </c>
      <c r="O27" s="9">
        <v>1998</v>
      </c>
      <c r="P27" s="13" t="s">
        <v>31</v>
      </c>
      <c r="Q27" s="14">
        <v>3385623447.48</v>
      </c>
      <c r="R27" s="15">
        <f>(Q27/1000)*L27</f>
        <v>1692811.72374</v>
      </c>
      <c r="S27" s="45">
        <f>R27*1000/(VLOOKUP(O27,$C$37:$D$58,2,FALSE))</f>
        <v>8305.1805154396388</v>
      </c>
      <c r="T27" s="87"/>
    </row>
    <row r="28" spans="2:46" ht="89.25" customHeight="1">
      <c r="B28" s="5"/>
      <c r="C28" s="8">
        <v>2</v>
      </c>
      <c r="D28" s="9" t="s">
        <v>86</v>
      </c>
      <c r="E28" s="9" t="s">
        <v>86</v>
      </c>
      <c r="F28" s="9">
        <v>31</v>
      </c>
      <c r="G28" s="9" t="s">
        <v>87</v>
      </c>
      <c r="H28" s="9" t="s">
        <v>250</v>
      </c>
      <c r="I28" s="11" t="s">
        <v>28</v>
      </c>
      <c r="J28" s="9" t="s">
        <v>88</v>
      </c>
      <c r="K28" s="9" t="s">
        <v>30</v>
      </c>
      <c r="L28" s="12">
        <v>1</v>
      </c>
      <c r="M28" s="13" t="s">
        <v>90</v>
      </c>
      <c r="N28" s="13">
        <v>43236</v>
      </c>
      <c r="O28" s="9">
        <v>2018</v>
      </c>
      <c r="P28" s="13" t="s">
        <v>31</v>
      </c>
      <c r="Q28" s="14">
        <v>8691214376</v>
      </c>
      <c r="R28" s="15">
        <f>(Q28/1000)*L28</f>
        <v>8691214.3760000002</v>
      </c>
      <c r="S28" s="45">
        <f>R28*1000/(VLOOKUP(O28,$C$37:$D$58,2,FALSE))</f>
        <v>11124.868319931596</v>
      </c>
      <c r="T28" s="86"/>
    </row>
    <row r="29" spans="2:46" ht="46.5" customHeight="1">
      <c r="B29" s="5"/>
      <c r="C29" s="8">
        <v>3</v>
      </c>
      <c r="D29" s="9"/>
      <c r="E29" s="9"/>
      <c r="F29" s="17"/>
      <c r="G29" s="17"/>
      <c r="H29" s="32"/>
      <c r="I29" s="17"/>
      <c r="J29" s="17"/>
      <c r="K29" s="17"/>
      <c r="L29" s="19"/>
      <c r="M29" s="13"/>
      <c r="N29" s="13"/>
      <c r="O29" s="9"/>
      <c r="P29" s="9"/>
      <c r="Q29" s="14"/>
      <c r="R29" s="15">
        <f>(Q29/1000)*L29</f>
        <v>0</v>
      </c>
      <c r="S29" s="16"/>
      <c r="T29" s="87"/>
    </row>
    <row r="30" spans="2:46" ht="23.25">
      <c r="B30" s="5"/>
      <c r="C30" s="8">
        <v>4</v>
      </c>
      <c r="D30" s="9"/>
      <c r="E30" s="9"/>
      <c r="F30" s="17"/>
      <c r="G30" s="17"/>
      <c r="H30" s="32"/>
      <c r="I30" s="17"/>
      <c r="J30" s="17"/>
      <c r="K30" s="17"/>
      <c r="L30" s="19"/>
      <c r="M30" s="13"/>
      <c r="N30" s="13"/>
      <c r="O30" s="44"/>
      <c r="P30" s="13"/>
      <c r="Q30" s="14"/>
      <c r="R30" s="15">
        <f>(Q30/1000)*L30</f>
        <v>0</v>
      </c>
      <c r="S30" s="16"/>
      <c r="T30" s="87"/>
    </row>
    <row r="31" spans="2:46" ht="23.25">
      <c r="B31" s="5"/>
      <c r="C31" s="8">
        <v>5</v>
      </c>
      <c r="D31" s="17"/>
      <c r="E31" s="17"/>
      <c r="F31" s="17"/>
      <c r="G31" s="17"/>
      <c r="H31" s="17"/>
      <c r="I31" s="17"/>
      <c r="J31" s="17"/>
      <c r="K31" s="17"/>
      <c r="L31" s="19"/>
      <c r="M31" s="13"/>
      <c r="N31" s="13"/>
      <c r="O31" s="13"/>
      <c r="P31" s="13"/>
      <c r="Q31" s="13"/>
      <c r="R31" s="21"/>
      <c r="S31" s="22"/>
      <c r="T31" s="87"/>
    </row>
    <row r="32" spans="2:46" ht="23.25">
      <c r="B32" s="5"/>
      <c r="C32" s="8">
        <v>6</v>
      </c>
      <c r="D32" s="17"/>
      <c r="E32" s="17"/>
      <c r="F32" s="17"/>
      <c r="G32" s="17"/>
      <c r="H32" s="17"/>
      <c r="I32" s="17"/>
      <c r="J32" s="17"/>
      <c r="K32" s="17"/>
      <c r="L32" s="19"/>
      <c r="M32" s="13"/>
      <c r="N32" s="13"/>
      <c r="O32" s="13"/>
      <c r="P32" s="13"/>
      <c r="Q32" s="13"/>
      <c r="R32" s="21"/>
      <c r="S32" s="22"/>
      <c r="T32" s="85"/>
    </row>
    <row r="33" spans="2:20" ht="23.25">
      <c r="B33" s="23"/>
      <c r="C33" s="24"/>
      <c r="D33" s="24"/>
      <c r="E33" s="24"/>
      <c r="F33" s="24"/>
      <c r="G33" s="24"/>
      <c r="H33" s="24"/>
      <c r="I33" s="24"/>
      <c r="J33" s="24"/>
      <c r="K33" s="24"/>
      <c r="L33" s="24"/>
      <c r="M33" s="24"/>
      <c r="N33" s="24"/>
      <c r="O33" s="24"/>
      <c r="P33" s="24"/>
      <c r="Q33" s="24"/>
      <c r="R33" s="6" t="s">
        <v>35</v>
      </c>
      <c r="S33" s="22">
        <f>+SUM(S27:S32)</f>
        <v>19430.048835371235</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613" t="s">
        <v>36</v>
      </c>
      <c r="D35" s="613"/>
      <c r="E35" s="48"/>
      <c r="F35" s="48"/>
      <c r="G35" s="48"/>
      <c r="H35" s="24"/>
      <c r="I35" s="24"/>
      <c r="J35" s="24"/>
      <c r="K35" s="24"/>
      <c r="L35" s="24"/>
      <c r="M35" s="24"/>
      <c r="N35" s="24"/>
      <c r="O35" s="24"/>
      <c r="P35" s="24"/>
      <c r="Q35" s="24"/>
      <c r="R35" s="24"/>
      <c r="S35" s="24"/>
      <c r="T35" s="36"/>
    </row>
    <row r="36" spans="2:20" ht="46.5">
      <c r="B36" s="23"/>
      <c r="C36" s="17" t="s">
        <v>37</v>
      </c>
      <c r="D36" s="17" t="s">
        <v>38</v>
      </c>
      <c r="E36" s="49"/>
      <c r="F36" s="50"/>
      <c r="G36" s="50"/>
      <c r="H36" s="52"/>
      <c r="I36" s="24"/>
      <c r="J36" s="24"/>
      <c r="K36" s="24"/>
      <c r="L36" s="24"/>
      <c r="M36" s="24"/>
      <c r="N36" s="24"/>
      <c r="O36" s="24"/>
      <c r="P36" s="24"/>
      <c r="Q36" s="24"/>
      <c r="R36" s="24"/>
      <c r="S36" s="24"/>
      <c r="T36" s="36"/>
    </row>
    <row r="37" spans="2:20" ht="28.5">
      <c r="B37" s="23"/>
      <c r="C37" s="17">
        <v>1997</v>
      </c>
      <c r="D37" s="21">
        <v>172005</v>
      </c>
      <c r="E37" s="49"/>
      <c r="F37" s="58" t="s">
        <v>75</v>
      </c>
      <c r="G37" s="58" t="s">
        <v>76</v>
      </c>
      <c r="H37" s="58" t="s">
        <v>74</v>
      </c>
      <c r="I37" s="24"/>
      <c r="J37" s="24"/>
      <c r="K37" s="24"/>
      <c r="L37" s="24"/>
      <c r="M37" s="24"/>
      <c r="N37" s="24"/>
      <c r="O37" s="24"/>
      <c r="P37" s="24"/>
      <c r="Q37" s="24"/>
      <c r="R37" s="24"/>
      <c r="S37" s="24"/>
      <c r="T37" s="36"/>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36"/>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21">
        <v>309000</v>
      </c>
      <c r="E42" s="49"/>
      <c r="F42" s="50"/>
      <c r="G42" s="50"/>
      <c r="H42" s="50"/>
      <c r="I42" s="24"/>
      <c r="J42" s="24"/>
      <c r="K42" s="24"/>
      <c r="L42" s="24"/>
      <c r="M42" s="24"/>
      <c r="N42" s="2"/>
      <c r="O42" s="24"/>
      <c r="P42" s="24"/>
      <c r="Q42" s="24"/>
      <c r="R42" s="24"/>
      <c r="S42" s="24"/>
      <c r="T42" s="36"/>
    </row>
    <row r="43" spans="2:20" ht="23.25">
      <c r="B43" s="23"/>
      <c r="C43" s="17">
        <v>2003</v>
      </c>
      <c r="D43" s="21">
        <v>332000</v>
      </c>
      <c r="E43" s="49"/>
      <c r="F43" s="50"/>
      <c r="G43" s="50"/>
      <c r="H43" s="50"/>
      <c r="I43" s="24"/>
      <c r="J43" s="24"/>
      <c r="K43" s="24"/>
      <c r="L43" s="24"/>
      <c r="M43" s="24"/>
      <c r="N43" s="2"/>
      <c r="O43" s="24"/>
      <c r="P43" s="24"/>
      <c r="Q43" s="24"/>
      <c r="R43" s="24"/>
      <c r="S43" s="24"/>
      <c r="T43" s="36"/>
    </row>
    <row r="44" spans="2:20" ht="23.25">
      <c r="B44" s="23"/>
      <c r="C44" s="17">
        <v>2004</v>
      </c>
      <c r="D44" s="21">
        <v>358000</v>
      </c>
      <c r="E44" s="49"/>
      <c r="F44" s="50"/>
      <c r="G44" s="50"/>
      <c r="H44" s="50"/>
      <c r="I44" s="24"/>
      <c r="J44" s="24"/>
      <c r="K44" s="24"/>
      <c r="L44" s="24"/>
      <c r="M44" s="24"/>
      <c r="N44" s="2"/>
      <c r="O44" s="24"/>
      <c r="P44" s="24"/>
      <c r="Q44" s="24"/>
      <c r="R44" s="24"/>
      <c r="S44" s="24"/>
      <c r="T44" s="36"/>
    </row>
    <row r="45" spans="2:20" ht="23.25">
      <c r="B45" s="23"/>
      <c r="C45" s="17">
        <v>2005</v>
      </c>
      <c r="D45" s="21">
        <v>381500</v>
      </c>
      <c r="E45" s="49"/>
      <c r="F45" s="50"/>
      <c r="G45" s="50"/>
      <c r="H45" s="50"/>
      <c r="I45" s="24"/>
      <c r="J45" s="24"/>
      <c r="K45" s="24"/>
      <c r="L45" s="24"/>
      <c r="M45" s="24"/>
      <c r="N45" s="2"/>
      <c r="O45" s="24"/>
      <c r="P45" s="24"/>
      <c r="Q45" s="24"/>
      <c r="R45" s="24"/>
      <c r="S45" s="24"/>
      <c r="T45" s="36"/>
    </row>
    <row r="46" spans="2:20" ht="23.25">
      <c r="B46" s="23"/>
      <c r="C46" s="17">
        <v>2006</v>
      </c>
      <c r="D46" s="21">
        <v>408000</v>
      </c>
      <c r="E46" s="49"/>
      <c r="F46" s="49"/>
      <c r="G46" s="50"/>
      <c r="H46" s="50"/>
      <c r="I46" s="24"/>
      <c r="J46" s="24"/>
      <c r="K46" s="24"/>
      <c r="L46" s="24"/>
      <c r="M46" s="24"/>
      <c r="N46" s="2"/>
      <c r="O46" s="24"/>
      <c r="P46" s="24"/>
      <c r="Q46" s="24"/>
      <c r="R46" s="24"/>
      <c r="S46" s="24"/>
      <c r="T46" s="36"/>
    </row>
    <row r="47" spans="2:20" ht="23.25">
      <c r="B47" s="23"/>
      <c r="C47" s="17">
        <v>2007</v>
      </c>
      <c r="D47" s="21">
        <v>433700</v>
      </c>
      <c r="E47" s="49"/>
      <c r="F47" s="49"/>
      <c r="G47" s="49"/>
      <c r="H47" s="24"/>
      <c r="I47" s="24"/>
      <c r="J47" s="24"/>
      <c r="K47" s="24"/>
      <c r="L47" s="24"/>
      <c r="M47" s="24"/>
      <c r="N47" s="24"/>
      <c r="O47" s="24"/>
      <c r="P47" s="24"/>
      <c r="Q47" s="24"/>
      <c r="R47" s="24"/>
      <c r="S47" s="24"/>
      <c r="T47" s="36"/>
    </row>
    <row r="48" spans="2:20" ht="23.25">
      <c r="B48" s="23"/>
      <c r="C48" s="17">
        <v>2008</v>
      </c>
      <c r="D48" s="21">
        <v>461500</v>
      </c>
      <c r="E48" s="49"/>
      <c r="F48" s="49"/>
      <c r="G48" s="49"/>
      <c r="H48" s="24"/>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49">
    <mergeCell ref="B1:R2"/>
    <mergeCell ref="B3:R4"/>
    <mergeCell ref="B5:D6"/>
    <mergeCell ref="E5:R6"/>
    <mergeCell ref="P10:T12"/>
    <mergeCell ref="B8:T9"/>
    <mergeCell ref="B10:J10"/>
    <mergeCell ref="K10:N10"/>
    <mergeCell ref="B11:J11"/>
    <mergeCell ref="K11:N11"/>
    <mergeCell ref="B12:J12"/>
    <mergeCell ref="K12:N12"/>
    <mergeCell ref="O10:O12"/>
    <mergeCell ref="X17:AT18"/>
    <mergeCell ref="X24:AT26"/>
    <mergeCell ref="C35:D35"/>
    <mergeCell ref="Q24:Q26"/>
    <mergeCell ref="R24:R25"/>
    <mergeCell ref="S24:S25"/>
    <mergeCell ref="T24:T25"/>
    <mergeCell ref="G25:G26"/>
    <mergeCell ref="B22:N22"/>
    <mergeCell ref="P22:R22"/>
    <mergeCell ref="L24:L26"/>
    <mergeCell ref="I24:I26"/>
    <mergeCell ref="J24:J26"/>
    <mergeCell ref="B19:M19"/>
    <mergeCell ref="B20:M20"/>
    <mergeCell ref="P20:R20"/>
    <mergeCell ref="P13:T13"/>
    <mergeCell ref="B13:M13"/>
    <mergeCell ref="B14:T14"/>
    <mergeCell ref="M24:M26"/>
    <mergeCell ref="N24:N26"/>
    <mergeCell ref="B15:T16"/>
    <mergeCell ref="P17:R17"/>
    <mergeCell ref="B18:M18"/>
    <mergeCell ref="P18:R18"/>
    <mergeCell ref="K24:K26"/>
    <mergeCell ref="C24:C26"/>
    <mergeCell ref="D24:D26"/>
    <mergeCell ref="E24:E26"/>
    <mergeCell ref="F24:F26"/>
    <mergeCell ref="H24:H26"/>
    <mergeCell ref="P19:R19"/>
    <mergeCell ref="B21:M21"/>
    <mergeCell ref="P21:R21"/>
    <mergeCell ref="O24:O26"/>
    <mergeCell ref="P24:P26"/>
  </mergeCells>
  <conditionalFormatting sqref="O13">
    <cfRule type="containsText" dxfId="47" priority="1" operator="containsText" text="NO  CUMPLE">
      <formula>NOT(ISERROR(SEARCH("NO  CUMPLE",O13)))</formula>
    </cfRule>
    <cfRule type="containsText" dxfId="46" priority="2" operator="containsText" text="CUMPLE">
      <formula>NOT(ISERROR(SEARCH("CUMPLE",O13)))</formula>
    </cfRule>
  </conditionalFormatting>
  <conditionalFormatting sqref="O10">
    <cfRule type="containsText" dxfId="45" priority="3" operator="containsText" text="NO  CUMPLE">
      <formula>NOT(ISERROR(SEARCH("NO  CUMPLE",O10)))</formula>
    </cfRule>
    <cfRule type="containsText" dxfId="44" priority="4" operator="containsText" text="CUMPLE">
      <formula>NOT(ISERROR(SEARCH("CUMPLE",O10)))</formula>
    </cfRule>
  </conditionalFormatting>
  <dataValidations disablePrompts="1"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dimension ref="B1:AT64"/>
  <sheetViews>
    <sheetView topLeftCell="B22" zoomScale="40" zoomScaleNormal="40" workbookViewId="0">
      <selection activeCell="L28" sqref="L28"/>
    </sheetView>
  </sheetViews>
  <sheetFormatPr baseColWidth="10" defaultRowHeight="15"/>
  <cols>
    <col min="3" max="3" width="13.42578125" customWidth="1"/>
    <col min="4" max="4" width="32.5703125" customWidth="1"/>
    <col min="5" max="5" width="28" customWidth="1"/>
    <col min="6" max="6" width="29" customWidth="1"/>
    <col min="7" max="7" width="24.28515625" customWidth="1"/>
    <col min="8" max="8" width="65.5703125" customWidth="1"/>
    <col min="9" max="9" width="17.7109375" customWidth="1"/>
    <col min="10" max="10" width="30.42578125" customWidth="1"/>
    <col min="11" max="11" width="17.85546875" customWidth="1"/>
    <col min="12" max="12" width="24.85546875" customWidth="1"/>
    <col min="13" max="13" width="24" customWidth="1"/>
    <col min="14" max="14" width="24.140625" customWidth="1"/>
    <col min="15" max="15" width="26.42578125" customWidth="1"/>
    <col min="16" max="16" width="27" customWidth="1"/>
    <col min="17" max="17" width="39.7109375" customWidth="1"/>
    <col min="18" max="18" width="69.5703125" customWidth="1"/>
    <col min="19" max="19" width="31.28515625" bestFit="1" customWidth="1"/>
    <col min="20" max="20" width="37.28515625" customWidth="1"/>
    <col min="22" max="22" width="17.7109375" bestFit="1" customWidth="1"/>
  </cols>
  <sheetData>
    <row r="1" spans="2:22">
      <c r="B1" s="521" t="s">
        <v>190</v>
      </c>
      <c r="C1" s="522"/>
      <c r="D1" s="522"/>
      <c r="E1" s="522"/>
      <c r="F1" s="522"/>
      <c r="G1" s="522"/>
      <c r="H1" s="522"/>
      <c r="I1" s="522"/>
      <c r="J1" s="522"/>
      <c r="K1" s="522"/>
      <c r="L1" s="522"/>
      <c r="M1" s="522"/>
      <c r="N1" s="522"/>
      <c r="O1" s="522"/>
      <c r="P1" s="522"/>
      <c r="Q1" s="522"/>
      <c r="R1" s="523"/>
      <c r="S1" s="67"/>
      <c r="T1" s="68"/>
    </row>
    <row r="2" spans="2:22" ht="15" customHeight="1" thickBot="1">
      <c r="B2" s="479"/>
      <c r="C2" s="480"/>
      <c r="D2" s="480"/>
      <c r="E2" s="480"/>
      <c r="F2" s="480"/>
      <c r="G2" s="480"/>
      <c r="H2" s="480"/>
      <c r="I2" s="480"/>
      <c r="J2" s="480"/>
      <c r="K2" s="480"/>
      <c r="L2" s="480"/>
      <c r="M2" s="480"/>
      <c r="N2" s="480"/>
      <c r="O2" s="480"/>
      <c r="P2" s="480"/>
      <c r="Q2" s="480"/>
      <c r="R2" s="524"/>
      <c r="S2" s="78"/>
      <c r="T2" s="76"/>
    </row>
    <row r="3" spans="2:22" ht="15" customHeight="1">
      <c r="B3" s="565" t="s">
        <v>191</v>
      </c>
      <c r="C3" s="566"/>
      <c r="D3" s="566"/>
      <c r="E3" s="566"/>
      <c r="F3" s="566"/>
      <c r="G3" s="566"/>
      <c r="H3" s="566"/>
      <c r="I3" s="566"/>
      <c r="J3" s="566"/>
      <c r="K3" s="566"/>
      <c r="L3" s="566"/>
      <c r="M3" s="566"/>
      <c r="N3" s="566"/>
      <c r="O3" s="566"/>
      <c r="P3" s="566"/>
      <c r="Q3" s="566"/>
      <c r="R3" s="567"/>
      <c r="S3" s="78"/>
      <c r="T3" s="76"/>
    </row>
    <row r="4" spans="2:22">
      <c r="B4" s="568"/>
      <c r="C4" s="569"/>
      <c r="D4" s="569"/>
      <c r="E4" s="569"/>
      <c r="F4" s="569"/>
      <c r="G4" s="569"/>
      <c r="H4" s="569"/>
      <c r="I4" s="569"/>
      <c r="J4" s="569"/>
      <c r="K4" s="569"/>
      <c r="L4" s="569"/>
      <c r="M4" s="569"/>
      <c r="N4" s="569"/>
      <c r="O4" s="569"/>
      <c r="P4" s="569"/>
      <c r="Q4" s="569"/>
      <c r="R4" s="570"/>
      <c r="S4" s="78"/>
      <c r="T4" s="76"/>
    </row>
    <row r="5" spans="2:22" ht="51.75" customHeight="1">
      <c r="B5" s="95" t="s">
        <v>188</v>
      </c>
      <c r="C5" s="38"/>
      <c r="D5" s="38"/>
      <c r="E5" s="607" t="s">
        <v>211</v>
      </c>
      <c r="F5" s="608"/>
      <c r="G5" s="608"/>
      <c r="H5" s="608"/>
      <c r="I5" s="608"/>
      <c r="J5" s="608"/>
      <c r="K5" s="608"/>
      <c r="L5" s="608"/>
      <c r="M5" s="608"/>
      <c r="N5" s="608"/>
      <c r="O5" s="608"/>
      <c r="P5" s="608"/>
      <c r="Q5" s="608"/>
      <c r="R5" s="609"/>
      <c r="S5" s="78"/>
      <c r="T5" s="76"/>
    </row>
    <row r="6" spans="2:22" ht="15.75" customHeight="1" thickBot="1">
      <c r="B6" s="96"/>
      <c r="C6" s="88"/>
      <c r="D6" s="88"/>
      <c r="E6" s="610"/>
      <c r="F6" s="611"/>
      <c r="G6" s="611"/>
      <c r="H6" s="611"/>
      <c r="I6" s="611"/>
      <c r="J6" s="611"/>
      <c r="K6" s="611"/>
      <c r="L6" s="611"/>
      <c r="M6" s="611"/>
      <c r="N6" s="611"/>
      <c r="O6" s="611"/>
      <c r="P6" s="611"/>
      <c r="Q6" s="611"/>
      <c r="R6" s="612"/>
      <c r="S6" s="79"/>
      <c r="T6" s="77"/>
    </row>
    <row r="7" spans="2:22" ht="15.75" thickBot="1">
      <c r="B7" s="23"/>
      <c r="C7" s="24"/>
      <c r="D7" s="24"/>
      <c r="E7" s="24"/>
      <c r="F7" s="24"/>
      <c r="G7" s="24"/>
      <c r="H7" s="24"/>
      <c r="I7" s="24"/>
      <c r="J7" s="24"/>
      <c r="K7" s="24"/>
      <c r="L7" s="24"/>
      <c r="M7" s="24"/>
      <c r="N7" s="24"/>
      <c r="O7" s="24"/>
      <c r="P7" s="24"/>
      <c r="Q7" s="24"/>
      <c r="R7" s="24"/>
      <c r="S7" s="24"/>
      <c r="T7" s="36"/>
    </row>
    <row r="8" spans="2:22" ht="57.75" customHeight="1">
      <c r="B8" s="491" t="s">
        <v>39</v>
      </c>
      <c r="C8" s="472"/>
      <c r="D8" s="472"/>
      <c r="E8" s="472"/>
      <c r="F8" s="472"/>
      <c r="G8" s="472"/>
      <c r="H8" s="472"/>
      <c r="I8" s="472"/>
      <c r="J8" s="472"/>
      <c r="K8" s="472"/>
      <c r="L8" s="472"/>
      <c r="M8" s="472"/>
      <c r="N8" s="472"/>
      <c r="O8" s="472"/>
      <c r="P8" s="472"/>
      <c r="Q8" s="472"/>
      <c r="R8" s="472"/>
      <c r="S8" s="472"/>
      <c r="T8" s="473"/>
    </row>
    <row r="9" spans="2:22" ht="15.75" thickBot="1">
      <c r="B9" s="474"/>
      <c r="C9" s="475"/>
      <c r="D9" s="475"/>
      <c r="E9" s="475"/>
      <c r="F9" s="475"/>
      <c r="G9" s="475"/>
      <c r="H9" s="475"/>
      <c r="I9" s="475"/>
      <c r="J9" s="475"/>
      <c r="K9" s="475"/>
      <c r="L9" s="475"/>
      <c r="M9" s="475"/>
      <c r="N9" s="475"/>
      <c r="O9" s="475"/>
      <c r="P9" s="475"/>
      <c r="Q9" s="475"/>
      <c r="R9" s="475"/>
      <c r="S9" s="475"/>
      <c r="T9" s="476"/>
    </row>
    <row r="10" spans="2:22" ht="23.25" customHeight="1">
      <c r="B10" s="545" t="s">
        <v>0</v>
      </c>
      <c r="C10" s="546"/>
      <c r="D10" s="546"/>
      <c r="E10" s="546"/>
      <c r="F10" s="546"/>
      <c r="G10" s="546"/>
      <c r="H10" s="546"/>
      <c r="I10" s="546"/>
      <c r="J10" s="547"/>
      <c r="K10" s="548">
        <v>16000000000</v>
      </c>
      <c r="L10" s="548"/>
      <c r="M10" s="548"/>
      <c r="N10" s="548"/>
      <c r="O10" s="552" t="str">
        <f>+IF(K12&gt;=K11,"CUMPLE","NO  CUMPLE")</f>
        <v>CUMPLE</v>
      </c>
      <c r="P10" s="621" t="s">
        <v>286</v>
      </c>
      <c r="Q10" s="622"/>
      <c r="R10" s="622"/>
      <c r="S10" s="622"/>
      <c r="T10" s="623"/>
    </row>
    <row r="11" spans="2:22" ht="23.25" customHeight="1">
      <c r="B11" s="487" t="s">
        <v>102</v>
      </c>
      <c r="C11" s="488"/>
      <c r="D11" s="488"/>
      <c r="E11" s="488"/>
      <c r="F11" s="488"/>
      <c r="G11" s="488"/>
      <c r="H11" s="488"/>
      <c r="I11" s="488"/>
      <c r="J11" s="489"/>
      <c r="K11" s="490">
        <f>+H41</f>
        <v>30720.314576021257</v>
      </c>
      <c r="L11" s="490"/>
      <c r="M11" s="490"/>
      <c r="N11" s="490"/>
      <c r="O11" s="553"/>
      <c r="P11" s="603"/>
      <c r="Q11" s="624"/>
      <c r="R11" s="624"/>
      <c r="S11" s="624"/>
      <c r="T11" s="625"/>
    </row>
    <row r="12" spans="2:22" ht="111" customHeight="1">
      <c r="B12" s="487" t="s">
        <v>1</v>
      </c>
      <c r="C12" s="488"/>
      <c r="D12" s="488"/>
      <c r="E12" s="488"/>
      <c r="F12" s="488"/>
      <c r="G12" s="488"/>
      <c r="H12" s="488"/>
      <c r="I12" s="488"/>
      <c r="J12" s="489"/>
      <c r="K12" s="490">
        <f>+S33</f>
        <v>56526.272122825816</v>
      </c>
      <c r="L12" s="490"/>
      <c r="M12" s="490"/>
      <c r="N12" s="490"/>
      <c r="O12" s="554"/>
      <c r="P12" s="603"/>
      <c r="Q12" s="624"/>
      <c r="R12" s="624"/>
      <c r="S12" s="624"/>
      <c r="T12" s="625"/>
      <c r="V12" s="130"/>
    </row>
    <row r="13" spans="2:22"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64"/>
      <c r="Q13" s="564"/>
      <c r="R13" s="564"/>
      <c r="S13" s="564"/>
      <c r="T13" s="564"/>
    </row>
    <row r="14" spans="2:22" ht="34.5" customHeight="1" thickBot="1">
      <c r="B14" s="614" t="str">
        <f>IF(AND($O10="CUMPLE",O13="CUMPLE"),"HABILITADO","NO HABILITADO")</f>
        <v>HABILITADO</v>
      </c>
      <c r="C14" s="615"/>
      <c r="D14" s="615"/>
      <c r="E14" s="615"/>
      <c r="F14" s="615"/>
      <c r="G14" s="615"/>
      <c r="H14" s="615"/>
      <c r="I14" s="615"/>
      <c r="J14" s="615"/>
      <c r="K14" s="615"/>
      <c r="L14" s="615"/>
      <c r="M14" s="615"/>
      <c r="N14" s="615"/>
      <c r="O14" s="615"/>
      <c r="P14" s="628"/>
      <c r="Q14" s="628"/>
      <c r="R14" s="628"/>
      <c r="S14" s="628"/>
      <c r="T14" s="629"/>
    </row>
    <row r="15" spans="2:22" ht="43.5" customHeight="1">
      <c r="B15" s="470" t="s">
        <v>40</v>
      </c>
      <c r="C15" s="471"/>
      <c r="D15" s="471"/>
      <c r="E15" s="471"/>
      <c r="F15" s="471"/>
      <c r="G15" s="471"/>
      <c r="H15" s="471"/>
      <c r="I15" s="471"/>
      <c r="J15" s="471"/>
      <c r="K15" s="471"/>
      <c r="L15" s="471"/>
      <c r="M15" s="471"/>
      <c r="N15" s="471"/>
      <c r="O15" s="471"/>
      <c r="P15" s="471"/>
      <c r="Q15" s="471"/>
      <c r="R15" s="471"/>
      <c r="S15" s="471"/>
      <c r="T15" s="617"/>
    </row>
    <row r="16" spans="2:22"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2" t="s">
        <v>43</v>
      </c>
      <c r="C18" s="513"/>
      <c r="D18" s="513"/>
      <c r="E18" s="513"/>
      <c r="F18" s="513"/>
      <c r="G18" s="513"/>
      <c r="H18" s="513"/>
      <c r="I18" s="513"/>
      <c r="J18" s="513"/>
      <c r="K18" s="513"/>
      <c r="L18" s="513"/>
      <c r="M18" s="513"/>
      <c r="N18" s="40">
        <v>1</v>
      </c>
      <c r="O18" s="39" t="str">
        <f>IF(B14="NO HABILITADO","0",IF(N18=1,"100",IF(N18=2,"50","0")))</f>
        <v>100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10</v>
      </c>
      <c r="P19" s="540"/>
      <c r="Q19" s="541"/>
      <c r="R19" s="542"/>
      <c r="S19" s="4"/>
      <c r="T19" s="83"/>
      <c r="X19" s="33"/>
      <c r="Y19" s="34"/>
      <c r="Z19" s="34"/>
      <c r="AA19" s="34"/>
      <c r="AB19" s="34"/>
      <c r="AC19" s="34"/>
      <c r="AD19" s="34"/>
      <c r="AE19" s="34"/>
      <c r="AF19" s="34"/>
      <c r="AG19" s="34"/>
      <c r="AH19" s="34"/>
      <c r="AI19" s="34"/>
      <c r="AJ19" s="34"/>
      <c r="AK19" s="34"/>
      <c r="AL19" s="34"/>
      <c r="AM19" s="34"/>
      <c r="AN19" s="34"/>
      <c r="AO19" s="34"/>
      <c r="AP19" s="34"/>
      <c r="AQ19" s="34"/>
      <c r="AR19" s="34"/>
      <c r="AS19" s="34"/>
      <c r="AT19" s="35"/>
    </row>
    <row r="20" spans="2:46" ht="23.25">
      <c r="B20" s="512" t="s">
        <v>44</v>
      </c>
      <c r="C20" s="513"/>
      <c r="D20" s="513"/>
      <c r="E20" s="513"/>
      <c r="F20" s="513"/>
      <c r="G20" s="513"/>
      <c r="H20" s="513"/>
      <c r="I20" s="513"/>
      <c r="J20" s="513"/>
      <c r="K20" s="513"/>
      <c r="L20" s="513"/>
      <c r="M20" s="513"/>
      <c r="N20" s="40" t="s">
        <v>3</v>
      </c>
      <c r="O20" s="39" t="str">
        <f>IF(B14="NO HABILITADO","0",IF(N20="SI","20","0"))</f>
        <v>20</v>
      </c>
      <c r="P20" s="540"/>
      <c r="Q20" s="541"/>
      <c r="R20" s="542"/>
      <c r="S20" s="4"/>
      <c r="T20" s="83"/>
      <c r="X20" s="23"/>
      <c r="Y20" s="24"/>
      <c r="Z20" s="24"/>
      <c r="AA20" s="24"/>
      <c r="AB20" s="24"/>
      <c r="AC20" s="24"/>
      <c r="AD20" s="24"/>
      <c r="AE20" s="24"/>
      <c r="AF20" s="24"/>
      <c r="AG20" s="24"/>
      <c r="AH20" s="24"/>
      <c r="AI20" s="24"/>
      <c r="AJ20" s="24"/>
      <c r="AK20" s="24"/>
      <c r="AL20" s="24"/>
      <c r="AM20" s="24"/>
      <c r="AN20" s="24"/>
      <c r="AO20" s="24"/>
      <c r="AP20" s="24"/>
      <c r="AQ20" s="24"/>
      <c r="AR20" s="24"/>
      <c r="AS20" s="24"/>
      <c r="AT20" s="36"/>
    </row>
    <row r="21" spans="2:46" ht="23.25">
      <c r="B21" s="512" t="s">
        <v>46</v>
      </c>
      <c r="C21" s="513"/>
      <c r="D21" s="513"/>
      <c r="E21" s="513"/>
      <c r="F21" s="513"/>
      <c r="G21" s="513"/>
      <c r="H21" s="513"/>
      <c r="I21" s="513"/>
      <c r="J21" s="513"/>
      <c r="K21" s="513"/>
      <c r="L21" s="513"/>
      <c r="M21" s="513"/>
      <c r="N21" s="40" t="s">
        <v>3</v>
      </c>
      <c r="O21" s="39" t="str">
        <f>IF(B14="NO HABILITADO","0",IF(N21="SI","100","0"))</f>
        <v>100</v>
      </c>
      <c r="P21" s="540"/>
      <c r="Q21" s="541"/>
      <c r="R21" s="542"/>
      <c r="S21" s="2"/>
      <c r="T21" s="82"/>
      <c r="X21" s="23"/>
      <c r="Y21" s="24"/>
      <c r="Z21" s="24"/>
      <c r="AA21" s="24"/>
      <c r="AB21" s="24"/>
      <c r="AC21" s="24"/>
      <c r="AD21" s="24"/>
      <c r="AE21" s="24"/>
      <c r="AF21" s="24"/>
      <c r="AG21" s="24"/>
      <c r="AH21" s="24"/>
      <c r="AI21" s="24"/>
      <c r="AJ21" s="24"/>
      <c r="AK21" s="24"/>
      <c r="AL21" s="24"/>
      <c r="AM21" s="24"/>
      <c r="AN21" s="24"/>
      <c r="AO21" s="24"/>
      <c r="AP21" s="24"/>
      <c r="AQ21" s="24"/>
      <c r="AR21" s="24"/>
      <c r="AS21" s="24"/>
      <c r="AT21" s="36"/>
    </row>
    <row r="22" spans="2:46" ht="27.75">
      <c r="B22" s="537" t="s">
        <v>35</v>
      </c>
      <c r="C22" s="538"/>
      <c r="D22" s="538"/>
      <c r="E22" s="538"/>
      <c r="F22" s="538"/>
      <c r="G22" s="538"/>
      <c r="H22" s="538"/>
      <c r="I22" s="538"/>
      <c r="J22" s="538"/>
      <c r="K22" s="538"/>
      <c r="L22" s="538"/>
      <c r="M22" s="538"/>
      <c r="N22" s="538"/>
      <c r="O22" s="41">
        <f>+O21+O20+O19+O18</f>
        <v>230</v>
      </c>
      <c r="P22" s="540"/>
      <c r="Q22" s="541"/>
      <c r="R22" s="542"/>
      <c r="S22" s="2"/>
      <c r="T22" s="82"/>
      <c r="X22" s="23"/>
      <c r="Y22" s="24"/>
      <c r="Z22" s="24"/>
      <c r="AA22" s="24"/>
      <c r="AB22" s="24"/>
      <c r="AC22" s="24"/>
      <c r="AD22" s="24"/>
      <c r="AE22" s="24"/>
      <c r="AF22" s="24"/>
      <c r="AG22" s="24"/>
      <c r="AH22" s="24"/>
      <c r="AI22" s="24"/>
      <c r="AJ22" s="24"/>
      <c r="AK22" s="24"/>
      <c r="AL22" s="24"/>
      <c r="AM22" s="24"/>
      <c r="AN22" s="24"/>
      <c r="AO22" s="24"/>
      <c r="AP22" s="24"/>
      <c r="AQ22" s="24"/>
      <c r="AR22" s="24"/>
      <c r="AS22" s="24"/>
      <c r="AT22" s="36"/>
    </row>
    <row r="23" spans="2:46" ht="23.25">
      <c r="B23" s="23"/>
      <c r="C23" s="24"/>
      <c r="D23" s="24"/>
      <c r="E23" s="24"/>
      <c r="F23" s="24"/>
      <c r="G23" s="24"/>
      <c r="H23" s="24"/>
      <c r="I23" s="24"/>
      <c r="J23" s="24"/>
      <c r="K23" s="24"/>
      <c r="L23" s="24"/>
      <c r="M23" s="24"/>
      <c r="N23" s="24"/>
      <c r="O23" s="2"/>
      <c r="P23" s="2"/>
      <c r="Q23" s="2"/>
      <c r="R23" s="2"/>
      <c r="S23" s="2"/>
      <c r="T23" s="82"/>
      <c r="X23" s="23"/>
      <c r="Y23" s="24"/>
      <c r="Z23" s="24"/>
      <c r="AA23" s="24"/>
      <c r="AB23" s="24"/>
      <c r="AC23" s="24"/>
      <c r="AD23" s="24"/>
      <c r="AE23" s="24"/>
      <c r="AF23" s="24"/>
      <c r="AG23" s="24"/>
      <c r="AH23" s="24"/>
      <c r="AI23" s="24"/>
      <c r="AJ23" s="24"/>
      <c r="AK23" s="24"/>
      <c r="AL23" s="24"/>
      <c r="AM23" s="24"/>
      <c r="AN23" s="24"/>
      <c r="AO23" s="24"/>
      <c r="AP23" s="24"/>
      <c r="AQ23" s="24"/>
      <c r="AR23" s="24"/>
      <c r="AS23" s="24"/>
      <c r="AT23" s="36"/>
    </row>
    <row r="24" spans="2:46" ht="101.25" customHeight="1">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506" t="s">
        <v>198</v>
      </c>
      <c r="Y24" s="507"/>
      <c r="Z24" s="507"/>
      <c r="AA24" s="507"/>
      <c r="AB24" s="507"/>
      <c r="AC24" s="507"/>
      <c r="AD24" s="507"/>
      <c r="AE24" s="507"/>
      <c r="AF24" s="507"/>
      <c r="AG24" s="507"/>
      <c r="AH24" s="507"/>
      <c r="AI24" s="507"/>
      <c r="AJ24" s="507"/>
      <c r="AK24" s="507"/>
      <c r="AL24" s="507"/>
      <c r="AM24" s="507"/>
      <c r="AN24" s="507"/>
      <c r="AO24" s="507"/>
      <c r="AP24" s="507"/>
      <c r="AQ24" s="507"/>
      <c r="AR24" s="507"/>
      <c r="AS24" s="507"/>
      <c r="AT24" s="508"/>
    </row>
    <row r="25" spans="2:46" ht="23.25">
      <c r="B25" s="5"/>
      <c r="C25" s="498"/>
      <c r="D25" s="498"/>
      <c r="E25" s="498"/>
      <c r="F25" s="498"/>
      <c r="G25" s="497" t="s">
        <v>22</v>
      </c>
      <c r="H25" s="498"/>
      <c r="I25" s="498"/>
      <c r="J25" s="498"/>
      <c r="K25" s="498"/>
      <c r="L25" s="498"/>
      <c r="M25" s="498"/>
      <c r="N25" s="498"/>
      <c r="O25" s="498"/>
      <c r="P25" s="519"/>
      <c r="Q25" s="519"/>
      <c r="R25" s="515"/>
      <c r="S25" s="515"/>
      <c r="T25" s="517"/>
      <c r="X25" s="506"/>
      <c r="Y25" s="507"/>
      <c r="Z25" s="507"/>
      <c r="AA25" s="507"/>
      <c r="AB25" s="507"/>
      <c r="AC25" s="507"/>
      <c r="AD25" s="507"/>
      <c r="AE25" s="507"/>
      <c r="AF25" s="507"/>
      <c r="AG25" s="507"/>
      <c r="AH25" s="507"/>
      <c r="AI25" s="507"/>
      <c r="AJ25" s="507"/>
      <c r="AK25" s="507"/>
      <c r="AL25" s="507"/>
      <c r="AM25" s="507"/>
      <c r="AN25" s="507"/>
      <c r="AO25" s="507"/>
      <c r="AP25" s="507"/>
      <c r="AQ25" s="507"/>
      <c r="AR25" s="507"/>
      <c r="AS25" s="507"/>
      <c r="AT25" s="508"/>
    </row>
    <row r="26" spans="2:46" ht="24" thickBot="1">
      <c r="B26" s="5"/>
      <c r="C26" s="499"/>
      <c r="D26" s="499"/>
      <c r="E26" s="499"/>
      <c r="F26" s="499"/>
      <c r="G26" s="499"/>
      <c r="H26" s="499"/>
      <c r="I26" s="499"/>
      <c r="J26" s="499"/>
      <c r="K26" s="499"/>
      <c r="L26" s="499"/>
      <c r="M26" s="499"/>
      <c r="N26" s="499"/>
      <c r="O26" s="499"/>
      <c r="P26" s="520"/>
      <c r="Q26" s="520"/>
      <c r="R26" s="6" t="s">
        <v>23</v>
      </c>
      <c r="S26" s="6" t="s">
        <v>24</v>
      </c>
      <c r="T26" s="84"/>
      <c r="X26" s="509"/>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138.75" customHeight="1">
      <c r="B27" s="5"/>
      <c r="C27" s="8">
        <v>1</v>
      </c>
      <c r="D27" s="9" t="s">
        <v>91</v>
      </c>
      <c r="E27" s="9" t="s">
        <v>92</v>
      </c>
      <c r="F27" s="9">
        <v>131</v>
      </c>
      <c r="G27" s="9" t="s">
        <v>93</v>
      </c>
      <c r="H27" s="114" t="s">
        <v>249</v>
      </c>
      <c r="I27" s="11" t="s">
        <v>28</v>
      </c>
      <c r="J27" s="9" t="s">
        <v>95</v>
      </c>
      <c r="K27" s="9" t="s">
        <v>94</v>
      </c>
      <c r="L27" s="12">
        <v>0.6</v>
      </c>
      <c r="M27" s="13">
        <v>42003</v>
      </c>
      <c r="N27" s="13">
        <v>42398</v>
      </c>
      <c r="O27" s="9">
        <v>2016</v>
      </c>
      <c r="P27" s="13" t="s">
        <v>31</v>
      </c>
      <c r="Q27" s="14">
        <v>6659973881</v>
      </c>
      <c r="R27" s="14">
        <f t="shared" ref="R27:R32" si="1">(Q27/1000)*L27</f>
        <v>3995984.3285999997</v>
      </c>
      <c r="S27" s="14">
        <f>R27*1000/(VLOOKUP(O27,$C$37:$D$58,2,FALSE))</f>
        <v>5795.8595246970426</v>
      </c>
      <c r="T27" s="117"/>
    </row>
    <row r="28" spans="2:46" ht="135" customHeight="1">
      <c r="B28" s="5"/>
      <c r="C28" s="8">
        <v>2</v>
      </c>
      <c r="D28" s="9" t="s">
        <v>96</v>
      </c>
      <c r="E28" s="9" t="s">
        <v>97</v>
      </c>
      <c r="F28" s="9">
        <v>34</v>
      </c>
      <c r="G28" s="9" t="s">
        <v>93</v>
      </c>
      <c r="H28" s="59" t="s">
        <v>249</v>
      </c>
      <c r="I28" s="11" t="s">
        <v>28</v>
      </c>
      <c r="J28" s="9" t="s">
        <v>95</v>
      </c>
      <c r="K28" s="9" t="s">
        <v>94</v>
      </c>
      <c r="L28" s="12">
        <v>0.1</v>
      </c>
      <c r="M28" s="13">
        <v>42003</v>
      </c>
      <c r="N28" s="13">
        <v>42398</v>
      </c>
      <c r="O28" s="9">
        <v>2016</v>
      </c>
      <c r="P28" s="13" t="s">
        <v>31</v>
      </c>
      <c r="Q28" s="14">
        <v>6659973881</v>
      </c>
      <c r="R28" s="14">
        <f t="shared" si="1"/>
        <v>665997.3881000001</v>
      </c>
      <c r="S28" s="14">
        <f>R28*1000/(VLOOKUP(O28,$C$37:$D$58,2,FALSE))</f>
        <v>965.97658744950741</v>
      </c>
      <c r="T28" s="117"/>
    </row>
    <row r="29" spans="2:46" ht="98.25" customHeight="1">
      <c r="B29" s="5"/>
      <c r="C29" s="8">
        <v>3</v>
      </c>
      <c r="D29" s="9" t="s">
        <v>98</v>
      </c>
      <c r="E29" s="9" t="s">
        <v>98</v>
      </c>
      <c r="F29" s="17">
        <v>5</v>
      </c>
      <c r="G29" s="9" t="s">
        <v>99</v>
      </c>
      <c r="H29" s="59" t="s">
        <v>253</v>
      </c>
      <c r="I29" s="11" t="s">
        <v>28</v>
      </c>
      <c r="J29" s="17" t="s">
        <v>57</v>
      </c>
      <c r="K29" s="17" t="s">
        <v>30</v>
      </c>
      <c r="L29" s="19">
        <v>1</v>
      </c>
      <c r="M29" s="13">
        <v>39062</v>
      </c>
      <c r="N29" s="13">
        <v>40462</v>
      </c>
      <c r="O29" s="9">
        <v>2010</v>
      </c>
      <c r="P29" s="9" t="s">
        <v>31</v>
      </c>
      <c r="Q29" s="14">
        <v>19153619067</v>
      </c>
      <c r="R29" s="14">
        <f t="shared" si="1"/>
        <v>19153619.067000002</v>
      </c>
      <c r="S29" s="14">
        <f>R29*1000/(VLOOKUP(O29,$C$37:$D$58,2,FALSE))</f>
        <v>37191.493333980579</v>
      </c>
      <c r="T29" s="87"/>
    </row>
    <row r="30" spans="2:46" ht="93">
      <c r="B30" s="5"/>
      <c r="C30" s="8">
        <v>4</v>
      </c>
      <c r="D30" s="9" t="s">
        <v>100</v>
      </c>
      <c r="E30" s="9" t="s">
        <v>98</v>
      </c>
      <c r="F30" s="17">
        <v>94</v>
      </c>
      <c r="G30" s="17" t="s">
        <v>101</v>
      </c>
      <c r="H30" s="59" t="s">
        <v>252</v>
      </c>
      <c r="I30" s="11" t="s">
        <v>28</v>
      </c>
      <c r="J30" s="17" t="s">
        <v>89</v>
      </c>
      <c r="K30" s="17" t="s">
        <v>94</v>
      </c>
      <c r="L30" s="19">
        <v>0.7</v>
      </c>
      <c r="M30" s="13">
        <v>41274</v>
      </c>
      <c r="N30" s="13">
        <v>41637</v>
      </c>
      <c r="O30" s="44">
        <v>2013</v>
      </c>
      <c r="P30" s="13" t="s">
        <v>31</v>
      </c>
      <c r="Q30" s="14">
        <v>7508655242</v>
      </c>
      <c r="R30" s="14">
        <f t="shared" si="1"/>
        <v>5256058.6693999991</v>
      </c>
      <c r="S30" s="14">
        <f t="shared" ref="S30:S32" si="2">R30*1000/(VLOOKUP(O30,$C$37:$D$58,2,FALSE))</f>
        <v>8916.1300583545362</v>
      </c>
      <c r="T30" s="90"/>
    </row>
    <row r="31" spans="2:46" ht="93">
      <c r="B31" s="5"/>
      <c r="C31" s="8">
        <v>5</v>
      </c>
      <c r="D31" s="9" t="s">
        <v>100</v>
      </c>
      <c r="E31" s="9" t="s">
        <v>97</v>
      </c>
      <c r="F31" s="17">
        <v>23</v>
      </c>
      <c r="G31" s="17" t="s">
        <v>101</v>
      </c>
      <c r="H31" s="59" t="s">
        <v>252</v>
      </c>
      <c r="I31" s="11" t="s">
        <v>28</v>
      </c>
      <c r="J31" s="17" t="s">
        <v>89</v>
      </c>
      <c r="K31" s="17" t="s">
        <v>94</v>
      </c>
      <c r="L31" s="19">
        <v>0.3</v>
      </c>
      <c r="M31" s="13">
        <v>41274</v>
      </c>
      <c r="N31" s="13">
        <v>41637</v>
      </c>
      <c r="O31" s="44">
        <v>2014</v>
      </c>
      <c r="P31" s="13" t="s">
        <v>31</v>
      </c>
      <c r="Q31" s="14">
        <v>7508655243</v>
      </c>
      <c r="R31" s="14">
        <f t="shared" si="1"/>
        <v>2252596.5729</v>
      </c>
      <c r="S31" s="14">
        <f t="shared" si="2"/>
        <v>3656.8126183441559</v>
      </c>
      <c r="T31" s="91"/>
    </row>
    <row r="32" spans="2:46" ht="142.5" customHeight="1">
      <c r="B32" s="5"/>
      <c r="C32" s="8">
        <v>6</v>
      </c>
      <c r="D32" s="9" t="s">
        <v>100</v>
      </c>
      <c r="E32" s="9" t="s">
        <v>97</v>
      </c>
      <c r="F32" s="17">
        <v>28</v>
      </c>
      <c r="G32" s="17" t="s">
        <v>219</v>
      </c>
      <c r="H32" s="115" t="s">
        <v>220</v>
      </c>
      <c r="I32" s="11" t="s">
        <v>28</v>
      </c>
      <c r="J32" s="17" t="s">
        <v>57</v>
      </c>
      <c r="K32" s="17" t="s">
        <v>94</v>
      </c>
      <c r="L32" s="19">
        <v>0.1</v>
      </c>
      <c r="M32" s="13">
        <v>41344</v>
      </c>
      <c r="N32" s="13">
        <v>41845</v>
      </c>
      <c r="O32" s="13">
        <v>2014</v>
      </c>
      <c r="P32" s="13" t="s">
        <v>31</v>
      </c>
      <c r="Q32" s="14">
        <f>9756125341-171368833</f>
        <v>9584756508</v>
      </c>
      <c r="R32" s="14">
        <f t="shared" si="1"/>
        <v>958475.65079999994</v>
      </c>
      <c r="S32" s="116">
        <f t="shared" si="2"/>
        <v>1555.9669655844154</v>
      </c>
      <c r="T32" s="118" t="s">
        <v>254</v>
      </c>
    </row>
    <row r="33" spans="2:20" ht="23.25">
      <c r="B33" s="23"/>
      <c r="C33" s="24"/>
      <c r="D33" s="24"/>
      <c r="E33" s="24"/>
      <c r="F33" s="24"/>
      <c r="G33" s="24"/>
      <c r="H33" s="24"/>
      <c r="I33" s="24"/>
      <c r="J33" s="24"/>
      <c r="K33" s="24"/>
      <c r="L33" s="24"/>
      <c r="M33" s="24"/>
      <c r="N33" s="24"/>
      <c r="O33" s="24"/>
      <c r="P33" s="24"/>
      <c r="Q33" s="24"/>
      <c r="R33" s="6" t="s">
        <v>35</v>
      </c>
      <c r="S33" s="22">
        <f>+SUM(S27:S32)-S32</f>
        <v>56526.272122825816</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613" t="s">
        <v>36</v>
      </c>
      <c r="D35" s="613"/>
      <c r="E35" s="48"/>
      <c r="F35" s="48"/>
      <c r="G35" s="48"/>
      <c r="H35" s="24"/>
      <c r="I35" s="24"/>
      <c r="J35" s="24"/>
      <c r="K35" s="24"/>
      <c r="L35" s="24"/>
      <c r="M35" s="24"/>
      <c r="N35" s="24"/>
      <c r="O35" s="24"/>
      <c r="P35" s="24"/>
      <c r="Q35" s="24"/>
      <c r="R35" s="24"/>
      <c r="S35" s="24"/>
      <c r="T35" s="36"/>
    </row>
    <row r="36" spans="2:20" ht="46.5">
      <c r="B36" s="23"/>
      <c r="C36" s="17" t="s">
        <v>37</v>
      </c>
      <c r="D36" s="17" t="s">
        <v>38</v>
      </c>
      <c r="E36" s="49"/>
      <c r="F36" s="50"/>
      <c r="G36" s="50"/>
      <c r="H36" s="52"/>
      <c r="I36" s="24"/>
      <c r="J36" s="24"/>
      <c r="K36" s="24"/>
      <c r="L36" s="24"/>
      <c r="M36" s="24"/>
      <c r="N36" s="24"/>
      <c r="O36" s="24"/>
      <c r="P36" s="24"/>
      <c r="Q36" s="24"/>
      <c r="R36" s="24"/>
      <c r="S36" s="24"/>
      <c r="T36" s="36"/>
    </row>
    <row r="37" spans="2:20" ht="23.25">
      <c r="B37" s="23"/>
      <c r="C37" s="17">
        <v>1997</v>
      </c>
      <c r="D37" s="21">
        <v>172005</v>
      </c>
      <c r="E37" s="49"/>
      <c r="F37" s="58" t="s">
        <v>75</v>
      </c>
      <c r="G37" s="58" t="s">
        <v>76</v>
      </c>
      <c r="H37" s="58" t="s">
        <v>74</v>
      </c>
      <c r="I37" s="24"/>
      <c r="J37" s="24"/>
      <c r="K37" s="24"/>
      <c r="L37" s="24"/>
      <c r="M37" s="24"/>
      <c r="N37" s="24"/>
      <c r="O37" s="24"/>
      <c r="P37" s="24"/>
      <c r="Q37" s="24"/>
      <c r="R37" s="24"/>
      <c r="S37" s="24"/>
      <c r="T37" s="129"/>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129"/>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21">
        <v>309000</v>
      </c>
      <c r="E42" s="49"/>
      <c r="F42" s="50"/>
      <c r="G42" s="50"/>
      <c r="H42" s="50"/>
      <c r="I42" s="24"/>
      <c r="J42" s="24"/>
      <c r="K42" s="24"/>
      <c r="L42" s="24"/>
      <c r="M42" s="24"/>
      <c r="N42" s="2"/>
      <c r="O42" s="24"/>
      <c r="P42" s="24"/>
      <c r="Q42" s="24"/>
      <c r="R42" s="24"/>
      <c r="S42" s="24"/>
      <c r="T42" s="36"/>
    </row>
    <row r="43" spans="2:20" ht="23.25">
      <c r="B43" s="23"/>
      <c r="C43" s="17">
        <v>2003</v>
      </c>
      <c r="D43" s="21">
        <v>332000</v>
      </c>
      <c r="E43" s="49"/>
      <c r="F43" s="50"/>
      <c r="G43" s="50"/>
      <c r="H43" s="50"/>
      <c r="I43" s="24"/>
      <c r="J43" s="24"/>
      <c r="K43" s="24"/>
      <c r="L43" s="24"/>
      <c r="M43" s="24"/>
      <c r="N43" s="2"/>
      <c r="O43" s="24"/>
      <c r="P43" s="24"/>
      <c r="Q43" s="24"/>
      <c r="R43" s="24"/>
      <c r="S43" s="24"/>
      <c r="T43" s="36"/>
    </row>
    <row r="44" spans="2:20" ht="23.25">
      <c r="B44" s="23"/>
      <c r="C44" s="17">
        <v>2004</v>
      </c>
      <c r="D44" s="21">
        <v>358000</v>
      </c>
      <c r="E44" s="49"/>
      <c r="F44" s="50"/>
      <c r="G44" s="50"/>
      <c r="H44" s="53"/>
      <c r="I44" s="24"/>
      <c r="J44" s="24"/>
      <c r="K44" s="24"/>
      <c r="L44" s="24"/>
      <c r="M44" s="24"/>
      <c r="N44" s="2"/>
      <c r="O44" s="24"/>
      <c r="P44" s="24"/>
      <c r="Q44" s="24"/>
      <c r="R44" s="24"/>
      <c r="S44" s="24"/>
      <c r="T44" s="36"/>
    </row>
    <row r="45" spans="2:20" ht="23.25">
      <c r="B45" s="23"/>
      <c r="C45" s="17">
        <v>2005</v>
      </c>
      <c r="D45" s="21">
        <v>381500</v>
      </c>
      <c r="E45" s="49"/>
      <c r="F45" s="50"/>
      <c r="G45" s="50"/>
      <c r="H45" s="50"/>
      <c r="I45" s="24"/>
      <c r="J45" s="24"/>
      <c r="K45" s="24"/>
      <c r="L45" s="24"/>
      <c r="M45" s="24"/>
      <c r="N45" s="2"/>
      <c r="O45" s="24"/>
      <c r="P45" s="24"/>
      <c r="Q45" s="24"/>
      <c r="R45" s="24"/>
      <c r="S45" s="24"/>
      <c r="T45" s="36"/>
    </row>
    <row r="46" spans="2:20" ht="23.25">
      <c r="B46" s="23"/>
      <c r="C46" s="17">
        <v>2006</v>
      </c>
      <c r="D46" s="21">
        <v>408000</v>
      </c>
      <c r="E46" s="49"/>
      <c r="F46" s="49"/>
      <c r="G46" s="50"/>
      <c r="H46" s="51"/>
      <c r="I46" s="24"/>
      <c r="J46" s="24"/>
      <c r="K46" s="24"/>
      <c r="L46" s="24"/>
      <c r="M46" s="24"/>
      <c r="N46" s="2"/>
      <c r="O46" s="24"/>
      <c r="P46" s="24"/>
      <c r="Q46" s="24"/>
      <c r="R46" s="24"/>
      <c r="S46" s="24"/>
      <c r="T46" s="36"/>
    </row>
    <row r="47" spans="2:20" ht="69.75">
      <c r="B47" s="23"/>
      <c r="C47" s="17">
        <v>2007</v>
      </c>
      <c r="D47" s="21">
        <v>433700</v>
      </c>
      <c r="E47" s="49"/>
      <c r="F47" s="626" t="s">
        <v>76</v>
      </c>
      <c r="G47" s="131" t="s">
        <v>284</v>
      </c>
      <c r="H47" s="131" t="s">
        <v>285</v>
      </c>
      <c r="I47" s="24"/>
      <c r="J47" s="24"/>
      <c r="K47" s="24"/>
      <c r="L47" s="24"/>
      <c r="M47" s="24"/>
      <c r="N47" s="24"/>
      <c r="O47" s="24"/>
      <c r="P47" s="24"/>
      <c r="Q47" s="24"/>
      <c r="R47" s="24"/>
      <c r="S47" s="24"/>
      <c r="T47" s="36"/>
    </row>
    <row r="48" spans="2:20" ht="23.25">
      <c r="B48" s="23"/>
      <c r="C48" s="17">
        <v>2008</v>
      </c>
      <c r="D48" s="21">
        <v>461500</v>
      </c>
      <c r="E48" s="49"/>
      <c r="F48" s="627"/>
      <c r="G48" s="131">
        <f>+S31+S28</f>
        <v>4622.7892057936633</v>
      </c>
      <c r="H48" s="131">
        <f>+(K10*0.2)/D58</f>
        <v>4096.0419434695013</v>
      </c>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49">
    <mergeCell ref="F47:F48"/>
    <mergeCell ref="C35:D35"/>
    <mergeCell ref="B1:R2"/>
    <mergeCell ref="B3:R4"/>
    <mergeCell ref="E5:R6"/>
    <mergeCell ref="Q24:Q26"/>
    <mergeCell ref="R24:R25"/>
    <mergeCell ref="B22:N22"/>
    <mergeCell ref="P22:R22"/>
    <mergeCell ref="B13:M13"/>
    <mergeCell ref="B14:T14"/>
    <mergeCell ref="B15:T16"/>
    <mergeCell ref="P18:R18"/>
    <mergeCell ref="B8:T9"/>
    <mergeCell ref="B10:J10"/>
    <mergeCell ref="K10:N10"/>
    <mergeCell ref="S24:S25"/>
    <mergeCell ref="T24:T25"/>
    <mergeCell ref="G25:G26"/>
    <mergeCell ref="X24:AT26"/>
    <mergeCell ref="K24:K26"/>
    <mergeCell ref="L24:L26"/>
    <mergeCell ref="M24:M26"/>
    <mergeCell ref="N24:N26"/>
    <mergeCell ref="O24:O26"/>
    <mergeCell ref="P24:P26"/>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P17:R17"/>
    <mergeCell ref="B18:M18"/>
    <mergeCell ref="P13:T13"/>
    <mergeCell ref="B11:J11"/>
    <mergeCell ref="K11:N11"/>
    <mergeCell ref="B12:J12"/>
    <mergeCell ref="K12:N12"/>
    <mergeCell ref="O10:O12"/>
    <mergeCell ref="P10:T12"/>
  </mergeCells>
  <conditionalFormatting sqref="O13">
    <cfRule type="containsText" dxfId="43" priority="1" operator="containsText" text="NO  CUMPLE">
      <formula>NOT(ISERROR(SEARCH("NO  CUMPLE",O13)))</formula>
    </cfRule>
    <cfRule type="containsText" dxfId="42" priority="2" operator="containsText" text="CUMPLE">
      <formula>NOT(ISERROR(SEARCH("CUMPLE",O13)))</formula>
    </cfRule>
  </conditionalFormatting>
  <conditionalFormatting sqref="O10">
    <cfRule type="containsText" dxfId="41" priority="3" operator="containsText" text="NO  CUMPLE">
      <formula>NOT(ISERROR(SEARCH("NO  CUMPLE",O10)))</formula>
    </cfRule>
    <cfRule type="containsText" dxfId="40" priority="4" operator="containsText" text="CUMPLE">
      <formula>NOT(ISERROR(SEARCH("CUMPLE",O10)))</formula>
    </cfRule>
  </conditionalFormatting>
  <dataValidations disablePrompts="1"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dimension ref="B1:AT63"/>
  <sheetViews>
    <sheetView topLeftCell="F25" zoomScale="40" zoomScaleNormal="40" workbookViewId="0">
      <selection activeCell="O34" sqref="O34"/>
    </sheetView>
  </sheetViews>
  <sheetFormatPr baseColWidth="10" defaultRowHeight="15"/>
  <cols>
    <col min="3" max="3" width="13.42578125" customWidth="1"/>
    <col min="4" max="4" width="32.5703125" customWidth="1"/>
    <col min="5" max="5" width="34.42578125" customWidth="1"/>
    <col min="6" max="6" width="23.5703125" customWidth="1"/>
    <col min="7" max="7" width="24.28515625" customWidth="1"/>
    <col min="8" max="8" width="63.42578125" customWidth="1"/>
    <col min="9" max="9" width="17.7109375" customWidth="1"/>
    <col min="10" max="10" width="30.42578125" customWidth="1"/>
    <col min="11" max="11" width="17.85546875" customWidth="1"/>
    <col min="12" max="12" width="24.85546875" customWidth="1"/>
    <col min="13" max="13" width="24" customWidth="1"/>
    <col min="14" max="14" width="24.140625" customWidth="1"/>
    <col min="15" max="15" width="26.42578125" customWidth="1"/>
    <col min="16" max="16" width="27" customWidth="1"/>
    <col min="17" max="17" width="28.42578125" bestFit="1" customWidth="1"/>
    <col min="18" max="18" width="69.5703125" customWidth="1"/>
    <col min="19" max="19" width="31.28515625" bestFit="1" customWidth="1"/>
    <col min="20" max="20" width="37.28515625" customWidth="1"/>
  </cols>
  <sheetData>
    <row r="1" spans="2:20" ht="15" customHeight="1">
      <c r="B1" s="521" t="s">
        <v>190</v>
      </c>
      <c r="C1" s="522"/>
      <c r="D1" s="522"/>
      <c r="E1" s="522"/>
      <c r="F1" s="522"/>
      <c r="G1" s="522"/>
      <c r="H1" s="522"/>
      <c r="I1" s="522"/>
      <c r="J1" s="522"/>
      <c r="K1" s="522"/>
      <c r="L1" s="522"/>
      <c r="M1" s="522"/>
      <c r="N1" s="522"/>
      <c r="O1" s="522"/>
      <c r="P1" s="522"/>
      <c r="Q1" s="522"/>
      <c r="R1" s="523"/>
      <c r="S1" s="630"/>
      <c r="T1" s="631"/>
    </row>
    <row r="2" spans="2:20" ht="15.75" customHeight="1" thickBot="1">
      <c r="B2" s="479"/>
      <c r="C2" s="480"/>
      <c r="D2" s="480"/>
      <c r="E2" s="480"/>
      <c r="F2" s="480"/>
      <c r="G2" s="480"/>
      <c r="H2" s="480"/>
      <c r="I2" s="480"/>
      <c r="J2" s="480"/>
      <c r="K2" s="480"/>
      <c r="L2" s="480"/>
      <c r="M2" s="480"/>
      <c r="N2" s="480"/>
      <c r="O2" s="480"/>
      <c r="P2" s="480"/>
      <c r="Q2" s="480"/>
      <c r="R2" s="524"/>
      <c r="S2" s="632"/>
      <c r="T2" s="633"/>
    </row>
    <row r="3" spans="2:20" ht="15" customHeight="1">
      <c r="B3" s="565" t="s">
        <v>191</v>
      </c>
      <c r="C3" s="566"/>
      <c r="D3" s="566"/>
      <c r="E3" s="566"/>
      <c r="F3" s="566"/>
      <c r="G3" s="566"/>
      <c r="H3" s="566"/>
      <c r="I3" s="566"/>
      <c r="J3" s="566"/>
      <c r="K3" s="566"/>
      <c r="L3" s="566"/>
      <c r="M3" s="566"/>
      <c r="N3" s="566"/>
      <c r="O3" s="566"/>
      <c r="P3" s="566"/>
      <c r="Q3" s="566"/>
      <c r="R3" s="567"/>
      <c r="S3" s="632"/>
      <c r="T3" s="633"/>
    </row>
    <row r="4" spans="2:20" ht="15" customHeight="1">
      <c r="B4" s="568"/>
      <c r="C4" s="569"/>
      <c r="D4" s="569"/>
      <c r="E4" s="569"/>
      <c r="F4" s="569"/>
      <c r="G4" s="569"/>
      <c r="H4" s="569"/>
      <c r="I4" s="569"/>
      <c r="J4" s="569"/>
      <c r="K4" s="569"/>
      <c r="L4" s="569"/>
      <c r="M4" s="569"/>
      <c r="N4" s="569"/>
      <c r="O4" s="569"/>
      <c r="P4" s="569"/>
      <c r="Q4" s="569"/>
      <c r="R4" s="570"/>
      <c r="S4" s="632"/>
      <c r="T4" s="633"/>
    </row>
    <row r="5" spans="2:20" ht="36" customHeight="1">
      <c r="B5" s="477" t="s">
        <v>188</v>
      </c>
      <c r="C5" s="478"/>
      <c r="D5" s="478"/>
      <c r="E5" s="607" t="s">
        <v>212</v>
      </c>
      <c r="F5" s="608"/>
      <c r="G5" s="608"/>
      <c r="H5" s="608"/>
      <c r="I5" s="608"/>
      <c r="J5" s="608"/>
      <c r="K5" s="608"/>
      <c r="L5" s="608"/>
      <c r="M5" s="608"/>
      <c r="N5" s="608"/>
      <c r="O5" s="608"/>
      <c r="P5" s="608"/>
      <c r="Q5" s="608"/>
      <c r="R5" s="609"/>
      <c r="S5" s="632"/>
      <c r="T5" s="633"/>
    </row>
    <row r="6" spans="2:20" ht="15.75" customHeight="1" thickBot="1">
      <c r="B6" s="479"/>
      <c r="C6" s="480"/>
      <c r="D6" s="480"/>
      <c r="E6" s="610"/>
      <c r="F6" s="611"/>
      <c r="G6" s="611"/>
      <c r="H6" s="611"/>
      <c r="I6" s="611"/>
      <c r="J6" s="611"/>
      <c r="K6" s="611"/>
      <c r="L6" s="611"/>
      <c r="M6" s="611"/>
      <c r="N6" s="611"/>
      <c r="O6" s="611"/>
      <c r="P6" s="611"/>
      <c r="Q6" s="611"/>
      <c r="R6" s="612"/>
      <c r="S6" s="634"/>
      <c r="T6" s="635"/>
    </row>
    <row r="7" spans="2:20" ht="15" customHeight="1">
      <c r="B7" s="491" t="s">
        <v>39</v>
      </c>
      <c r="C7" s="472"/>
      <c r="D7" s="472"/>
      <c r="E7" s="472"/>
      <c r="F7" s="472"/>
      <c r="G7" s="472"/>
      <c r="H7" s="472"/>
      <c r="I7" s="472"/>
      <c r="J7" s="472"/>
      <c r="K7" s="472"/>
      <c r="L7" s="472"/>
      <c r="M7" s="472"/>
      <c r="N7" s="472"/>
      <c r="O7" s="472"/>
      <c r="P7" s="472"/>
      <c r="Q7" s="472"/>
      <c r="R7" s="472"/>
      <c r="S7" s="472"/>
      <c r="T7" s="473"/>
    </row>
    <row r="8" spans="2:20" ht="15" customHeight="1" thickBot="1">
      <c r="B8" s="474"/>
      <c r="C8" s="475"/>
      <c r="D8" s="475"/>
      <c r="E8" s="475"/>
      <c r="F8" s="475"/>
      <c r="G8" s="475"/>
      <c r="H8" s="475"/>
      <c r="I8" s="475"/>
      <c r="J8" s="475"/>
      <c r="K8" s="475"/>
      <c r="L8" s="475"/>
      <c r="M8" s="475"/>
      <c r="N8" s="475"/>
      <c r="O8" s="475"/>
      <c r="P8" s="475"/>
      <c r="Q8" s="475"/>
      <c r="R8" s="475"/>
      <c r="S8" s="475"/>
      <c r="T8" s="476"/>
    </row>
    <row r="9" spans="2:20" ht="51.75" customHeight="1">
      <c r="B9" s="545" t="s">
        <v>0</v>
      </c>
      <c r="C9" s="546"/>
      <c r="D9" s="546"/>
      <c r="E9" s="546"/>
      <c r="F9" s="546"/>
      <c r="G9" s="546"/>
      <c r="H9" s="546"/>
      <c r="I9" s="546"/>
      <c r="J9" s="547"/>
      <c r="K9" s="548">
        <v>16000000000</v>
      </c>
      <c r="L9" s="548"/>
      <c r="M9" s="548"/>
      <c r="N9" s="548"/>
      <c r="O9" s="552" t="str">
        <f>+IF(K11&gt;=K10,"CUMPLE","NO  CUMPLE")</f>
        <v>CUMPLE</v>
      </c>
      <c r="P9" s="603" t="s">
        <v>199</v>
      </c>
      <c r="Q9" s="604"/>
      <c r="R9" s="605"/>
      <c r="S9" s="1"/>
      <c r="T9" s="80"/>
    </row>
    <row r="10" spans="2:20" ht="51.75" customHeight="1">
      <c r="B10" s="487" t="s">
        <v>102</v>
      </c>
      <c r="C10" s="488"/>
      <c r="D10" s="488"/>
      <c r="E10" s="488"/>
      <c r="F10" s="488"/>
      <c r="G10" s="488"/>
      <c r="H10" s="488"/>
      <c r="I10" s="488"/>
      <c r="J10" s="489"/>
      <c r="K10" s="490">
        <f>+H40</f>
        <v>30720.314576021257</v>
      </c>
      <c r="L10" s="490"/>
      <c r="M10" s="490"/>
      <c r="N10" s="490"/>
      <c r="O10" s="553"/>
      <c r="P10" s="603"/>
      <c r="Q10" s="604"/>
      <c r="R10" s="605"/>
      <c r="S10" s="1"/>
      <c r="T10" s="80"/>
    </row>
    <row r="11" spans="2:20" ht="79.5" customHeight="1">
      <c r="B11" s="487" t="s">
        <v>1</v>
      </c>
      <c r="C11" s="488"/>
      <c r="D11" s="488"/>
      <c r="E11" s="488"/>
      <c r="F11" s="488"/>
      <c r="G11" s="488"/>
      <c r="H11" s="488"/>
      <c r="I11" s="488"/>
      <c r="J11" s="489"/>
      <c r="K11" s="490">
        <f>+S32</f>
        <v>35367.337559504718</v>
      </c>
      <c r="L11" s="490"/>
      <c r="M11" s="490"/>
      <c r="N11" s="490"/>
      <c r="O11" s="554"/>
      <c r="P11" s="606"/>
      <c r="Q11" s="604"/>
      <c r="R11" s="605"/>
      <c r="S11" s="1"/>
      <c r="T11" s="80"/>
    </row>
    <row r="12" spans="2:20" ht="69" customHeight="1" thickBot="1">
      <c r="B12" s="543" t="s">
        <v>2</v>
      </c>
      <c r="C12" s="544"/>
      <c r="D12" s="544"/>
      <c r="E12" s="544"/>
      <c r="F12" s="544"/>
      <c r="G12" s="544"/>
      <c r="H12" s="544"/>
      <c r="I12" s="544"/>
      <c r="J12" s="544"/>
      <c r="K12" s="544"/>
      <c r="L12" s="544"/>
      <c r="M12" s="544"/>
      <c r="N12" s="42" t="s">
        <v>3</v>
      </c>
      <c r="O12" s="43" t="str">
        <f t="shared" ref="O12" si="0">+IF(N12&gt;="SI","CUMPLE","NO  CUMPLE")</f>
        <v>CUMPLE</v>
      </c>
      <c r="P12" s="584"/>
      <c r="Q12" s="584"/>
      <c r="R12" s="584"/>
      <c r="S12" s="2"/>
      <c r="T12" s="82"/>
    </row>
    <row r="13" spans="2:20" ht="48.75" customHeight="1" thickBot="1">
      <c r="B13" s="492" t="str">
        <f>IF(AND($O9="CUMPLE",O12="CUMPLE"),"HABILITADO","NO HABILITADO")</f>
        <v>HABILITADO</v>
      </c>
      <c r="C13" s="493"/>
      <c r="D13" s="493"/>
      <c r="E13" s="493"/>
      <c r="F13" s="493"/>
      <c r="G13" s="493"/>
      <c r="H13" s="493"/>
      <c r="I13" s="493"/>
      <c r="J13" s="493"/>
      <c r="K13" s="493"/>
      <c r="L13" s="493"/>
      <c r="M13" s="493"/>
      <c r="N13" s="493"/>
      <c r="O13" s="493"/>
      <c r="P13" s="493"/>
      <c r="Q13" s="493"/>
      <c r="R13" s="493"/>
      <c r="S13" s="493"/>
      <c r="T13" s="494"/>
    </row>
    <row r="14" spans="2:20" ht="15" customHeight="1">
      <c r="B14" s="491" t="s">
        <v>40</v>
      </c>
      <c r="C14" s="472"/>
      <c r="D14" s="472"/>
      <c r="E14" s="472"/>
      <c r="F14" s="472"/>
      <c r="G14" s="472"/>
      <c r="H14" s="472"/>
      <c r="I14" s="472"/>
      <c r="J14" s="472"/>
      <c r="K14" s="472"/>
      <c r="L14" s="472"/>
      <c r="M14" s="472"/>
      <c r="N14" s="472"/>
      <c r="O14" s="472"/>
      <c r="P14" s="472"/>
      <c r="Q14" s="472"/>
      <c r="R14" s="472"/>
      <c r="S14" s="472"/>
      <c r="T14" s="473"/>
    </row>
    <row r="15" spans="2:20" ht="15.75" customHeight="1" thickBot="1">
      <c r="B15" s="474"/>
      <c r="C15" s="475"/>
      <c r="D15" s="475"/>
      <c r="E15" s="475"/>
      <c r="F15" s="475"/>
      <c r="G15" s="475"/>
      <c r="H15" s="475"/>
      <c r="I15" s="475"/>
      <c r="J15" s="475"/>
      <c r="K15" s="475"/>
      <c r="L15" s="475"/>
      <c r="M15" s="475"/>
      <c r="N15" s="475"/>
      <c r="O15" s="475"/>
      <c r="P15" s="475"/>
      <c r="Q15" s="475"/>
      <c r="R15" s="475"/>
      <c r="S15" s="475"/>
      <c r="T15" s="476"/>
    </row>
    <row r="16" spans="2:20" ht="23.25">
      <c r="B16" s="3"/>
      <c r="C16" s="4"/>
      <c r="D16" s="4"/>
      <c r="E16" s="4"/>
      <c r="F16" s="4"/>
      <c r="G16" s="4"/>
      <c r="H16" s="4"/>
      <c r="I16" s="4"/>
      <c r="J16" s="4"/>
      <c r="K16" s="4"/>
      <c r="L16" s="4"/>
      <c r="M16" s="4"/>
      <c r="N16" s="4"/>
      <c r="O16" s="4"/>
      <c r="P16" s="539" t="s">
        <v>21</v>
      </c>
      <c r="Q16" s="539"/>
      <c r="R16" s="539"/>
      <c r="S16" s="4"/>
      <c r="T16" s="83"/>
    </row>
    <row r="17" spans="2:46" ht="42" customHeight="1">
      <c r="B17" s="512" t="s">
        <v>43</v>
      </c>
      <c r="C17" s="513"/>
      <c r="D17" s="513"/>
      <c r="E17" s="513"/>
      <c r="F17" s="513"/>
      <c r="G17" s="513"/>
      <c r="H17" s="513"/>
      <c r="I17" s="513"/>
      <c r="J17" s="513"/>
      <c r="K17" s="513"/>
      <c r="L17" s="513"/>
      <c r="M17" s="513"/>
      <c r="N17" s="40">
        <v>1</v>
      </c>
      <c r="O17" s="39" t="str">
        <f>IF(B13="NO HABILITADO","0",IF(N17=1,"100",IF(N17=2,"50","0")))</f>
        <v>100</v>
      </c>
      <c r="P17" s="540"/>
      <c r="Q17" s="541"/>
      <c r="R17" s="542"/>
      <c r="S17" s="4"/>
      <c r="T17" s="83"/>
    </row>
    <row r="18" spans="2:46" ht="44.25" customHeight="1">
      <c r="B18" s="512" t="s">
        <v>45</v>
      </c>
      <c r="C18" s="513"/>
      <c r="D18" s="513"/>
      <c r="E18" s="513"/>
      <c r="F18" s="513"/>
      <c r="G18" s="513"/>
      <c r="H18" s="513"/>
      <c r="I18" s="513"/>
      <c r="J18" s="513"/>
      <c r="K18" s="513"/>
      <c r="L18" s="513"/>
      <c r="M18" s="513"/>
      <c r="N18" s="40" t="s">
        <v>3</v>
      </c>
      <c r="O18" s="39" t="str">
        <f>IF(B13="NO HABILITADO","0",IF(N18="SI","10","0"))</f>
        <v>10</v>
      </c>
      <c r="P18" s="540"/>
      <c r="Q18" s="541"/>
      <c r="R18" s="542"/>
      <c r="S18" s="4"/>
      <c r="T18" s="83"/>
    </row>
    <row r="19" spans="2:46" ht="34.5" customHeight="1">
      <c r="B19" s="512" t="s">
        <v>44</v>
      </c>
      <c r="C19" s="513"/>
      <c r="D19" s="513"/>
      <c r="E19" s="513"/>
      <c r="F19" s="513"/>
      <c r="G19" s="513"/>
      <c r="H19" s="513"/>
      <c r="I19" s="513"/>
      <c r="J19" s="513"/>
      <c r="K19" s="513"/>
      <c r="L19" s="513"/>
      <c r="M19" s="513"/>
      <c r="N19" s="40" t="s">
        <v>3</v>
      </c>
      <c r="O19" s="39" t="str">
        <f>IF(B13="NO HABILITADO","0",IF(N19="SI","20","0"))</f>
        <v>20</v>
      </c>
      <c r="P19" s="540"/>
      <c r="Q19" s="541"/>
      <c r="R19" s="542"/>
      <c r="S19" s="4"/>
      <c r="T19" s="83"/>
    </row>
    <row r="20" spans="2:46" ht="43.5" customHeight="1">
      <c r="B20" s="512" t="s">
        <v>46</v>
      </c>
      <c r="C20" s="513"/>
      <c r="D20" s="513"/>
      <c r="E20" s="513"/>
      <c r="F20" s="513"/>
      <c r="G20" s="513"/>
      <c r="H20" s="513"/>
      <c r="I20" s="513"/>
      <c r="J20" s="513"/>
      <c r="K20" s="513"/>
      <c r="L20" s="513"/>
      <c r="M20" s="513"/>
      <c r="N20" s="40" t="s">
        <v>3</v>
      </c>
      <c r="O20" s="39" t="str">
        <f>IF(B13="NO HABILITADO","0",IF(N20="SI","100","0"))</f>
        <v>100</v>
      </c>
      <c r="P20" s="540"/>
      <c r="Q20" s="541"/>
      <c r="R20" s="542"/>
      <c r="S20" s="2"/>
      <c r="T20" s="82"/>
    </row>
    <row r="21" spans="2:46" ht="28.5" thickBot="1">
      <c r="B21" s="537" t="s">
        <v>35</v>
      </c>
      <c r="C21" s="538"/>
      <c r="D21" s="538"/>
      <c r="E21" s="538"/>
      <c r="F21" s="538"/>
      <c r="G21" s="538"/>
      <c r="H21" s="538"/>
      <c r="I21" s="538"/>
      <c r="J21" s="538"/>
      <c r="K21" s="538"/>
      <c r="L21" s="538"/>
      <c r="M21" s="538"/>
      <c r="N21" s="538"/>
      <c r="O21" s="41">
        <f>+O20+O19+O18+O17</f>
        <v>230</v>
      </c>
      <c r="P21" s="540"/>
      <c r="Q21" s="541"/>
      <c r="R21" s="542"/>
      <c r="S21" s="2"/>
      <c r="T21" s="82"/>
    </row>
    <row r="22" spans="2:46" ht="85.5" customHeight="1">
      <c r="B22" s="23"/>
      <c r="C22" s="24"/>
      <c r="D22" s="24"/>
      <c r="E22" s="24"/>
      <c r="F22" s="24"/>
      <c r="G22" s="24"/>
      <c r="H22" s="24"/>
      <c r="I22" s="24"/>
      <c r="J22" s="24"/>
      <c r="K22" s="24"/>
      <c r="L22" s="24"/>
      <c r="M22" s="24"/>
      <c r="N22" s="24"/>
      <c r="O22" s="2"/>
      <c r="P22" s="2"/>
      <c r="Q22" s="2"/>
      <c r="R22" s="2"/>
      <c r="S22" s="2"/>
      <c r="T22" s="82"/>
      <c r="X22" s="500" t="s">
        <v>41</v>
      </c>
      <c r="Y22" s="501"/>
      <c r="Z22" s="501"/>
      <c r="AA22" s="501"/>
      <c r="AB22" s="501"/>
      <c r="AC22" s="501"/>
      <c r="AD22" s="501"/>
      <c r="AE22" s="501"/>
      <c r="AF22" s="501"/>
      <c r="AG22" s="501"/>
      <c r="AH22" s="501"/>
      <c r="AI22" s="501"/>
      <c r="AJ22" s="501"/>
      <c r="AK22" s="501"/>
      <c r="AL22" s="501"/>
      <c r="AM22" s="501"/>
      <c r="AN22" s="501"/>
      <c r="AO22" s="501"/>
      <c r="AP22" s="501"/>
      <c r="AQ22" s="501"/>
      <c r="AR22" s="501"/>
      <c r="AS22" s="501"/>
      <c r="AT22" s="502"/>
    </row>
    <row r="23" spans="2:46" ht="41.25" customHeight="1" thickBot="1">
      <c r="B23" s="5"/>
      <c r="C23" s="497" t="s">
        <v>4</v>
      </c>
      <c r="D23" s="497" t="s">
        <v>5</v>
      </c>
      <c r="E23" s="497" t="s">
        <v>6</v>
      </c>
      <c r="F23" s="497" t="s">
        <v>7</v>
      </c>
      <c r="G23" s="6" t="s">
        <v>8</v>
      </c>
      <c r="H23" s="497" t="s">
        <v>9</v>
      </c>
      <c r="I23" s="497" t="s">
        <v>10</v>
      </c>
      <c r="J23" s="497" t="s">
        <v>11</v>
      </c>
      <c r="K23" s="497" t="s">
        <v>12</v>
      </c>
      <c r="L23" s="497" t="s">
        <v>13</v>
      </c>
      <c r="M23" s="497" t="s">
        <v>14</v>
      </c>
      <c r="N23" s="497" t="s">
        <v>15</v>
      </c>
      <c r="O23" s="497" t="s">
        <v>16</v>
      </c>
      <c r="P23" s="518" t="s">
        <v>17</v>
      </c>
      <c r="Q23" s="518" t="s">
        <v>18</v>
      </c>
      <c r="R23" s="514" t="s">
        <v>19</v>
      </c>
      <c r="S23" s="514" t="s">
        <v>20</v>
      </c>
      <c r="T23" s="516" t="s">
        <v>21</v>
      </c>
      <c r="X23" s="503"/>
      <c r="Y23" s="504"/>
      <c r="Z23" s="504"/>
      <c r="AA23" s="504"/>
      <c r="AB23" s="504"/>
      <c r="AC23" s="504"/>
      <c r="AD23" s="504"/>
      <c r="AE23" s="504"/>
      <c r="AF23" s="504"/>
      <c r="AG23" s="504"/>
      <c r="AH23" s="504"/>
      <c r="AI23" s="504"/>
      <c r="AJ23" s="504"/>
      <c r="AK23" s="504"/>
      <c r="AL23" s="504"/>
      <c r="AM23" s="504"/>
      <c r="AN23" s="504"/>
      <c r="AO23" s="504"/>
      <c r="AP23" s="504"/>
      <c r="AQ23" s="504"/>
      <c r="AR23" s="504"/>
      <c r="AS23" s="504"/>
      <c r="AT23" s="505"/>
    </row>
    <row r="24" spans="2:46" ht="23.25">
      <c r="B24" s="5"/>
      <c r="C24" s="498"/>
      <c r="D24" s="498"/>
      <c r="E24" s="498"/>
      <c r="F24" s="498"/>
      <c r="G24" s="497" t="s">
        <v>22</v>
      </c>
      <c r="H24" s="498"/>
      <c r="I24" s="498"/>
      <c r="J24" s="498"/>
      <c r="K24" s="498"/>
      <c r="L24" s="498"/>
      <c r="M24" s="498"/>
      <c r="N24" s="498"/>
      <c r="O24" s="498"/>
      <c r="P24" s="519"/>
      <c r="Q24" s="519"/>
      <c r="R24" s="515"/>
      <c r="S24" s="515"/>
      <c r="T24" s="517"/>
      <c r="X24" s="33"/>
      <c r="Y24" s="34"/>
      <c r="Z24" s="34"/>
      <c r="AA24" s="34"/>
      <c r="AB24" s="34"/>
      <c r="AC24" s="34"/>
      <c r="AD24" s="34"/>
      <c r="AE24" s="34"/>
      <c r="AF24" s="34"/>
      <c r="AG24" s="34"/>
      <c r="AH24" s="34"/>
      <c r="AI24" s="34"/>
      <c r="AJ24" s="34"/>
      <c r="AK24" s="34"/>
      <c r="AL24" s="34"/>
      <c r="AM24" s="34"/>
      <c r="AN24" s="34"/>
      <c r="AO24" s="34"/>
      <c r="AP24" s="34"/>
      <c r="AQ24" s="34"/>
      <c r="AR24" s="34"/>
      <c r="AS24" s="34"/>
      <c r="AT24" s="35"/>
    </row>
    <row r="25" spans="2:46" ht="61.5" customHeight="1">
      <c r="B25" s="5"/>
      <c r="C25" s="499"/>
      <c r="D25" s="499"/>
      <c r="E25" s="499"/>
      <c r="F25" s="499"/>
      <c r="G25" s="499"/>
      <c r="H25" s="499"/>
      <c r="I25" s="499"/>
      <c r="J25" s="499"/>
      <c r="K25" s="499"/>
      <c r="L25" s="499"/>
      <c r="M25" s="499"/>
      <c r="N25" s="499"/>
      <c r="O25" s="499"/>
      <c r="P25" s="520"/>
      <c r="Q25" s="520"/>
      <c r="R25" s="6" t="s">
        <v>23</v>
      </c>
      <c r="S25" s="6" t="s">
        <v>24</v>
      </c>
      <c r="T25" s="84"/>
      <c r="X25" s="23"/>
      <c r="Y25" s="24"/>
      <c r="Z25" s="24"/>
      <c r="AA25" s="24"/>
      <c r="AB25" s="24"/>
      <c r="AC25" s="24"/>
      <c r="AD25" s="24"/>
      <c r="AE25" s="24"/>
      <c r="AF25" s="24"/>
      <c r="AG25" s="24"/>
      <c r="AH25" s="24"/>
      <c r="AI25" s="24"/>
      <c r="AJ25" s="24"/>
      <c r="AK25" s="24"/>
      <c r="AL25" s="24"/>
      <c r="AM25" s="24"/>
      <c r="AN25" s="24"/>
      <c r="AO25" s="24"/>
      <c r="AP25" s="24"/>
      <c r="AQ25" s="24"/>
      <c r="AR25" s="24"/>
      <c r="AS25" s="24"/>
      <c r="AT25" s="36"/>
    </row>
    <row r="26" spans="2:46" ht="198" customHeight="1">
      <c r="B26" s="5"/>
      <c r="C26" s="8">
        <v>1</v>
      </c>
      <c r="D26" s="9" t="s">
        <v>103</v>
      </c>
      <c r="E26" s="9" t="s">
        <v>104</v>
      </c>
      <c r="F26" s="9">
        <v>49</v>
      </c>
      <c r="G26" s="9">
        <v>2016002193</v>
      </c>
      <c r="H26" s="59" t="s">
        <v>255</v>
      </c>
      <c r="I26" s="11" t="s">
        <v>28</v>
      </c>
      <c r="J26" s="9" t="s">
        <v>105</v>
      </c>
      <c r="K26" s="9" t="s">
        <v>60</v>
      </c>
      <c r="L26" s="12">
        <v>0.5</v>
      </c>
      <c r="M26" s="13">
        <v>42613</v>
      </c>
      <c r="N26" s="13">
        <v>42916</v>
      </c>
      <c r="O26" s="9">
        <v>2017</v>
      </c>
      <c r="P26" s="13" t="s">
        <v>69</v>
      </c>
      <c r="Q26" s="14">
        <v>8509787988</v>
      </c>
      <c r="R26" s="14">
        <f t="shared" ref="R26:R31" si="1">(Q26/1000)*L26</f>
        <v>4254893.9939999999</v>
      </c>
      <c r="S26" s="14">
        <f>R26*1000/(VLOOKUP(O26,$C$36:$D$57,2,FALSE))</f>
        <v>5767.6507305647019</v>
      </c>
      <c r="T26" s="85"/>
      <c r="X26" s="23"/>
      <c r="Y26" s="24"/>
      <c r="Z26" s="24"/>
      <c r="AA26" s="24"/>
      <c r="AB26" s="24"/>
      <c r="AC26" s="24"/>
      <c r="AD26" s="24"/>
      <c r="AE26" s="24"/>
      <c r="AF26" s="24"/>
      <c r="AG26" s="24"/>
      <c r="AH26" s="24"/>
      <c r="AI26" s="24"/>
      <c r="AJ26" s="24"/>
      <c r="AK26" s="24"/>
      <c r="AL26" s="24"/>
      <c r="AM26" s="24"/>
      <c r="AN26" s="24"/>
      <c r="AO26" s="24"/>
      <c r="AP26" s="24"/>
      <c r="AQ26" s="24"/>
      <c r="AR26" s="24"/>
      <c r="AS26" s="24"/>
      <c r="AT26" s="36"/>
    </row>
    <row r="27" spans="2:46" ht="134.25" customHeight="1">
      <c r="B27" s="5"/>
      <c r="C27" s="8">
        <v>2</v>
      </c>
      <c r="D27" s="9" t="s">
        <v>106</v>
      </c>
      <c r="E27" s="9" t="s">
        <v>107</v>
      </c>
      <c r="F27" s="9">
        <v>85</v>
      </c>
      <c r="G27" s="9">
        <v>2016002194</v>
      </c>
      <c r="H27" s="59" t="s">
        <v>255</v>
      </c>
      <c r="I27" s="11" t="s">
        <v>28</v>
      </c>
      <c r="J27" s="9" t="s">
        <v>105</v>
      </c>
      <c r="K27" s="9" t="s">
        <v>60</v>
      </c>
      <c r="L27" s="12">
        <v>0.5</v>
      </c>
      <c r="M27" s="13">
        <v>42613</v>
      </c>
      <c r="N27" s="13">
        <v>42916</v>
      </c>
      <c r="O27" s="9">
        <v>2018</v>
      </c>
      <c r="P27" s="13" t="s">
        <v>69</v>
      </c>
      <c r="Q27" s="14">
        <v>8509787989</v>
      </c>
      <c r="R27" s="14">
        <f t="shared" si="1"/>
        <v>4254893.9945</v>
      </c>
      <c r="S27" s="14">
        <f>R27*1000/(VLOOKUP(O27,$C$36:$D$57,2,FALSE))</f>
        <v>5446.3200832776529</v>
      </c>
      <c r="T27" s="89"/>
      <c r="X27" s="23"/>
      <c r="Y27" s="24"/>
      <c r="Z27" s="24"/>
      <c r="AA27" s="24"/>
      <c r="AB27" s="24"/>
      <c r="AC27" s="24"/>
      <c r="AD27" s="24"/>
      <c r="AE27" s="24"/>
      <c r="AF27" s="24"/>
      <c r="AG27" s="24"/>
      <c r="AH27" s="24"/>
      <c r="AI27" s="24"/>
      <c r="AJ27" s="24"/>
      <c r="AK27" s="24"/>
      <c r="AL27" s="24"/>
      <c r="AM27" s="24"/>
      <c r="AN27" s="24"/>
      <c r="AO27" s="24"/>
      <c r="AP27" s="24"/>
      <c r="AQ27" s="24"/>
      <c r="AR27" s="24"/>
      <c r="AS27" s="24"/>
      <c r="AT27" s="36"/>
    </row>
    <row r="28" spans="2:46" ht="109.5" customHeight="1">
      <c r="B28" s="5"/>
      <c r="C28" s="8">
        <v>3</v>
      </c>
      <c r="D28" s="9" t="s">
        <v>108</v>
      </c>
      <c r="E28" s="9" t="s">
        <v>104</v>
      </c>
      <c r="F28" s="17">
        <v>33</v>
      </c>
      <c r="G28" s="9" t="s">
        <v>109</v>
      </c>
      <c r="H28" s="59" t="s">
        <v>256</v>
      </c>
      <c r="I28" s="11" t="s">
        <v>28</v>
      </c>
      <c r="J28" s="17" t="s">
        <v>111</v>
      </c>
      <c r="K28" s="17" t="s">
        <v>60</v>
      </c>
      <c r="L28" s="19">
        <v>0.7</v>
      </c>
      <c r="M28" s="13">
        <v>42152</v>
      </c>
      <c r="N28" s="13">
        <v>42356</v>
      </c>
      <c r="O28" s="9">
        <v>2015</v>
      </c>
      <c r="P28" s="9" t="s">
        <v>69</v>
      </c>
      <c r="Q28" s="14">
        <v>5513373060</v>
      </c>
      <c r="R28" s="14">
        <f t="shared" si="1"/>
        <v>3859361.1419999995</v>
      </c>
      <c r="S28" s="14">
        <f>R28*1000/(VLOOKUP(O28,$C$36:$D$57,2,FALSE))</f>
        <v>5989.5416186854964</v>
      </c>
      <c r="T28" s="87"/>
      <c r="X28" s="23"/>
      <c r="Y28" s="24"/>
      <c r="Z28" s="24"/>
      <c r="AA28" s="24"/>
      <c r="AB28" s="24"/>
      <c r="AC28" s="24"/>
      <c r="AD28" s="24"/>
      <c r="AE28" s="24"/>
      <c r="AF28" s="24"/>
      <c r="AG28" s="24"/>
      <c r="AH28" s="24"/>
      <c r="AI28" s="24"/>
      <c r="AJ28" s="24"/>
      <c r="AK28" s="24"/>
      <c r="AL28" s="24"/>
      <c r="AM28" s="24"/>
      <c r="AN28" s="24"/>
      <c r="AO28" s="24"/>
      <c r="AP28" s="24"/>
      <c r="AQ28" s="24"/>
      <c r="AR28" s="24"/>
      <c r="AS28" s="24"/>
      <c r="AT28" s="36"/>
    </row>
    <row r="29" spans="2:46" ht="101.25" customHeight="1">
      <c r="B29" s="5"/>
      <c r="C29" s="8">
        <v>4</v>
      </c>
      <c r="D29" s="9" t="s">
        <v>112</v>
      </c>
      <c r="E29" s="9" t="s">
        <v>107</v>
      </c>
      <c r="F29" s="17">
        <v>74</v>
      </c>
      <c r="G29" s="9" t="s">
        <v>109</v>
      </c>
      <c r="H29" s="59" t="s">
        <v>110</v>
      </c>
      <c r="I29" s="11" t="s">
        <v>28</v>
      </c>
      <c r="J29" s="17" t="s">
        <v>111</v>
      </c>
      <c r="K29" s="17" t="s">
        <v>60</v>
      </c>
      <c r="L29" s="19">
        <v>0.15</v>
      </c>
      <c r="M29" s="13">
        <v>42152</v>
      </c>
      <c r="N29" s="13">
        <v>42356</v>
      </c>
      <c r="O29" s="9">
        <v>2015</v>
      </c>
      <c r="P29" s="9" t="s">
        <v>69</v>
      </c>
      <c r="Q29" s="14">
        <v>5513373060</v>
      </c>
      <c r="R29" s="14">
        <f t="shared" si="1"/>
        <v>827005.95899999992</v>
      </c>
      <c r="S29" s="14">
        <f t="shared" ref="S29:S31" si="2">R29*1000/(VLOOKUP(O29,$C$36:$D$57,2,FALSE))</f>
        <v>1283.4732040040349</v>
      </c>
      <c r="T29" s="90"/>
      <c r="X29" s="63"/>
      <c r="Y29" s="64"/>
      <c r="Z29" s="64"/>
      <c r="AA29" s="64"/>
      <c r="AB29" s="64"/>
      <c r="AC29" s="64"/>
      <c r="AD29" s="64"/>
      <c r="AE29" s="64"/>
      <c r="AF29" s="64"/>
      <c r="AG29" s="64"/>
      <c r="AH29" s="64"/>
      <c r="AI29" s="64"/>
      <c r="AJ29" s="64"/>
      <c r="AK29" s="64"/>
      <c r="AL29" s="64"/>
      <c r="AM29" s="64"/>
      <c r="AN29" s="64"/>
      <c r="AO29" s="64"/>
      <c r="AP29" s="64"/>
      <c r="AQ29" s="64"/>
      <c r="AR29" s="64"/>
      <c r="AS29" s="64"/>
      <c r="AT29" s="65"/>
    </row>
    <row r="30" spans="2:46" ht="136.5" customHeight="1">
      <c r="B30" s="5"/>
      <c r="C30" s="8">
        <v>5</v>
      </c>
      <c r="D30" s="9" t="s">
        <v>108</v>
      </c>
      <c r="E30" s="9" t="s">
        <v>113</v>
      </c>
      <c r="F30" s="17">
        <v>3</v>
      </c>
      <c r="G30" s="17" t="s">
        <v>114</v>
      </c>
      <c r="H30" s="114" t="s">
        <v>115</v>
      </c>
      <c r="I30" s="11" t="s">
        <v>28</v>
      </c>
      <c r="J30" s="17" t="s">
        <v>116</v>
      </c>
      <c r="K30" s="17" t="s">
        <v>60</v>
      </c>
      <c r="L30" s="19">
        <v>0.39</v>
      </c>
      <c r="M30" s="13">
        <v>40729</v>
      </c>
      <c r="N30" s="13">
        <v>41247</v>
      </c>
      <c r="O30" s="44">
        <v>2012</v>
      </c>
      <c r="P30" s="13" t="s">
        <v>69</v>
      </c>
      <c r="Q30" s="14">
        <v>14147032722</v>
      </c>
      <c r="R30" s="14">
        <f t="shared" si="1"/>
        <v>5517342.7615799997</v>
      </c>
      <c r="S30" s="14">
        <f t="shared" si="2"/>
        <v>9735.9145254632076</v>
      </c>
      <c r="T30" s="91"/>
      <c r="X30" s="63"/>
      <c r="Y30" s="64"/>
      <c r="Z30" s="64"/>
      <c r="AA30" s="64"/>
      <c r="AB30" s="64"/>
      <c r="AC30" s="64"/>
      <c r="AD30" s="64"/>
      <c r="AE30" s="64"/>
      <c r="AF30" s="64"/>
      <c r="AG30" s="64"/>
      <c r="AH30" s="64"/>
      <c r="AI30" s="64"/>
      <c r="AJ30" s="64"/>
      <c r="AK30" s="64"/>
      <c r="AL30" s="64"/>
      <c r="AM30" s="64"/>
      <c r="AN30" s="64"/>
      <c r="AO30" s="64"/>
      <c r="AP30" s="64"/>
      <c r="AQ30" s="64"/>
      <c r="AR30" s="64"/>
      <c r="AS30" s="64"/>
      <c r="AT30" s="65"/>
    </row>
    <row r="31" spans="2:46" ht="148.5" customHeight="1" thickBot="1">
      <c r="B31" s="5"/>
      <c r="C31" s="8">
        <v>6</v>
      </c>
      <c r="D31" s="9" t="s">
        <v>117</v>
      </c>
      <c r="E31" s="9" t="s">
        <v>118</v>
      </c>
      <c r="F31" s="17">
        <v>109</v>
      </c>
      <c r="G31" s="17" t="s">
        <v>119</v>
      </c>
      <c r="H31" s="59" t="s">
        <v>257</v>
      </c>
      <c r="I31" s="11" t="s">
        <v>28</v>
      </c>
      <c r="J31" s="17" t="s">
        <v>120</v>
      </c>
      <c r="K31" s="17" t="s">
        <v>60</v>
      </c>
      <c r="L31" s="19">
        <v>0.9</v>
      </c>
      <c r="M31" s="13">
        <v>42392</v>
      </c>
      <c r="N31" s="13">
        <v>42665</v>
      </c>
      <c r="O31" s="13">
        <v>2016</v>
      </c>
      <c r="P31" s="13" t="s">
        <v>69</v>
      </c>
      <c r="Q31" s="14">
        <v>5473075651</v>
      </c>
      <c r="R31" s="14">
        <f t="shared" si="1"/>
        <v>4925768.0858999994</v>
      </c>
      <c r="S31" s="14">
        <f t="shared" si="2"/>
        <v>7144.4373975096269</v>
      </c>
      <c r="T31" s="92"/>
      <c r="X31" s="509" t="s">
        <v>42</v>
      </c>
      <c r="Y31" s="510"/>
      <c r="Z31" s="510"/>
      <c r="AA31" s="510"/>
      <c r="AB31" s="510"/>
      <c r="AC31" s="510"/>
      <c r="AD31" s="510"/>
      <c r="AE31" s="510"/>
      <c r="AF31" s="510"/>
      <c r="AG31" s="510"/>
      <c r="AH31" s="510"/>
      <c r="AI31" s="510"/>
      <c r="AJ31" s="510"/>
      <c r="AK31" s="510"/>
      <c r="AL31" s="510"/>
      <c r="AM31" s="510"/>
      <c r="AN31" s="510"/>
      <c r="AO31" s="510"/>
      <c r="AP31" s="510"/>
      <c r="AQ31" s="510"/>
      <c r="AR31" s="510"/>
      <c r="AS31" s="510"/>
      <c r="AT31" s="511"/>
    </row>
    <row r="32" spans="2:46" ht="23.25">
      <c r="B32" s="23"/>
      <c r="C32" s="24"/>
      <c r="D32" s="24"/>
      <c r="E32" s="24"/>
      <c r="F32" s="24"/>
      <c r="G32" s="24"/>
      <c r="H32" s="24"/>
      <c r="I32" s="24"/>
      <c r="J32" s="24"/>
      <c r="K32" s="24"/>
      <c r="L32" s="24"/>
      <c r="M32" s="24"/>
      <c r="N32" s="24"/>
      <c r="O32" s="24"/>
      <c r="P32" s="24"/>
      <c r="Q32" s="24"/>
      <c r="R32" s="6" t="s">
        <v>35</v>
      </c>
      <c r="S32" s="22">
        <f>+SUM(S26:S31)</f>
        <v>35367.337559504718</v>
      </c>
      <c r="T32" s="36"/>
    </row>
    <row r="33" spans="2:20">
      <c r="B33" s="23"/>
      <c r="C33" s="24"/>
      <c r="D33" s="24"/>
      <c r="E33" s="24"/>
      <c r="F33" s="24"/>
      <c r="G33" s="24"/>
      <c r="H33" s="24"/>
      <c r="I33" s="24"/>
      <c r="J33" s="24"/>
      <c r="K33" s="24"/>
      <c r="L33" s="24"/>
      <c r="M33" s="24"/>
      <c r="N33" s="24"/>
      <c r="O33" s="24"/>
      <c r="P33" s="24"/>
      <c r="Q33" s="24"/>
      <c r="R33" s="24"/>
      <c r="S33" s="24"/>
      <c r="T33" s="36"/>
    </row>
    <row r="34" spans="2:20" ht="46.5" customHeight="1">
      <c r="B34" s="23"/>
      <c r="C34" s="613" t="s">
        <v>36</v>
      </c>
      <c r="D34" s="613"/>
      <c r="E34" s="48"/>
      <c r="F34" s="48"/>
      <c r="G34" s="48"/>
      <c r="H34" s="24"/>
      <c r="I34" s="24"/>
      <c r="J34" s="24"/>
      <c r="K34" s="24"/>
      <c r="L34" s="24"/>
      <c r="M34" s="24"/>
      <c r="N34" s="24"/>
      <c r="O34" s="24"/>
      <c r="P34" s="24"/>
      <c r="Q34" s="24"/>
      <c r="R34" s="24"/>
      <c r="S34" s="24"/>
      <c r="T34" s="36"/>
    </row>
    <row r="35" spans="2:20" ht="46.5">
      <c r="B35" s="23"/>
      <c r="C35" s="17" t="s">
        <v>37</v>
      </c>
      <c r="D35" s="17" t="s">
        <v>38</v>
      </c>
      <c r="E35" s="49"/>
      <c r="F35" s="50"/>
      <c r="G35" s="50"/>
      <c r="H35" s="52"/>
      <c r="I35" s="24"/>
      <c r="J35" s="24"/>
      <c r="K35" s="24"/>
      <c r="L35" s="24"/>
      <c r="M35" s="24"/>
      <c r="N35" s="24"/>
      <c r="O35" s="24"/>
      <c r="P35" s="24"/>
      <c r="Q35" s="24"/>
      <c r="R35" s="24"/>
      <c r="S35" s="24"/>
      <c r="T35" s="36"/>
    </row>
    <row r="36" spans="2:20" ht="28.5">
      <c r="B36" s="23"/>
      <c r="C36" s="17">
        <v>1997</v>
      </c>
      <c r="D36" s="21">
        <v>172005</v>
      </c>
      <c r="E36" s="49"/>
      <c r="F36" s="58" t="s">
        <v>75</v>
      </c>
      <c r="G36" s="58" t="s">
        <v>76</v>
      </c>
      <c r="H36" s="58" t="s">
        <v>74</v>
      </c>
      <c r="I36" s="24"/>
      <c r="J36" s="24"/>
      <c r="K36" s="24"/>
      <c r="L36" s="24"/>
      <c r="M36" s="24"/>
      <c r="N36" s="24"/>
      <c r="O36" s="24"/>
      <c r="P36" s="24"/>
      <c r="Q36" s="24"/>
      <c r="R36" s="24"/>
      <c r="S36" s="24"/>
      <c r="T36" s="36"/>
    </row>
    <row r="37" spans="2:20" ht="23.25">
      <c r="B37" s="23"/>
      <c r="C37" s="17">
        <v>1998</v>
      </c>
      <c r="D37" s="21">
        <v>203826</v>
      </c>
      <c r="E37" s="49"/>
      <c r="F37" s="55"/>
      <c r="G37" s="56">
        <v>1</v>
      </c>
      <c r="H37" s="57">
        <v>20480.209717347505</v>
      </c>
      <c r="I37" s="24"/>
      <c r="J37" s="24"/>
      <c r="K37" s="24"/>
      <c r="L37" s="24"/>
      <c r="M37" s="24"/>
      <c r="N37" s="24"/>
      <c r="O37" s="24"/>
      <c r="P37" s="24"/>
      <c r="Q37" s="24"/>
      <c r="R37" s="24"/>
      <c r="S37" s="24"/>
      <c r="T37" s="36"/>
    </row>
    <row r="38" spans="2:20" ht="23.25">
      <c r="B38" s="23"/>
      <c r="C38" s="17">
        <v>1999</v>
      </c>
      <c r="D38" s="21">
        <v>236460</v>
      </c>
      <c r="E38" s="49"/>
      <c r="F38" s="54" t="s">
        <v>71</v>
      </c>
      <c r="G38" s="56">
        <v>0.75</v>
      </c>
      <c r="H38" s="57">
        <v>15360.157288010629</v>
      </c>
      <c r="I38" s="24"/>
      <c r="J38" s="24"/>
      <c r="K38" s="24"/>
      <c r="L38" s="24"/>
      <c r="M38" s="24"/>
      <c r="N38" s="24"/>
      <c r="O38" s="24"/>
      <c r="P38" s="24"/>
      <c r="Q38" s="24"/>
      <c r="R38" s="24"/>
      <c r="S38" s="24"/>
      <c r="T38" s="36"/>
    </row>
    <row r="39" spans="2:20" ht="23.25">
      <c r="B39" s="23"/>
      <c r="C39" s="17">
        <v>2000</v>
      </c>
      <c r="D39" s="21">
        <v>260100</v>
      </c>
      <c r="E39" s="49"/>
      <c r="F39" s="54" t="s">
        <v>72</v>
      </c>
      <c r="G39" s="56">
        <v>1.2</v>
      </c>
      <c r="H39" s="57">
        <v>24576.251660817004</v>
      </c>
      <c r="I39" s="24"/>
      <c r="J39" s="24"/>
      <c r="K39" s="24"/>
      <c r="L39" s="24"/>
      <c r="M39" s="24"/>
      <c r="N39" s="24"/>
      <c r="O39" s="24"/>
      <c r="P39" s="24"/>
      <c r="Q39" s="24"/>
      <c r="R39" s="24"/>
      <c r="S39" s="24"/>
      <c r="T39" s="36"/>
    </row>
    <row r="40" spans="2:20" ht="23.25">
      <c r="B40" s="23"/>
      <c r="C40" s="17">
        <v>2001</v>
      </c>
      <c r="D40" s="21">
        <v>286000</v>
      </c>
      <c r="E40" s="49"/>
      <c r="F40" s="54" t="s">
        <v>73</v>
      </c>
      <c r="G40" s="56">
        <v>1.5</v>
      </c>
      <c r="H40" s="57">
        <v>30720.314576021257</v>
      </c>
      <c r="I40" s="24"/>
      <c r="J40" s="24"/>
      <c r="K40" s="24"/>
      <c r="L40" s="24"/>
      <c r="M40" s="24"/>
      <c r="N40" s="2"/>
      <c r="O40" s="24"/>
      <c r="P40" s="24"/>
      <c r="Q40" s="24"/>
      <c r="R40" s="24"/>
      <c r="S40" s="24"/>
      <c r="T40" s="36"/>
    </row>
    <row r="41" spans="2:20" ht="23.25">
      <c r="B41" s="23"/>
      <c r="C41" s="17">
        <v>2002</v>
      </c>
      <c r="D41" s="21">
        <v>309000</v>
      </c>
      <c r="E41" s="49"/>
      <c r="F41" s="50"/>
      <c r="G41" s="50"/>
      <c r="H41" s="50"/>
      <c r="I41" s="24"/>
      <c r="J41" s="24"/>
      <c r="K41" s="24"/>
      <c r="L41" s="24"/>
      <c r="M41" s="24"/>
      <c r="N41" s="2"/>
      <c r="O41" s="24"/>
      <c r="P41" s="24"/>
      <c r="Q41" s="24"/>
      <c r="R41" s="24"/>
      <c r="S41" s="24"/>
      <c r="T41" s="36"/>
    </row>
    <row r="42" spans="2:20" ht="23.25">
      <c r="B42" s="23"/>
      <c r="C42" s="17">
        <v>2003</v>
      </c>
      <c r="D42" s="21">
        <v>332000</v>
      </c>
      <c r="E42" s="49"/>
      <c r="F42" s="50"/>
      <c r="G42" s="50"/>
      <c r="H42" s="50"/>
      <c r="I42" s="24"/>
      <c r="J42" s="24"/>
      <c r="K42" s="24"/>
      <c r="L42" s="24"/>
      <c r="M42" s="24"/>
      <c r="N42" s="2"/>
      <c r="O42" s="24"/>
      <c r="P42" s="24"/>
      <c r="Q42" s="24"/>
      <c r="R42" s="24"/>
      <c r="S42" s="24"/>
      <c r="T42" s="36"/>
    </row>
    <row r="43" spans="2:20" ht="23.25">
      <c r="B43" s="23"/>
      <c r="C43" s="17">
        <v>2004</v>
      </c>
      <c r="D43" s="21">
        <v>358000</v>
      </c>
      <c r="E43" s="49"/>
      <c r="F43" s="50"/>
      <c r="G43" s="50"/>
      <c r="H43" s="53"/>
      <c r="I43" s="24"/>
      <c r="J43" s="24"/>
      <c r="K43" s="24"/>
      <c r="L43" s="24"/>
      <c r="M43" s="24"/>
      <c r="N43" s="2"/>
      <c r="O43" s="24"/>
      <c r="P43" s="24"/>
      <c r="Q43" s="24"/>
      <c r="R43" s="24"/>
      <c r="S43" s="24"/>
      <c r="T43" s="36"/>
    </row>
    <row r="44" spans="2:20" ht="23.25">
      <c r="B44" s="23"/>
      <c r="C44" s="17">
        <v>2005</v>
      </c>
      <c r="D44" s="21">
        <v>381500</v>
      </c>
      <c r="E44" s="49"/>
      <c r="F44" s="50"/>
      <c r="G44" s="50"/>
      <c r="H44" s="50"/>
      <c r="I44" s="24"/>
      <c r="J44" s="24"/>
      <c r="K44" s="24"/>
      <c r="L44" s="24"/>
      <c r="M44" s="24"/>
      <c r="N44" s="2"/>
      <c r="O44" s="24"/>
      <c r="P44" s="24"/>
      <c r="Q44" s="24"/>
      <c r="R44" s="24"/>
      <c r="S44" s="24"/>
      <c r="T44" s="36"/>
    </row>
    <row r="45" spans="2:20" ht="23.25">
      <c r="B45" s="23"/>
      <c r="C45" s="17">
        <v>2006</v>
      </c>
      <c r="D45" s="21">
        <v>408000</v>
      </c>
      <c r="E45" s="49"/>
      <c r="F45" s="49"/>
      <c r="G45" s="50"/>
      <c r="H45" s="51"/>
      <c r="I45" s="24"/>
      <c r="J45" s="24"/>
      <c r="K45" s="24"/>
      <c r="L45" s="24"/>
      <c r="M45" s="24"/>
      <c r="N45" s="2"/>
      <c r="O45" s="24"/>
      <c r="P45" s="24"/>
      <c r="Q45" s="24"/>
      <c r="R45" s="24"/>
      <c r="S45" s="24"/>
      <c r="T45" s="36"/>
    </row>
    <row r="46" spans="2:20" ht="23.25">
      <c r="B46" s="23"/>
      <c r="C46" s="17">
        <v>2007</v>
      </c>
      <c r="D46" s="21">
        <v>433700</v>
      </c>
      <c r="E46" s="49"/>
      <c r="F46" s="49"/>
      <c r="G46" s="49"/>
      <c r="H46" s="24"/>
      <c r="I46" s="24"/>
      <c r="J46" s="24"/>
      <c r="K46" s="24"/>
      <c r="L46" s="24"/>
      <c r="M46" s="24"/>
      <c r="N46" s="24"/>
      <c r="O46" s="24"/>
      <c r="P46" s="24"/>
      <c r="Q46" s="24"/>
      <c r="R46" s="24"/>
      <c r="S46" s="24"/>
      <c r="T46" s="36"/>
    </row>
    <row r="47" spans="2:20" ht="23.25">
      <c r="B47" s="23"/>
      <c r="C47" s="17">
        <v>2008</v>
      </c>
      <c r="D47" s="21">
        <v>461500</v>
      </c>
      <c r="E47" s="49"/>
      <c r="F47" s="49"/>
      <c r="G47" s="49"/>
      <c r="H47" s="24"/>
      <c r="I47" s="24"/>
      <c r="J47" s="24"/>
      <c r="K47" s="24"/>
      <c r="L47" s="24"/>
      <c r="M47" s="24"/>
      <c r="N47" s="24"/>
      <c r="O47" s="24"/>
      <c r="P47" s="24"/>
      <c r="Q47" s="24"/>
      <c r="R47" s="24"/>
      <c r="S47" s="24"/>
      <c r="T47" s="36"/>
    </row>
    <row r="48" spans="2:20" ht="23.25">
      <c r="B48" s="23"/>
      <c r="C48" s="17">
        <v>2009</v>
      </c>
      <c r="D48" s="21">
        <v>496900</v>
      </c>
      <c r="E48" s="48"/>
      <c r="F48" s="48"/>
      <c r="G48" s="48"/>
      <c r="H48" s="24"/>
      <c r="I48" s="24"/>
      <c r="J48" s="24"/>
      <c r="K48" s="24"/>
      <c r="L48" s="24"/>
      <c r="M48" s="24"/>
      <c r="N48" s="24"/>
      <c r="O48" s="24"/>
      <c r="P48" s="24"/>
      <c r="Q48" s="24"/>
      <c r="R48" s="24"/>
      <c r="S48" s="24"/>
      <c r="T48" s="36"/>
    </row>
    <row r="49" spans="2:20" ht="23.25">
      <c r="B49" s="23"/>
      <c r="C49" s="17">
        <v>2010</v>
      </c>
      <c r="D49" s="21">
        <v>515000</v>
      </c>
      <c r="E49" s="48"/>
      <c r="F49" s="48"/>
      <c r="G49" s="48"/>
      <c r="H49" s="24"/>
      <c r="I49" s="24"/>
      <c r="J49" s="24"/>
      <c r="K49" s="24"/>
      <c r="L49" s="24"/>
      <c r="M49" s="24"/>
      <c r="N49" s="24"/>
      <c r="O49" s="24"/>
      <c r="P49" s="24"/>
      <c r="Q49" s="24"/>
      <c r="R49" s="24"/>
      <c r="S49" s="24"/>
      <c r="T49" s="36"/>
    </row>
    <row r="50" spans="2:20" ht="23.25">
      <c r="B50" s="23"/>
      <c r="C50" s="17">
        <v>2011</v>
      </c>
      <c r="D50" s="21">
        <v>535600</v>
      </c>
      <c r="E50" s="48"/>
      <c r="F50" s="48"/>
      <c r="G50" s="48"/>
      <c r="H50" s="24"/>
      <c r="I50" s="24"/>
      <c r="J50" s="24"/>
      <c r="K50" s="24"/>
      <c r="L50" s="24"/>
      <c r="M50" s="24"/>
      <c r="N50" s="24"/>
      <c r="O50" s="24"/>
      <c r="P50" s="24"/>
      <c r="Q50" s="24"/>
      <c r="R50" s="24"/>
      <c r="S50" s="24"/>
      <c r="T50" s="36"/>
    </row>
    <row r="51" spans="2:20" ht="23.25">
      <c r="B51" s="23"/>
      <c r="C51" s="17">
        <v>2012</v>
      </c>
      <c r="D51" s="21">
        <v>566700</v>
      </c>
      <c r="E51" s="48"/>
      <c r="F51" s="48"/>
      <c r="G51" s="48"/>
      <c r="H51" s="24"/>
      <c r="I51" s="24"/>
      <c r="J51" s="24"/>
      <c r="K51" s="24"/>
      <c r="L51" s="24"/>
      <c r="M51" s="24"/>
      <c r="N51" s="24"/>
      <c r="O51" s="24"/>
      <c r="P51" s="24"/>
      <c r="Q51" s="24"/>
      <c r="R51" s="24"/>
      <c r="S51" s="24"/>
      <c r="T51" s="36"/>
    </row>
    <row r="52" spans="2:20" ht="23.25">
      <c r="B52" s="23"/>
      <c r="C52" s="17">
        <v>2013</v>
      </c>
      <c r="D52" s="21">
        <v>589500</v>
      </c>
      <c r="E52" s="48"/>
      <c r="F52" s="48"/>
      <c r="G52" s="48"/>
      <c r="H52" s="24"/>
      <c r="I52" s="24"/>
      <c r="J52" s="24"/>
      <c r="K52" s="24"/>
      <c r="L52" s="24"/>
      <c r="M52" s="24"/>
      <c r="N52" s="24"/>
      <c r="O52" s="24"/>
      <c r="P52" s="24"/>
      <c r="Q52" s="24"/>
      <c r="R52" s="24"/>
      <c r="S52" s="24"/>
      <c r="T52" s="36"/>
    </row>
    <row r="53" spans="2:20" ht="23.25">
      <c r="B53" s="23"/>
      <c r="C53" s="17">
        <v>2014</v>
      </c>
      <c r="D53" s="21">
        <v>616000</v>
      </c>
      <c r="E53" s="24"/>
      <c r="F53" s="24"/>
      <c r="G53" s="24"/>
      <c r="H53" s="24"/>
      <c r="I53" s="24"/>
      <c r="J53" s="24"/>
      <c r="K53" s="24"/>
      <c r="L53" s="24"/>
      <c r="M53" s="24"/>
      <c r="N53" s="24"/>
      <c r="O53" s="24"/>
      <c r="P53" s="24"/>
      <c r="Q53" s="24"/>
      <c r="R53" s="24"/>
      <c r="S53" s="24"/>
      <c r="T53" s="36"/>
    </row>
    <row r="54" spans="2:20" ht="23.25">
      <c r="B54" s="23"/>
      <c r="C54" s="17">
        <v>2015</v>
      </c>
      <c r="D54" s="21">
        <v>644350</v>
      </c>
      <c r="E54" s="24"/>
      <c r="F54" s="24"/>
      <c r="G54" s="24"/>
      <c r="H54" s="24"/>
      <c r="I54" s="24"/>
      <c r="J54" s="24"/>
      <c r="K54" s="24"/>
      <c r="L54" s="24"/>
      <c r="M54" s="24"/>
      <c r="N54" s="24"/>
      <c r="O54" s="24"/>
      <c r="P54" s="24"/>
      <c r="Q54" s="24"/>
      <c r="R54" s="24"/>
      <c r="S54" s="24"/>
      <c r="T54" s="36"/>
    </row>
    <row r="55" spans="2:20" ht="23.25">
      <c r="B55" s="23"/>
      <c r="C55" s="17">
        <v>2016</v>
      </c>
      <c r="D55" s="21">
        <v>689455</v>
      </c>
      <c r="E55" s="24"/>
      <c r="F55" s="24"/>
      <c r="G55" s="24"/>
      <c r="H55" s="24"/>
      <c r="I55" s="24"/>
      <c r="J55" s="24"/>
      <c r="K55" s="24"/>
      <c r="L55" s="24"/>
      <c r="M55" s="24"/>
      <c r="N55" s="24"/>
      <c r="O55" s="24"/>
      <c r="P55" s="24"/>
      <c r="Q55" s="24"/>
      <c r="R55" s="24"/>
      <c r="S55" s="24"/>
      <c r="T55" s="36"/>
    </row>
    <row r="56" spans="2:20" ht="23.25">
      <c r="B56" s="23"/>
      <c r="C56" s="17">
        <v>2017</v>
      </c>
      <c r="D56" s="21">
        <v>737717</v>
      </c>
      <c r="E56" s="24"/>
      <c r="F56" s="24"/>
      <c r="G56" s="24"/>
      <c r="H56" s="24"/>
      <c r="I56" s="24"/>
      <c r="J56" s="24"/>
      <c r="K56" s="24"/>
      <c r="L56" s="24"/>
      <c r="M56" s="24"/>
      <c r="N56" s="24"/>
      <c r="O56" s="24"/>
      <c r="P56" s="24"/>
      <c r="Q56" s="24"/>
      <c r="R56" s="24"/>
      <c r="S56" s="24"/>
      <c r="T56" s="36"/>
    </row>
    <row r="57" spans="2:20" ht="23.25">
      <c r="B57" s="23"/>
      <c r="C57" s="17">
        <v>2018</v>
      </c>
      <c r="D57" s="21">
        <v>781242</v>
      </c>
      <c r="E57" s="24"/>
      <c r="F57" s="24"/>
      <c r="G57" s="24"/>
      <c r="H57" s="24"/>
      <c r="I57" s="24"/>
      <c r="J57" s="24"/>
      <c r="K57" s="24"/>
      <c r="L57" s="24"/>
      <c r="M57" s="24"/>
      <c r="N57" s="24"/>
      <c r="O57" s="24"/>
      <c r="P57" s="24"/>
      <c r="Q57" s="24"/>
      <c r="R57" s="24"/>
      <c r="S57" s="24"/>
      <c r="T57" s="36"/>
    </row>
    <row r="58" spans="2:20" ht="15.75" thickBot="1">
      <c r="B58" s="29"/>
      <c r="C58" s="30"/>
      <c r="D58" s="30"/>
      <c r="E58" s="30"/>
      <c r="F58" s="30"/>
      <c r="G58" s="30"/>
      <c r="H58" s="30"/>
      <c r="I58" s="30"/>
      <c r="J58" s="30"/>
      <c r="K58" s="30"/>
      <c r="L58" s="30"/>
      <c r="M58" s="30"/>
      <c r="N58" s="30"/>
      <c r="O58" s="30"/>
      <c r="P58" s="30"/>
      <c r="Q58" s="30"/>
      <c r="R58" s="30"/>
      <c r="S58" s="30"/>
      <c r="T58" s="37"/>
    </row>
    <row r="59" spans="2:20">
      <c r="B59" s="24"/>
      <c r="C59" s="24"/>
      <c r="D59" s="24"/>
      <c r="E59" s="24"/>
      <c r="F59" s="24"/>
      <c r="G59" s="24"/>
      <c r="H59" s="24"/>
      <c r="I59" s="24"/>
      <c r="J59" s="24"/>
      <c r="K59" s="24"/>
      <c r="L59" s="24"/>
      <c r="M59" s="24"/>
      <c r="N59" s="24"/>
      <c r="O59" s="24"/>
      <c r="P59" s="24"/>
      <c r="Q59" s="24"/>
      <c r="R59" s="24"/>
      <c r="S59" s="24"/>
      <c r="T59" s="24"/>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sheetData>
  <protectedRanges>
    <protectedRange sqref="N40:N45" name="Rango1_2_1"/>
  </protectedRanges>
  <mergeCells count="50">
    <mergeCell ref="B1:R2"/>
    <mergeCell ref="B3:R4"/>
    <mergeCell ref="B5:D6"/>
    <mergeCell ref="E5:R6"/>
    <mergeCell ref="S1:T6"/>
    <mergeCell ref="C34:D34"/>
    <mergeCell ref="X31:AT31"/>
    <mergeCell ref="Q23:Q25"/>
    <mergeCell ref="R23:R24"/>
    <mergeCell ref="S23:S24"/>
    <mergeCell ref="T23:T24"/>
    <mergeCell ref="G24:G25"/>
    <mergeCell ref="K23:K25"/>
    <mergeCell ref="L23:L25"/>
    <mergeCell ref="M23:M25"/>
    <mergeCell ref="N23:N25"/>
    <mergeCell ref="O23:O25"/>
    <mergeCell ref="P23:P25"/>
    <mergeCell ref="B21:N21"/>
    <mergeCell ref="P21:R21"/>
    <mergeCell ref="X22:AT23"/>
    <mergeCell ref="C23:C25"/>
    <mergeCell ref="D23:D25"/>
    <mergeCell ref="E23:E25"/>
    <mergeCell ref="F23:F25"/>
    <mergeCell ref="H23:H25"/>
    <mergeCell ref="I23:I25"/>
    <mergeCell ref="J23:J25"/>
    <mergeCell ref="B18:M18"/>
    <mergeCell ref="P18:R18"/>
    <mergeCell ref="B19:M19"/>
    <mergeCell ref="P19:R19"/>
    <mergeCell ref="B20:M20"/>
    <mergeCell ref="P20:R20"/>
    <mergeCell ref="B17:M17"/>
    <mergeCell ref="P17:R17"/>
    <mergeCell ref="B7:T8"/>
    <mergeCell ref="B9:J9"/>
    <mergeCell ref="K9:N9"/>
    <mergeCell ref="P9:R11"/>
    <mergeCell ref="B10:J10"/>
    <mergeCell ref="K10:N10"/>
    <mergeCell ref="B11:J11"/>
    <mergeCell ref="K11:N11"/>
    <mergeCell ref="O9:O11"/>
    <mergeCell ref="B12:M12"/>
    <mergeCell ref="P12:R12"/>
    <mergeCell ref="B13:T13"/>
    <mergeCell ref="B14:T15"/>
    <mergeCell ref="P16:R16"/>
  </mergeCells>
  <conditionalFormatting sqref="O12">
    <cfRule type="containsText" dxfId="39" priority="1" operator="containsText" text="NO  CUMPLE">
      <formula>NOT(ISERROR(SEARCH("NO  CUMPLE",O12)))</formula>
    </cfRule>
    <cfRule type="containsText" dxfId="38" priority="2" operator="containsText" text="CUMPLE">
      <formula>NOT(ISERROR(SEARCH("CUMPLE",O12)))</formula>
    </cfRule>
  </conditionalFormatting>
  <conditionalFormatting sqref="O9">
    <cfRule type="containsText" dxfId="37" priority="3" operator="containsText" text="NO  CUMPLE">
      <formula>NOT(ISERROR(SEARCH("NO  CUMPLE",O9)))</formula>
    </cfRule>
    <cfRule type="containsText" dxfId="36" priority="4" operator="containsText" text="CUMPLE">
      <formula>NOT(ISERROR(SEARCH("CUMPLE",O9)))</formula>
    </cfRule>
  </conditionalFormatting>
  <dataValidations disablePrompts="1" count="1">
    <dataValidation type="list" allowBlank="1" showInputMessage="1" showErrorMessage="1" sqref="N40:N45">
      <formula1>$BD$122:$BD$123</formula1>
    </dataValidation>
  </dataValidation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dimension ref="B1:AT64"/>
  <sheetViews>
    <sheetView topLeftCell="A4" zoomScale="40" zoomScaleNormal="40" workbookViewId="0">
      <selection activeCell="S33" sqref="S33"/>
    </sheetView>
  </sheetViews>
  <sheetFormatPr baseColWidth="10" defaultRowHeight="15"/>
  <cols>
    <col min="3" max="3" width="13.42578125" customWidth="1"/>
    <col min="4" max="4" width="32.5703125" customWidth="1"/>
    <col min="5" max="5" width="34.42578125" customWidth="1"/>
    <col min="6" max="6" width="23.5703125" customWidth="1"/>
    <col min="7" max="7" width="24.28515625" customWidth="1"/>
    <col min="8" max="8" width="63.42578125" customWidth="1"/>
    <col min="9" max="9" width="20" customWidth="1"/>
    <col min="10" max="10" width="30.42578125" customWidth="1"/>
    <col min="11" max="11" width="17.85546875" customWidth="1"/>
    <col min="12" max="12" width="24.85546875" customWidth="1"/>
    <col min="13" max="13" width="24" customWidth="1"/>
    <col min="14" max="14" width="24.140625" customWidth="1"/>
    <col min="15" max="15" width="26.42578125" customWidth="1"/>
    <col min="16" max="16" width="27" customWidth="1"/>
    <col min="17" max="17" width="28.42578125" bestFit="1" customWidth="1"/>
    <col min="18" max="18" width="69.5703125" customWidth="1"/>
    <col min="19" max="19" width="31.28515625" bestFit="1" customWidth="1"/>
    <col min="20" max="20" width="37.28515625" customWidth="1"/>
  </cols>
  <sheetData>
    <row r="1" spans="2:20">
      <c r="B1" s="521" t="s">
        <v>190</v>
      </c>
      <c r="C1" s="522"/>
      <c r="D1" s="522"/>
      <c r="E1" s="522"/>
      <c r="F1" s="522"/>
      <c r="G1" s="522"/>
      <c r="H1" s="522"/>
      <c r="I1" s="522"/>
      <c r="J1" s="522"/>
      <c r="K1" s="522"/>
      <c r="L1" s="522"/>
      <c r="M1" s="522"/>
      <c r="N1" s="522"/>
      <c r="O1" s="522"/>
      <c r="P1" s="522"/>
      <c r="Q1" s="522"/>
      <c r="R1" s="523"/>
      <c r="S1" s="630"/>
      <c r="T1" s="631"/>
    </row>
    <row r="2" spans="2:20" ht="15" customHeight="1" thickBot="1">
      <c r="B2" s="479"/>
      <c r="C2" s="480"/>
      <c r="D2" s="480"/>
      <c r="E2" s="480"/>
      <c r="F2" s="480"/>
      <c r="G2" s="480"/>
      <c r="H2" s="480"/>
      <c r="I2" s="480"/>
      <c r="J2" s="480"/>
      <c r="K2" s="480"/>
      <c r="L2" s="480"/>
      <c r="M2" s="480"/>
      <c r="N2" s="480"/>
      <c r="O2" s="480"/>
      <c r="P2" s="480"/>
      <c r="Q2" s="480"/>
      <c r="R2" s="524"/>
      <c r="S2" s="632"/>
      <c r="T2" s="633"/>
    </row>
    <row r="3" spans="2:20" ht="15" customHeight="1">
      <c r="B3" s="565" t="s">
        <v>191</v>
      </c>
      <c r="C3" s="566"/>
      <c r="D3" s="566"/>
      <c r="E3" s="566"/>
      <c r="F3" s="566"/>
      <c r="G3" s="566"/>
      <c r="H3" s="566"/>
      <c r="I3" s="566"/>
      <c r="J3" s="566"/>
      <c r="K3" s="566"/>
      <c r="L3" s="566"/>
      <c r="M3" s="566"/>
      <c r="N3" s="566"/>
      <c r="O3" s="566"/>
      <c r="P3" s="566"/>
      <c r="Q3" s="566"/>
      <c r="R3" s="567"/>
      <c r="S3" s="632"/>
      <c r="T3" s="633"/>
    </row>
    <row r="4" spans="2:20">
      <c r="B4" s="568"/>
      <c r="C4" s="569"/>
      <c r="D4" s="569"/>
      <c r="E4" s="569"/>
      <c r="F4" s="569"/>
      <c r="G4" s="569"/>
      <c r="H4" s="569"/>
      <c r="I4" s="569"/>
      <c r="J4" s="569"/>
      <c r="K4" s="569"/>
      <c r="L4" s="569"/>
      <c r="M4" s="569"/>
      <c r="N4" s="569"/>
      <c r="O4" s="569"/>
      <c r="P4" s="569"/>
      <c r="Q4" s="569"/>
      <c r="R4" s="570"/>
      <c r="S4" s="632"/>
      <c r="T4" s="633"/>
    </row>
    <row r="5" spans="2:20" ht="51.75" customHeight="1">
      <c r="B5" s="477" t="s">
        <v>188</v>
      </c>
      <c r="C5" s="478"/>
      <c r="D5" s="478"/>
      <c r="E5" s="607" t="s">
        <v>213</v>
      </c>
      <c r="F5" s="608"/>
      <c r="G5" s="608"/>
      <c r="H5" s="608"/>
      <c r="I5" s="608"/>
      <c r="J5" s="608"/>
      <c r="K5" s="608"/>
      <c r="L5" s="608"/>
      <c r="M5" s="608"/>
      <c r="N5" s="608"/>
      <c r="O5" s="608"/>
      <c r="P5" s="608"/>
      <c r="Q5" s="608"/>
      <c r="R5" s="609"/>
      <c r="S5" s="632"/>
      <c r="T5" s="633"/>
    </row>
    <row r="6" spans="2:20" ht="15.75" customHeight="1" thickBot="1">
      <c r="B6" s="479"/>
      <c r="C6" s="480"/>
      <c r="D6" s="480"/>
      <c r="E6" s="610"/>
      <c r="F6" s="611"/>
      <c r="G6" s="611"/>
      <c r="H6" s="611"/>
      <c r="I6" s="611"/>
      <c r="J6" s="611"/>
      <c r="K6" s="611"/>
      <c r="L6" s="611"/>
      <c r="M6" s="611"/>
      <c r="N6" s="611"/>
      <c r="O6" s="611"/>
      <c r="P6" s="611"/>
      <c r="Q6" s="611"/>
      <c r="R6" s="612"/>
      <c r="S6" s="634"/>
      <c r="T6" s="635"/>
    </row>
    <row r="7" spans="2:20" ht="15.75" thickBot="1">
      <c r="B7" s="23"/>
      <c r="C7" s="24"/>
      <c r="D7" s="24"/>
      <c r="E7" s="24"/>
      <c r="F7" s="24"/>
      <c r="G7" s="24"/>
      <c r="H7" s="24"/>
      <c r="I7" s="24"/>
      <c r="J7" s="24"/>
      <c r="K7" s="24"/>
      <c r="L7" s="24"/>
      <c r="M7" s="24"/>
      <c r="N7" s="24"/>
      <c r="O7" s="24"/>
      <c r="P7" s="24"/>
      <c r="Q7" s="24"/>
      <c r="R7" s="24"/>
      <c r="S7" s="24"/>
      <c r="T7" s="36"/>
    </row>
    <row r="8" spans="2:20" ht="57.75" customHeight="1">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5"/>
      <c r="Q9" s="475"/>
      <c r="R9" s="475"/>
      <c r="S9" s="475"/>
      <c r="T9" s="476"/>
    </row>
    <row r="10" spans="2:20" ht="23.25">
      <c r="B10" s="545" t="s">
        <v>0</v>
      </c>
      <c r="C10" s="546"/>
      <c r="D10" s="546"/>
      <c r="E10" s="546"/>
      <c r="F10" s="546"/>
      <c r="G10" s="546"/>
      <c r="H10" s="546"/>
      <c r="I10" s="546"/>
      <c r="J10" s="547"/>
      <c r="K10" s="548">
        <v>16000000000</v>
      </c>
      <c r="L10" s="548"/>
      <c r="M10" s="548"/>
      <c r="N10" s="548"/>
      <c r="O10" s="552" t="str">
        <f>+IF(K12&gt;=K11,"CUMPLE","NO  CUMPLE")</f>
        <v>CUMPLE</v>
      </c>
      <c r="P10" s="603"/>
      <c r="Q10" s="604"/>
      <c r="R10" s="605"/>
      <c r="S10" s="1"/>
      <c r="T10" s="80"/>
    </row>
    <row r="11" spans="2:20" ht="23.25">
      <c r="B11" s="487" t="s">
        <v>126</v>
      </c>
      <c r="C11" s="488"/>
      <c r="D11" s="488"/>
      <c r="E11" s="488"/>
      <c r="F11" s="488"/>
      <c r="G11" s="488"/>
      <c r="H11" s="488"/>
      <c r="I11" s="488"/>
      <c r="J11" s="489"/>
      <c r="K11" s="490">
        <f>+H39</f>
        <v>15360.157288010629</v>
      </c>
      <c r="L11" s="490"/>
      <c r="M11" s="490"/>
      <c r="N11" s="490"/>
      <c r="O11" s="553"/>
      <c r="P11" s="603"/>
      <c r="Q11" s="604"/>
      <c r="R11" s="605"/>
      <c r="S11" s="1"/>
      <c r="T11" s="80"/>
    </row>
    <row r="12" spans="2:20" ht="23.25">
      <c r="B12" s="487" t="s">
        <v>1</v>
      </c>
      <c r="C12" s="488"/>
      <c r="D12" s="488"/>
      <c r="E12" s="488"/>
      <c r="F12" s="488"/>
      <c r="G12" s="488"/>
      <c r="H12" s="488"/>
      <c r="I12" s="488"/>
      <c r="J12" s="489"/>
      <c r="K12" s="490">
        <f>+S33</f>
        <v>30458.840668353987</v>
      </c>
      <c r="L12" s="490"/>
      <c r="M12" s="490"/>
      <c r="N12" s="490"/>
      <c r="O12" s="554"/>
      <c r="P12" s="606"/>
      <c r="Q12" s="604"/>
      <c r="R12" s="605"/>
      <c r="S12" s="1"/>
      <c r="T12" s="80"/>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84"/>
      <c r="Q13" s="584"/>
      <c r="R13" s="584"/>
      <c r="S13" s="2"/>
      <c r="T13" s="82"/>
    </row>
    <row r="14" spans="2:20" ht="34.5" customHeight="1" thickBot="1">
      <c r="B14" s="614" t="str">
        <f>IF(AND($O10="CUMPLE",O13="CUMPLE"),"HABILITADO","NO HABILITADO")</f>
        <v>HABILITADO</v>
      </c>
      <c r="C14" s="615"/>
      <c r="D14" s="615"/>
      <c r="E14" s="615"/>
      <c r="F14" s="615"/>
      <c r="G14" s="615"/>
      <c r="H14" s="615"/>
      <c r="I14" s="615"/>
      <c r="J14" s="615"/>
      <c r="K14" s="615"/>
      <c r="L14" s="615"/>
      <c r="M14" s="615"/>
      <c r="N14" s="615"/>
      <c r="O14" s="615"/>
      <c r="P14" s="615"/>
      <c r="Q14" s="615"/>
      <c r="R14" s="615"/>
      <c r="S14" s="615"/>
      <c r="T14" s="616"/>
    </row>
    <row r="15" spans="2:20" ht="43.5" customHeight="1">
      <c r="B15" s="470" t="s">
        <v>40</v>
      </c>
      <c r="C15" s="471"/>
      <c r="D15" s="471"/>
      <c r="E15" s="471"/>
      <c r="F15" s="471"/>
      <c r="G15" s="471"/>
      <c r="H15" s="471"/>
      <c r="I15" s="471"/>
      <c r="J15" s="471"/>
      <c r="K15" s="471"/>
      <c r="L15" s="471"/>
      <c r="M15" s="471"/>
      <c r="N15" s="471"/>
      <c r="O15" s="471"/>
      <c r="P15" s="471"/>
      <c r="Q15" s="471"/>
      <c r="R15" s="471"/>
      <c r="S15" s="471"/>
      <c r="T15" s="617"/>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2" t="s">
        <v>43</v>
      </c>
      <c r="C18" s="513"/>
      <c r="D18" s="513"/>
      <c r="E18" s="513"/>
      <c r="F18" s="513"/>
      <c r="G18" s="513"/>
      <c r="H18" s="513"/>
      <c r="I18" s="513"/>
      <c r="J18" s="513"/>
      <c r="K18" s="513"/>
      <c r="L18" s="513"/>
      <c r="M18" s="513"/>
      <c r="N18" s="40">
        <v>1</v>
      </c>
      <c r="O18" s="39" t="str">
        <f>IF(B14="NO HABILITADO","0",IF(N18=1,"100",IF(N18=2,"50","0")))</f>
        <v>100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10</v>
      </c>
      <c r="P19" s="540"/>
      <c r="Q19" s="541"/>
      <c r="R19" s="542"/>
      <c r="S19" s="4"/>
      <c r="T19" s="83"/>
      <c r="X19" s="33"/>
      <c r="Y19" s="34"/>
      <c r="Z19" s="34"/>
      <c r="AA19" s="34"/>
      <c r="AB19" s="34"/>
      <c r="AC19" s="34"/>
      <c r="AD19" s="34"/>
      <c r="AE19" s="34"/>
      <c r="AF19" s="34"/>
      <c r="AG19" s="34"/>
      <c r="AH19" s="34"/>
      <c r="AI19" s="34"/>
      <c r="AJ19" s="34"/>
      <c r="AK19" s="34"/>
      <c r="AL19" s="34"/>
      <c r="AM19" s="34"/>
      <c r="AN19" s="34"/>
      <c r="AO19" s="34"/>
      <c r="AP19" s="34"/>
      <c r="AQ19" s="34"/>
      <c r="AR19" s="34"/>
      <c r="AS19" s="34"/>
      <c r="AT19" s="35"/>
    </row>
    <row r="20" spans="2:46" ht="61.5" customHeight="1">
      <c r="B20" s="512" t="s">
        <v>44</v>
      </c>
      <c r="C20" s="513"/>
      <c r="D20" s="513"/>
      <c r="E20" s="513"/>
      <c r="F20" s="513"/>
      <c r="G20" s="513"/>
      <c r="H20" s="513"/>
      <c r="I20" s="513"/>
      <c r="J20" s="513"/>
      <c r="K20" s="513"/>
      <c r="L20" s="513"/>
      <c r="M20" s="513"/>
      <c r="N20" s="40" t="s">
        <v>3</v>
      </c>
      <c r="O20" s="39" t="str">
        <f>IF(B14="NO HABILITADO","0",IF(N20="SI","20","0"))</f>
        <v>20</v>
      </c>
      <c r="P20" s="540"/>
      <c r="Q20" s="541"/>
      <c r="R20" s="542"/>
      <c r="S20" s="4"/>
      <c r="T20" s="83"/>
      <c r="X20" s="23"/>
      <c r="Y20" s="24"/>
      <c r="Z20" s="24"/>
      <c r="AA20" s="24"/>
      <c r="AB20" s="24"/>
      <c r="AC20" s="24"/>
      <c r="AD20" s="24"/>
      <c r="AE20" s="24"/>
      <c r="AF20" s="24"/>
      <c r="AG20" s="24"/>
      <c r="AH20" s="24"/>
      <c r="AI20" s="24"/>
      <c r="AJ20" s="24"/>
      <c r="AK20" s="24"/>
      <c r="AL20" s="24"/>
      <c r="AM20" s="24"/>
      <c r="AN20" s="24"/>
      <c r="AO20" s="24"/>
      <c r="AP20" s="24"/>
      <c r="AQ20" s="24"/>
      <c r="AR20" s="24"/>
      <c r="AS20" s="24"/>
      <c r="AT20" s="36"/>
    </row>
    <row r="21" spans="2:46" ht="23.25">
      <c r="B21" s="512" t="s">
        <v>46</v>
      </c>
      <c r="C21" s="513"/>
      <c r="D21" s="513"/>
      <c r="E21" s="513"/>
      <c r="F21" s="513"/>
      <c r="G21" s="513"/>
      <c r="H21" s="513"/>
      <c r="I21" s="513"/>
      <c r="J21" s="513"/>
      <c r="K21" s="513"/>
      <c r="L21" s="513"/>
      <c r="M21" s="513"/>
      <c r="N21" s="40" t="s">
        <v>3</v>
      </c>
      <c r="O21" s="39" t="str">
        <f>IF(B14="NO HABILITADO","0",IF(N21="SI","100","0"))</f>
        <v>100</v>
      </c>
      <c r="P21" s="540"/>
      <c r="Q21" s="541"/>
      <c r="R21" s="542"/>
      <c r="S21" s="2"/>
      <c r="T21" s="82"/>
      <c r="X21" s="23"/>
      <c r="Y21" s="24"/>
      <c r="Z21" s="24"/>
      <c r="AA21" s="24"/>
      <c r="AB21" s="24"/>
      <c r="AC21" s="24"/>
      <c r="AD21" s="24"/>
      <c r="AE21" s="24"/>
      <c r="AF21" s="24"/>
      <c r="AG21" s="24"/>
      <c r="AH21" s="24"/>
      <c r="AI21" s="24"/>
      <c r="AJ21" s="24"/>
      <c r="AK21" s="24"/>
      <c r="AL21" s="24"/>
      <c r="AM21" s="24"/>
      <c r="AN21" s="24"/>
      <c r="AO21" s="24"/>
      <c r="AP21" s="24"/>
      <c r="AQ21" s="24"/>
      <c r="AR21" s="24"/>
      <c r="AS21" s="24"/>
      <c r="AT21" s="36"/>
    </row>
    <row r="22" spans="2:46" ht="27.75">
      <c r="B22" s="537" t="s">
        <v>35</v>
      </c>
      <c r="C22" s="538"/>
      <c r="D22" s="538"/>
      <c r="E22" s="538"/>
      <c r="F22" s="538"/>
      <c r="G22" s="538"/>
      <c r="H22" s="538"/>
      <c r="I22" s="538"/>
      <c r="J22" s="538"/>
      <c r="K22" s="538"/>
      <c r="L22" s="538"/>
      <c r="M22" s="538"/>
      <c r="N22" s="538"/>
      <c r="O22" s="41">
        <f>+O21+O20+O19+O18</f>
        <v>230</v>
      </c>
      <c r="P22" s="540"/>
      <c r="Q22" s="541"/>
      <c r="R22" s="542"/>
      <c r="S22" s="2"/>
      <c r="T22" s="82"/>
      <c r="X22" s="23"/>
      <c r="Y22" s="24"/>
      <c r="Z22" s="24"/>
      <c r="AA22" s="24"/>
      <c r="AB22" s="24"/>
      <c r="AC22" s="24"/>
      <c r="AD22" s="24"/>
      <c r="AE22" s="24"/>
      <c r="AF22" s="24"/>
      <c r="AG22" s="24"/>
      <c r="AH22" s="24"/>
      <c r="AI22" s="24"/>
      <c r="AJ22" s="24"/>
      <c r="AK22" s="24"/>
      <c r="AL22" s="24"/>
      <c r="AM22" s="24"/>
      <c r="AN22" s="24"/>
      <c r="AO22" s="24"/>
      <c r="AP22" s="24"/>
      <c r="AQ22" s="24"/>
      <c r="AR22" s="24"/>
      <c r="AS22" s="24"/>
      <c r="AT22" s="36"/>
    </row>
    <row r="23" spans="2:46" ht="388.5" customHeight="1">
      <c r="B23" s="23"/>
      <c r="C23" s="24"/>
      <c r="D23" s="24"/>
      <c r="E23" s="24"/>
      <c r="F23" s="24"/>
      <c r="G23" s="24"/>
      <c r="H23" s="24"/>
      <c r="I23" s="24"/>
      <c r="J23" s="24"/>
      <c r="K23" s="24"/>
      <c r="L23" s="24"/>
      <c r="M23" s="24"/>
      <c r="N23" s="24"/>
      <c r="O23" s="2"/>
      <c r="P23" s="2"/>
      <c r="Q23" s="2"/>
      <c r="R23" s="2"/>
      <c r="S23" s="2"/>
      <c r="T23" s="82"/>
      <c r="X23" s="23"/>
      <c r="Y23" s="24"/>
      <c r="Z23" s="24"/>
      <c r="AA23" s="24"/>
      <c r="AB23" s="24"/>
      <c r="AC23" s="24"/>
      <c r="AD23" s="24"/>
      <c r="AE23" s="24"/>
      <c r="AF23" s="24"/>
      <c r="AG23" s="24"/>
      <c r="AH23" s="24"/>
      <c r="AI23" s="24"/>
      <c r="AJ23" s="24"/>
      <c r="AK23" s="24"/>
      <c r="AL23" s="24"/>
      <c r="AM23" s="24"/>
      <c r="AN23" s="24"/>
      <c r="AO23" s="24"/>
      <c r="AP23" s="24"/>
      <c r="AQ23" s="24"/>
      <c r="AR23" s="24"/>
      <c r="AS23" s="24"/>
      <c r="AT23" s="36"/>
    </row>
    <row r="24" spans="2:46" ht="101.25" customHeight="1">
      <c r="B24" s="5"/>
      <c r="C24" s="497" t="s">
        <v>4</v>
      </c>
      <c r="D24" s="497" t="s">
        <v>5</v>
      </c>
      <c r="E24" s="497" t="s">
        <v>6</v>
      </c>
      <c r="F24" s="497" t="s">
        <v>7</v>
      </c>
      <c r="G24" s="6" t="s">
        <v>8</v>
      </c>
      <c r="H24" s="497" t="s">
        <v>9</v>
      </c>
      <c r="I24" s="497" t="s">
        <v>203</v>
      </c>
      <c r="J24" s="497" t="s">
        <v>11</v>
      </c>
      <c r="K24" s="497" t="s">
        <v>12</v>
      </c>
      <c r="L24" s="497" t="s">
        <v>13</v>
      </c>
      <c r="M24" s="497" t="s">
        <v>14</v>
      </c>
      <c r="N24" s="497" t="s">
        <v>15</v>
      </c>
      <c r="O24" s="497" t="s">
        <v>16</v>
      </c>
      <c r="P24" s="518" t="s">
        <v>17</v>
      </c>
      <c r="Q24" s="518" t="s">
        <v>18</v>
      </c>
      <c r="R24" s="514" t="s">
        <v>19</v>
      </c>
      <c r="S24" s="514" t="s">
        <v>20</v>
      </c>
      <c r="T24" s="516" t="s">
        <v>21</v>
      </c>
      <c r="X24" s="63"/>
      <c r="Y24" s="64"/>
      <c r="Z24" s="64"/>
      <c r="AA24" s="64"/>
      <c r="AB24" s="64"/>
      <c r="AC24" s="64"/>
      <c r="AD24" s="64"/>
      <c r="AE24" s="64"/>
      <c r="AF24" s="64"/>
      <c r="AG24" s="64"/>
      <c r="AH24" s="64"/>
      <c r="AI24" s="64"/>
      <c r="AJ24" s="64"/>
      <c r="AK24" s="64"/>
      <c r="AL24" s="64"/>
      <c r="AM24" s="64"/>
      <c r="AN24" s="64"/>
      <c r="AO24" s="64"/>
      <c r="AP24" s="64"/>
      <c r="AQ24" s="64"/>
      <c r="AR24" s="64"/>
      <c r="AS24" s="64"/>
      <c r="AT24" s="65"/>
    </row>
    <row r="25" spans="2:46" ht="31.5">
      <c r="B25" s="5"/>
      <c r="C25" s="498"/>
      <c r="D25" s="498"/>
      <c r="E25" s="498"/>
      <c r="F25" s="498"/>
      <c r="G25" s="497" t="s">
        <v>22</v>
      </c>
      <c r="H25" s="498"/>
      <c r="I25" s="498"/>
      <c r="J25" s="498"/>
      <c r="K25" s="498"/>
      <c r="L25" s="498"/>
      <c r="M25" s="498"/>
      <c r="N25" s="498"/>
      <c r="O25" s="498"/>
      <c r="P25" s="519"/>
      <c r="Q25" s="519"/>
      <c r="R25" s="515"/>
      <c r="S25" s="515"/>
      <c r="T25" s="517"/>
      <c r="X25" s="63"/>
      <c r="Y25" s="64"/>
      <c r="Z25" s="64"/>
      <c r="AA25" s="64"/>
      <c r="AB25" s="64"/>
      <c r="AC25" s="64"/>
      <c r="AD25" s="64"/>
      <c r="AE25" s="64"/>
      <c r="AF25" s="64"/>
      <c r="AG25" s="64"/>
      <c r="AH25" s="64"/>
      <c r="AI25" s="64"/>
      <c r="AJ25" s="64"/>
      <c r="AK25" s="64"/>
      <c r="AL25" s="64"/>
      <c r="AM25" s="64"/>
      <c r="AN25" s="64"/>
      <c r="AO25" s="64"/>
      <c r="AP25" s="64"/>
      <c r="AQ25" s="64"/>
      <c r="AR25" s="64"/>
      <c r="AS25" s="64"/>
      <c r="AT25" s="65"/>
    </row>
    <row r="26" spans="2:46" ht="32.25" thickBot="1">
      <c r="B26" s="5"/>
      <c r="C26" s="499"/>
      <c r="D26" s="499"/>
      <c r="E26" s="499"/>
      <c r="F26" s="499"/>
      <c r="G26" s="499"/>
      <c r="H26" s="499"/>
      <c r="I26" s="499"/>
      <c r="J26" s="499"/>
      <c r="K26" s="499"/>
      <c r="L26" s="499"/>
      <c r="M26" s="499"/>
      <c r="N26" s="499"/>
      <c r="O26" s="499"/>
      <c r="P26" s="520"/>
      <c r="Q26" s="520"/>
      <c r="R26" s="6" t="s">
        <v>23</v>
      </c>
      <c r="S26" s="6" t="s">
        <v>24</v>
      </c>
      <c r="T26" s="84"/>
      <c r="X26" s="509" t="s">
        <v>42</v>
      </c>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163.5" customHeight="1">
      <c r="B27" s="5"/>
      <c r="C27" s="8">
        <v>1</v>
      </c>
      <c r="D27" s="9" t="s">
        <v>124</v>
      </c>
      <c r="E27" s="9" t="s">
        <v>121</v>
      </c>
      <c r="F27" s="9">
        <v>60</v>
      </c>
      <c r="G27" s="9" t="s">
        <v>200</v>
      </c>
      <c r="H27" s="113" t="s">
        <v>202</v>
      </c>
      <c r="I27" s="11" t="s">
        <v>28</v>
      </c>
      <c r="J27" s="9" t="s">
        <v>125</v>
      </c>
      <c r="K27" s="9" t="s">
        <v>94</v>
      </c>
      <c r="L27" s="93">
        <v>0.48499999999999999</v>
      </c>
      <c r="M27" s="13">
        <v>40974</v>
      </c>
      <c r="N27" s="13">
        <v>41583</v>
      </c>
      <c r="O27" s="9">
        <v>2013</v>
      </c>
      <c r="P27" s="13"/>
      <c r="Q27" s="14">
        <f>14999989359-501907866</f>
        <v>14498081493</v>
      </c>
      <c r="R27" s="14">
        <f t="shared" ref="R27:R28" si="1">(Q27/1000)*L27</f>
        <v>7031569.5241050003</v>
      </c>
      <c r="S27" s="116">
        <f t="shared" ref="S27:S28" si="2">R27*1000/(VLOOKUP(O27,$C$37:$D$58,2,FALSE))</f>
        <v>11928.022941653944</v>
      </c>
      <c r="T27" s="94" t="s">
        <v>258</v>
      </c>
    </row>
    <row r="28" spans="2:46" ht="211.5" customHeight="1">
      <c r="B28" s="5"/>
      <c r="C28" s="8">
        <v>2</v>
      </c>
      <c r="D28" s="9" t="s">
        <v>124</v>
      </c>
      <c r="E28" s="9" t="s">
        <v>122</v>
      </c>
      <c r="F28" s="9">
        <v>13</v>
      </c>
      <c r="G28" s="9" t="s">
        <v>201</v>
      </c>
      <c r="H28" s="113" t="s">
        <v>202</v>
      </c>
      <c r="I28" s="11" t="s">
        <v>28</v>
      </c>
      <c r="J28" s="9" t="s">
        <v>125</v>
      </c>
      <c r="K28" s="9" t="s">
        <v>94</v>
      </c>
      <c r="L28" s="93">
        <v>0.48499999999999999</v>
      </c>
      <c r="M28" s="13">
        <v>40974</v>
      </c>
      <c r="N28" s="13">
        <v>41583</v>
      </c>
      <c r="O28" s="9">
        <v>2013</v>
      </c>
      <c r="P28" s="13"/>
      <c r="Q28" s="14">
        <f>14999989359-501907866</f>
        <v>14498081493</v>
      </c>
      <c r="R28" s="14">
        <f t="shared" si="1"/>
        <v>7031569.5241050003</v>
      </c>
      <c r="S28" s="116">
        <f t="shared" si="2"/>
        <v>11928.022941653944</v>
      </c>
      <c r="T28" s="94" t="s">
        <v>258</v>
      </c>
    </row>
    <row r="29" spans="2:46" ht="78.75" customHeight="1">
      <c r="B29" s="5"/>
      <c r="C29" s="8">
        <v>3</v>
      </c>
      <c r="D29" s="9" t="s">
        <v>204</v>
      </c>
      <c r="E29" s="9" t="s">
        <v>121</v>
      </c>
      <c r="F29" s="9">
        <v>109</v>
      </c>
      <c r="G29" s="9" t="s">
        <v>123</v>
      </c>
      <c r="H29" s="59" t="s">
        <v>259</v>
      </c>
      <c r="I29" s="11" t="s">
        <v>28</v>
      </c>
      <c r="J29" s="9" t="s">
        <v>125</v>
      </c>
      <c r="K29" s="9" t="s">
        <v>60</v>
      </c>
      <c r="L29" s="12">
        <v>0.85</v>
      </c>
      <c r="M29" s="13">
        <v>41799</v>
      </c>
      <c r="N29" s="13">
        <v>42452</v>
      </c>
      <c r="O29" s="9">
        <v>2016</v>
      </c>
      <c r="P29" s="13"/>
      <c r="Q29" s="14">
        <v>20999999993</v>
      </c>
      <c r="R29" s="14">
        <f>(Q29/1000)*L29</f>
        <v>17849999.99405</v>
      </c>
      <c r="S29" s="14">
        <f>R29*1000/(VLOOKUP(O29,$C$37:$D$58,2,FALSE))</f>
        <v>25890.014568100891</v>
      </c>
      <c r="T29" s="87"/>
    </row>
    <row r="30" spans="2:46" ht="101.25">
      <c r="B30" s="5"/>
      <c r="C30" s="8">
        <v>4</v>
      </c>
      <c r="D30" s="9" t="s">
        <v>204</v>
      </c>
      <c r="E30" s="9" t="s">
        <v>122</v>
      </c>
      <c r="F30" s="9">
        <v>19</v>
      </c>
      <c r="G30" s="9" t="s">
        <v>123</v>
      </c>
      <c r="H30" s="59" t="s">
        <v>259</v>
      </c>
      <c r="I30" s="11" t="s">
        <v>28</v>
      </c>
      <c r="J30" s="9" t="s">
        <v>125</v>
      </c>
      <c r="K30" s="9" t="s">
        <v>60</v>
      </c>
      <c r="L30" s="12">
        <v>0.15</v>
      </c>
      <c r="M30" s="13">
        <v>41799</v>
      </c>
      <c r="N30" s="13">
        <v>42452</v>
      </c>
      <c r="O30" s="9">
        <v>2016</v>
      </c>
      <c r="P30" s="13"/>
      <c r="Q30" s="14">
        <v>20999999993</v>
      </c>
      <c r="R30" s="14">
        <f>(Q30/1000)*L30</f>
        <v>3149999.9989499999</v>
      </c>
      <c r="S30" s="14">
        <f>R30*1000/(VLOOKUP(O30,$C$37:$D$58,2,FALSE))</f>
        <v>4568.826100253098</v>
      </c>
      <c r="T30" s="90"/>
    </row>
    <row r="31" spans="2:46" ht="23.25">
      <c r="B31" s="5"/>
      <c r="C31" s="8">
        <v>5</v>
      </c>
      <c r="D31" s="9"/>
      <c r="E31" s="9"/>
      <c r="F31" s="17"/>
      <c r="G31" s="17"/>
      <c r="H31" s="59"/>
      <c r="I31" s="17"/>
      <c r="J31" s="17"/>
      <c r="K31" s="17"/>
      <c r="L31" s="19"/>
      <c r="M31" s="13"/>
      <c r="N31" s="13"/>
      <c r="O31" s="44"/>
      <c r="P31" s="13"/>
      <c r="Q31" s="14"/>
      <c r="R31" s="14">
        <f>(Q31/1000)*L31</f>
        <v>0</v>
      </c>
      <c r="S31" s="14"/>
      <c r="T31" s="91"/>
    </row>
    <row r="32" spans="2:46" ht="23.25">
      <c r="B32" s="5"/>
      <c r="C32" s="8">
        <v>6</v>
      </c>
      <c r="D32" s="9"/>
      <c r="E32" s="9"/>
      <c r="F32" s="17"/>
      <c r="G32" s="17"/>
      <c r="H32" s="59"/>
      <c r="I32" s="17"/>
      <c r="J32" s="17"/>
      <c r="K32" s="17"/>
      <c r="L32" s="19"/>
      <c r="M32" s="13"/>
      <c r="N32" s="13"/>
      <c r="O32" s="13"/>
      <c r="P32" s="13"/>
      <c r="Q32" s="14"/>
      <c r="R32" s="14">
        <f>(Q32/1000)*L32</f>
        <v>0</v>
      </c>
      <c r="S32" s="14"/>
      <c r="T32" s="92"/>
    </row>
    <row r="33" spans="2:20" ht="23.25">
      <c r="B33" s="23"/>
      <c r="C33" s="24"/>
      <c r="D33" s="24"/>
      <c r="E33" s="24"/>
      <c r="F33" s="24"/>
      <c r="G33" s="24"/>
      <c r="H33" s="24"/>
      <c r="I33" s="24"/>
      <c r="J33" s="24"/>
      <c r="K33" s="24"/>
      <c r="L33" s="24"/>
      <c r="M33" s="24"/>
      <c r="N33" s="24"/>
      <c r="O33" s="24"/>
      <c r="P33" s="24"/>
      <c r="Q33" s="24"/>
      <c r="R33" s="6" t="s">
        <v>35</v>
      </c>
      <c r="S33" s="22">
        <f>+SUM(S27:S32)-S27-S28</f>
        <v>30458.840668353987</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613" t="s">
        <v>36</v>
      </c>
      <c r="D35" s="613"/>
      <c r="E35" s="48"/>
      <c r="F35" s="48"/>
      <c r="G35" s="48"/>
      <c r="H35" s="24"/>
      <c r="I35" s="24"/>
      <c r="J35" s="24"/>
      <c r="K35" s="24"/>
      <c r="L35" s="24"/>
      <c r="M35" s="24"/>
      <c r="N35" s="24"/>
      <c r="O35" s="24"/>
      <c r="P35" s="24"/>
      <c r="Q35" s="24"/>
      <c r="R35" s="24"/>
      <c r="S35" s="24"/>
      <c r="T35" s="36"/>
    </row>
    <row r="36" spans="2:20" ht="46.5">
      <c r="B36" s="23"/>
      <c r="C36" s="17" t="s">
        <v>37</v>
      </c>
      <c r="D36" s="17" t="s">
        <v>38</v>
      </c>
      <c r="E36" s="49"/>
      <c r="F36" s="50"/>
      <c r="G36" s="50"/>
      <c r="H36" s="52"/>
      <c r="I36" s="24"/>
      <c r="J36" s="24"/>
      <c r="K36" s="24"/>
      <c r="L36" s="24"/>
      <c r="M36" s="24"/>
      <c r="N36" s="24"/>
      <c r="O36" s="24"/>
      <c r="P36" s="24"/>
      <c r="Q36" s="24"/>
      <c r="R36" s="24"/>
      <c r="S36" s="24"/>
      <c r="T36" s="36"/>
    </row>
    <row r="37" spans="2:20" ht="28.5">
      <c r="B37" s="23"/>
      <c r="C37" s="17">
        <v>1997</v>
      </c>
      <c r="D37" s="21">
        <v>172005</v>
      </c>
      <c r="E37" s="49"/>
      <c r="F37" s="58" t="s">
        <v>75</v>
      </c>
      <c r="G37" s="58" t="s">
        <v>76</v>
      </c>
      <c r="H37" s="58" t="s">
        <v>74</v>
      </c>
      <c r="I37" s="24"/>
      <c r="J37" s="24"/>
      <c r="K37" s="24"/>
      <c r="L37" s="24"/>
      <c r="M37" s="24"/>
      <c r="N37" s="24"/>
      <c r="O37" s="24"/>
      <c r="P37" s="24"/>
      <c r="Q37" s="24"/>
      <c r="R37" s="24"/>
      <c r="S37" s="24"/>
      <c r="T37" s="36"/>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36"/>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21">
        <v>309000</v>
      </c>
      <c r="E42" s="49"/>
      <c r="F42" s="50"/>
      <c r="G42" s="50"/>
      <c r="H42" s="50"/>
      <c r="I42" s="24"/>
      <c r="J42" s="24"/>
      <c r="K42" s="24"/>
      <c r="L42" s="24"/>
      <c r="M42" s="24"/>
      <c r="N42" s="2"/>
      <c r="O42" s="24"/>
      <c r="P42" s="24"/>
      <c r="Q42" s="24"/>
      <c r="R42" s="24"/>
      <c r="S42" s="24"/>
      <c r="T42" s="36"/>
    </row>
    <row r="43" spans="2:20" ht="23.25">
      <c r="B43" s="23"/>
      <c r="C43" s="17">
        <v>2003</v>
      </c>
      <c r="D43" s="21">
        <v>332000</v>
      </c>
      <c r="E43" s="49"/>
      <c r="F43" s="50"/>
      <c r="G43" s="50"/>
      <c r="H43" s="50"/>
      <c r="I43" s="24"/>
      <c r="J43" s="24"/>
      <c r="K43" s="24"/>
      <c r="L43" s="24"/>
      <c r="M43" s="24"/>
      <c r="N43" s="2"/>
      <c r="O43" s="24"/>
      <c r="P43" s="24"/>
      <c r="Q43" s="24"/>
      <c r="R43" s="24"/>
      <c r="S43" s="24"/>
      <c r="T43" s="36"/>
    </row>
    <row r="44" spans="2:20" ht="23.25">
      <c r="B44" s="23"/>
      <c r="C44" s="17">
        <v>2004</v>
      </c>
      <c r="D44" s="21">
        <v>358000</v>
      </c>
      <c r="E44" s="49"/>
      <c r="F44" s="50"/>
      <c r="G44" s="50"/>
      <c r="H44" s="53"/>
      <c r="I44" s="24"/>
      <c r="J44" s="24"/>
      <c r="K44" s="24"/>
      <c r="L44" s="24"/>
      <c r="M44" s="24"/>
      <c r="N44" s="2"/>
      <c r="O44" s="24"/>
      <c r="P44" s="24"/>
      <c r="Q44" s="24"/>
      <c r="R44" s="24"/>
      <c r="S44" s="24"/>
      <c r="T44" s="36"/>
    </row>
    <row r="45" spans="2:20" ht="23.25">
      <c r="B45" s="23"/>
      <c r="C45" s="17">
        <v>2005</v>
      </c>
      <c r="D45" s="21">
        <v>381500</v>
      </c>
      <c r="E45" s="49"/>
      <c r="F45" s="50"/>
      <c r="G45" s="50"/>
      <c r="H45" s="50"/>
      <c r="I45" s="24"/>
      <c r="J45" s="24"/>
      <c r="K45" s="24"/>
      <c r="L45" s="24"/>
      <c r="M45" s="24"/>
      <c r="N45" s="2"/>
      <c r="O45" s="24"/>
      <c r="P45" s="24"/>
      <c r="Q45" s="24"/>
      <c r="R45" s="24"/>
      <c r="S45" s="24"/>
      <c r="T45" s="36"/>
    </row>
    <row r="46" spans="2:20" ht="23.25">
      <c r="B46" s="23"/>
      <c r="C46" s="17">
        <v>2006</v>
      </c>
      <c r="D46" s="21">
        <v>408000</v>
      </c>
      <c r="E46" s="49"/>
      <c r="F46" s="49"/>
      <c r="G46" s="50"/>
      <c r="H46" s="51"/>
      <c r="I46" s="24"/>
      <c r="J46" s="24"/>
      <c r="K46" s="24"/>
      <c r="L46" s="24"/>
      <c r="M46" s="24"/>
      <c r="N46" s="2"/>
      <c r="O46" s="24"/>
      <c r="P46" s="24"/>
      <c r="Q46" s="24"/>
      <c r="R46" s="24"/>
      <c r="S46" s="24"/>
      <c r="T46" s="36"/>
    </row>
    <row r="47" spans="2:20" ht="23.25">
      <c r="B47" s="23"/>
      <c r="C47" s="17">
        <v>2007</v>
      </c>
      <c r="D47" s="21">
        <v>433700</v>
      </c>
      <c r="E47" s="49"/>
      <c r="F47" s="49"/>
      <c r="G47" s="49"/>
      <c r="H47" s="24"/>
      <c r="I47" s="24"/>
      <c r="J47" s="24"/>
      <c r="K47" s="24"/>
      <c r="L47" s="24"/>
      <c r="M47" s="24"/>
      <c r="N47" s="24"/>
      <c r="O47" s="24"/>
      <c r="P47" s="24"/>
      <c r="Q47" s="24"/>
      <c r="R47" s="24"/>
      <c r="S47" s="24"/>
      <c r="T47" s="36"/>
    </row>
    <row r="48" spans="2:20" ht="23.25">
      <c r="B48" s="23"/>
      <c r="C48" s="17">
        <v>2008</v>
      </c>
      <c r="D48" s="21">
        <v>461500</v>
      </c>
      <c r="E48" s="49"/>
      <c r="F48" s="49"/>
      <c r="G48" s="49"/>
      <c r="H48" s="24"/>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50">
    <mergeCell ref="C35:D35"/>
    <mergeCell ref="B1:R2"/>
    <mergeCell ref="S1:T6"/>
    <mergeCell ref="B3:R4"/>
    <mergeCell ref="B5:D6"/>
    <mergeCell ref="E5:R6"/>
    <mergeCell ref="Q24:Q26"/>
    <mergeCell ref="R24:R25"/>
    <mergeCell ref="S24:S25"/>
    <mergeCell ref="T24:T25"/>
    <mergeCell ref="G25:G26"/>
    <mergeCell ref="B22:N22"/>
    <mergeCell ref="P22:R22"/>
    <mergeCell ref="B13:M13"/>
    <mergeCell ref="P13:R13"/>
    <mergeCell ref="B14:T14"/>
    <mergeCell ref="L24:L26"/>
    <mergeCell ref="M24:M26"/>
    <mergeCell ref="N24:N26"/>
    <mergeCell ref="O24:O26"/>
    <mergeCell ref="P24:P26"/>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X26:AT26"/>
    <mergeCell ref="K24:K26"/>
    <mergeCell ref="B15:T16"/>
    <mergeCell ref="P17:R17"/>
    <mergeCell ref="B18:M18"/>
    <mergeCell ref="P18:R18"/>
    <mergeCell ref="B8:T9"/>
    <mergeCell ref="B10:J10"/>
    <mergeCell ref="K10:N10"/>
    <mergeCell ref="P10:R12"/>
    <mergeCell ref="B11:J11"/>
    <mergeCell ref="K11:N11"/>
    <mergeCell ref="B12:J12"/>
    <mergeCell ref="K12:N12"/>
    <mergeCell ref="O10:O12"/>
  </mergeCells>
  <conditionalFormatting sqref="O13">
    <cfRule type="containsText" dxfId="35" priority="1" operator="containsText" text="NO  CUMPLE">
      <formula>NOT(ISERROR(SEARCH("NO  CUMPLE",O13)))</formula>
    </cfRule>
    <cfRule type="containsText" dxfId="34" priority="2" operator="containsText" text="CUMPLE">
      <formula>NOT(ISERROR(SEARCH("CUMPLE",O13)))</formula>
    </cfRule>
  </conditionalFormatting>
  <conditionalFormatting sqref="O10">
    <cfRule type="containsText" dxfId="33" priority="3" operator="containsText" text="NO  CUMPLE">
      <formula>NOT(ISERROR(SEARCH("NO  CUMPLE",O10)))</formula>
    </cfRule>
    <cfRule type="containsText" dxfId="32" priority="4" operator="containsText" text="CUMPLE">
      <formula>NOT(ISERROR(SEARCH("CUMPLE",O10)))</formula>
    </cfRule>
  </conditionalFormatting>
  <dataValidations disablePrompts="1"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dimension ref="B1:AT64"/>
  <sheetViews>
    <sheetView topLeftCell="A28" zoomScale="40" zoomScaleNormal="40" workbookViewId="0">
      <selection activeCell="L50" sqref="L50:L51"/>
    </sheetView>
  </sheetViews>
  <sheetFormatPr baseColWidth="10" defaultRowHeight="15"/>
  <cols>
    <col min="3" max="3" width="13.42578125" customWidth="1"/>
    <col min="4" max="4" width="32.5703125" customWidth="1"/>
    <col min="5" max="5" width="34.42578125" customWidth="1"/>
    <col min="6" max="6" width="23.5703125" customWidth="1"/>
    <col min="7" max="7" width="24.28515625" customWidth="1"/>
    <col min="8" max="8" width="63.42578125" customWidth="1"/>
    <col min="9" max="9" width="17.7109375" customWidth="1"/>
    <col min="10" max="10" width="30.42578125" customWidth="1"/>
    <col min="11" max="11" width="17.85546875" customWidth="1"/>
    <col min="12" max="12" width="24.85546875" customWidth="1"/>
    <col min="13" max="13" width="24" customWidth="1"/>
    <col min="14" max="14" width="24.140625" customWidth="1"/>
    <col min="15" max="15" width="31.85546875" customWidth="1"/>
    <col min="16" max="16" width="27" customWidth="1"/>
    <col min="17" max="17" width="28.42578125" bestFit="1" customWidth="1"/>
    <col min="18" max="18" width="69.5703125" customWidth="1"/>
    <col min="19" max="19" width="31.28515625" bestFit="1" customWidth="1"/>
    <col min="20" max="20" width="37.28515625" customWidth="1"/>
  </cols>
  <sheetData>
    <row r="1" spans="2:20">
      <c r="B1" s="521" t="s">
        <v>190</v>
      </c>
      <c r="C1" s="522"/>
      <c r="D1" s="522"/>
      <c r="E1" s="522"/>
      <c r="F1" s="522"/>
      <c r="G1" s="522"/>
      <c r="H1" s="522"/>
      <c r="I1" s="522"/>
      <c r="J1" s="522"/>
      <c r="K1" s="522"/>
      <c r="L1" s="522"/>
      <c r="M1" s="522"/>
      <c r="N1" s="522"/>
      <c r="O1" s="522"/>
      <c r="P1" s="522"/>
      <c r="Q1" s="522"/>
      <c r="R1" s="523"/>
      <c r="S1" s="630"/>
      <c r="T1" s="631"/>
    </row>
    <row r="2" spans="2:20" ht="15" customHeight="1" thickBot="1">
      <c r="B2" s="479"/>
      <c r="C2" s="480"/>
      <c r="D2" s="480"/>
      <c r="E2" s="480"/>
      <c r="F2" s="480"/>
      <c r="G2" s="480"/>
      <c r="H2" s="480"/>
      <c r="I2" s="480"/>
      <c r="J2" s="480"/>
      <c r="K2" s="480"/>
      <c r="L2" s="480"/>
      <c r="M2" s="480"/>
      <c r="N2" s="480"/>
      <c r="O2" s="480"/>
      <c r="P2" s="480"/>
      <c r="Q2" s="480"/>
      <c r="R2" s="524"/>
      <c r="S2" s="632"/>
      <c r="T2" s="633"/>
    </row>
    <row r="3" spans="2:20" ht="15" customHeight="1">
      <c r="B3" s="565" t="s">
        <v>191</v>
      </c>
      <c r="C3" s="566"/>
      <c r="D3" s="566"/>
      <c r="E3" s="566"/>
      <c r="F3" s="566"/>
      <c r="G3" s="566"/>
      <c r="H3" s="566"/>
      <c r="I3" s="566"/>
      <c r="J3" s="566"/>
      <c r="K3" s="566"/>
      <c r="L3" s="566"/>
      <c r="M3" s="566"/>
      <c r="N3" s="566"/>
      <c r="O3" s="566"/>
      <c r="P3" s="566"/>
      <c r="Q3" s="566"/>
      <c r="R3" s="567"/>
      <c r="S3" s="632"/>
      <c r="T3" s="633"/>
    </row>
    <row r="4" spans="2:20">
      <c r="B4" s="568"/>
      <c r="C4" s="569"/>
      <c r="D4" s="569"/>
      <c r="E4" s="569"/>
      <c r="F4" s="569"/>
      <c r="G4" s="569"/>
      <c r="H4" s="569"/>
      <c r="I4" s="569"/>
      <c r="J4" s="569"/>
      <c r="K4" s="569"/>
      <c r="L4" s="569"/>
      <c r="M4" s="569"/>
      <c r="N4" s="569"/>
      <c r="O4" s="569"/>
      <c r="P4" s="569"/>
      <c r="Q4" s="569"/>
      <c r="R4" s="570"/>
      <c r="S4" s="632"/>
      <c r="T4" s="633"/>
    </row>
    <row r="5" spans="2:20" ht="51.75" customHeight="1">
      <c r="B5" s="477" t="s">
        <v>188</v>
      </c>
      <c r="C5" s="478"/>
      <c r="D5" s="478"/>
      <c r="E5" s="607" t="s">
        <v>214</v>
      </c>
      <c r="F5" s="608"/>
      <c r="G5" s="608"/>
      <c r="H5" s="608"/>
      <c r="I5" s="608"/>
      <c r="J5" s="608"/>
      <c r="K5" s="608"/>
      <c r="L5" s="608"/>
      <c r="M5" s="608"/>
      <c r="N5" s="608"/>
      <c r="O5" s="608"/>
      <c r="P5" s="608"/>
      <c r="Q5" s="608"/>
      <c r="R5" s="609"/>
      <c r="S5" s="632"/>
      <c r="T5" s="633"/>
    </row>
    <row r="6" spans="2:20" ht="15.75" customHeight="1" thickBot="1">
      <c r="B6" s="479"/>
      <c r="C6" s="480"/>
      <c r="D6" s="480"/>
      <c r="E6" s="610"/>
      <c r="F6" s="611"/>
      <c r="G6" s="611"/>
      <c r="H6" s="611"/>
      <c r="I6" s="611"/>
      <c r="J6" s="611"/>
      <c r="K6" s="611"/>
      <c r="L6" s="611"/>
      <c r="M6" s="611"/>
      <c r="N6" s="611"/>
      <c r="O6" s="611"/>
      <c r="P6" s="611"/>
      <c r="Q6" s="611"/>
      <c r="R6" s="612"/>
      <c r="S6" s="634"/>
      <c r="T6" s="635"/>
    </row>
    <row r="7" spans="2:20" ht="15.75" thickBot="1">
      <c r="B7" s="23"/>
      <c r="C7" s="24"/>
      <c r="D7" s="24"/>
      <c r="E7" s="24"/>
      <c r="F7" s="24"/>
      <c r="G7" s="24"/>
      <c r="H7" s="24"/>
      <c r="I7" s="24"/>
      <c r="J7" s="24"/>
      <c r="K7" s="24"/>
      <c r="L7" s="24"/>
      <c r="M7" s="24"/>
      <c r="N7" s="24"/>
      <c r="O7" s="24"/>
      <c r="P7" s="24"/>
      <c r="Q7" s="24"/>
      <c r="R7" s="24"/>
      <c r="S7" s="24"/>
      <c r="T7" s="36"/>
    </row>
    <row r="8" spans="2:20" ht="57.75" customHeight="1">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5"/>
      <c r="Q9" s="475"/>
      <c r="R9" s="475"/>
      <c r="S9" s="475"/>
      <c r="T9" s="476"/>
    </row>
    <row r="10" spans="2:20" ht="23.25">
      <c r="B10" s="545" t="s">
        <v>0</v>
      </c>
      <c r="C10" s="546"/>
      <c r="D10" s="546"/>
      <c r="E10" s="546"/>
      <c r="F10" s="546"/>
      <c r="G10" s="546"/>
      <c r="H10" s="546"/>
      <c r="I10" s="546"/>
      <c r="J10" s="547"/>
      <c r="K10" s="548">
        <v>16000000000</v>
      </c>
      <c r="L10" s="548"/>
      <c r="M10" s="548"/>
      <c r="N10" s="548"/>
      <c r="O10" s="552" t="str">
        <f>+IF(K12&gt;=K11,"CUMPLE","NO  CUMPLE")</f>
        <v>CUMPLE</v>
      </c>
      <c r="P10" s="603"/>
      <c r="Q10" s="604"/>
      <c r="R10" s="605"/>
      <c r="S10" s="1"/>
      <c r="T10" s="80"/>
    </row>
    <row r="11" spans="2:20" ht="23.25">
      <c r="B11" s="487" t="s">
        <v>126</v>
      </c>
      <c r="C11" s="488"/>
      <c r="D11" s="488"/>
      <c r="E11" s="488"/>
      <c r="F11" s="488"/>
      <c r="G11" s="488"/>
      <c r="H11" s="488"/>
      <c r="I11" s="488"/>
      <c r="J11" s="489"/>
      <c r="K11" s="490">
        <f>+H39</f>
        <v>15360.157288010629</v>
      </c>
      <c r="L11" s="490"/>
      <c r="M11" s="490"/>
      <c r="N11" s="490"/>
      <c r="O11" s="553"/>
      <c r="P11" s="603"/>
      <c r="Q11" s="604"/>
      <c r="R11" s="605"/>
      <c r="S11" s="1"/>
      <c r="T11" s="80"/>
    </row>
    <row r="12" spans="2:20" ht="42" customHeight="1">
      <c r="B12" s="487" t="s">
        <v>1</v>
      </c>
      <c r="C12" s="488"/>
      <c r="D12" s="488"/>
      <c r="E12" s="488"/>
      <c r="F12" s="488"/>
      <c r="G12" s="488"/>
      <c r="H12" s="488"/>
      <c r="I12" s="488"/>
      <c r="J12" s="489"/>
      <c r="K12" s="490">
        <f>+S33</f>
        <v>24915.495619485482</v>
      </c>
      <c r="L12" s="490"/>
      <c r="M12" s="490"/>
      <c r="N12" s="490"/>
      <c r="O12" s="554"/>
      <c r="P12" s="606"/>
      <c r="Q12" s="604"/>
      <c r="R12" s="605"/>
      <c r="S12" s="1"/>
      <c r="T12" s="80"/>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84"/>
      <c r="Q13" s="584"/>
      <c r="R13" s="584"/>
      <c r="S13" s="2"/>
      <c r="T13" s="82"/>
    </row>
    <row r="14" spans="2:20" ht="34.5" customHeight="1" thickBot="1">
      <c r="B14" s="614" t="str">
        <f>IF(AND($O10="CUMPLE",O13="CUMPLE"),"HABILITADO","NO HABILITADO")</f>
        <v>HABILITADO</v>
      </c>
      <c r="C14" s="615"/>
      <c r="D14" s="615"/>
      <c r="E14" s="615"/>
      <c r="F14" s="615"/>
      <c r="G14" s="615"/>
      <c r="H14" s="615"/>
      <c r="I14" s="615"/>
      <c r="J14" s="615"/>
      <c r="K14" s="615"/>
      <c r="L14" s="615"/>
      <c r="M14" s="615"/>
      <c r="N14" s="615"/>
      <c r="O14" s="615"/>
      <c r="P14" s="615"/>
      <c r="Q14" s="615"/>
      <c r="R14" s="615"/>
      <c r="S14" s="615"/>
      <c r="T14" s="616"/>
    </row>
    <row r="15" spans="2:20" ht="43.5" customHeight="1">
      <c r="B15" s="470" t="s">
        <v>40</v>
      </c>
      <c r="C15" s="471"/>
      <c r="D15" s="471"/>
      <c r="E15" s="471"/>
      <c r="F15" s="471"/>
      <c r="G15" s="471"/>
      <c r="H15" s="471"/>
      <c r="I15" s="471"/>
      <c r="J15" s="471"/>
      <c r="K15" s="471"/>
      <c r="L15" s="471"/>
      <c r="M15" s="471"/>
      <c r="N15" s="471"/>
      <c r="O15" s="471"/>
      <c r="P15" s="471"/>
      <c r="Q15" s="471"/>
      <c r="R15" s="471"/>
      <c r="S15" s="471"/>
      <c r="T15" s="617"/>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24" thickBot="1">
      <c r="B18" s="512" t="s">
        <v>43</v>
      </c>
      <c r="C18" s="513"/>
      <c r="D18" s="513"/>
      <c r="E18" s="513"/>
      <c r="F18" s="513"/>
      <c r="G18" s="513"/>
      <c r="H18" s="513"/>
      <c r="I18" s="513"/>
      <c r="J18" s="513"/>
      <c r="K18" s="513"/>
      <c r="L18" s="513"/>
      <c r="M18" s="513"/>
      <c r="N18" s="40">
        <v>1</v>
      </c>
      <c r="O18" s="39" t="str">
        <f>IF(B14="NO HABILITADO","0",IF(N18=1,"100",IF(N18=2,"50","0")))</f>
        <v>100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10</v>
      </c>
      <c r="P19" s="540"/>
      <c r="Q19" s="541"/>
      <c r="R19" s="542"/>
      <c r="S19" s="4"/>
      <c r="T19" s="83"/>
      <c r="X19" s="33"/>
      <c r="Y19" s="34"/>
      <c r="Z19" s="34"/>
      <c r="AA19" s="34"/>
      <c r="AB19" s="34"/>
      <c r="AC19" s="34"/>
      <c r="AD19" s="34"/>
      <c r="AE19" s="34"/>
      <c r="AF19" s="34"/>
      <c r="AG19" s="34"/>
      <c r="AH19" s="34"/>
      <c r="AI19" s="34"/>
      <c r="AJ19" s="34"/>
      <c r="AK19" s="34"/>
      <c r="AL19" s="34"/>
      <c r="AM19" s="34"/>
      <c r="AN19" s="34"/>
      <c r="AO19" s="34"/>
      <c r="AP19" s="34"/>
      <c r="AQ19" s="34"/>
      <c r="AR19" s="34"/>
      <c r="AS19" s="34"/>
      <c r="AT19" s="35"/>
    </row>
    <row r="20" spans="2:46" ht="61.5" customHeight="1">
      <c r="B20" s="512" t="s">
        <v>44</v>
      </c>
      <c r="C20" s="513"/>
      <c r="D20" s="513"/>
      <c r="E20" s="513"/>
      <c r="F20" s="513"/>
      <c r="G20" s="513"/>
      <c r="H20" s="513"/>
      <c r="I20" s="513"/>
      <c r="J20" s="513"/>
      <c r="K20" s="513"/>
      <c r="L20" s="513"/>
      <c r="M20" s="513"/>
      <c r="N20" s="40" t="s">
        <v>3</v>
      </c>
      <c r="O20" s="39" t="str">
        <f>IF(B14="NO HABILITADO","0",IF(N20="SI","20","0"))</f>
        <v>20</v>
      </c>
      <c r="P20" s="540"/>
      <c r="Q20" s="541"/>
      <c r="R20" s="542"/>
      <c r="S20" s="4"/>
      <c r="T20" s="83"/>
      <c r="X20" s="23"/>
      <c r="Y20" s="24"/>
      <c r="Z20" s="24"/>
      <c r="AA20" s="24"/>
      <c r="AB20" s="24"/>
      <c r="AC20" s="24"/>
      <c r="AD20" s="24"/>
      <c r="AE20" s="24"/>
      <c r="AF20" s="24"/>
      <c r="AG20" s="24"/>
      <c r="AH20" s="24"/>
      <c r="AI20" s="24"/>
      <c r="AJ20" s="24"/>
      <c r="AK20" s="24"/>
      <c r="AL20" s="24"/>
      <c r="AM20" s="24"/>
      <c r="AN20" s="24"/>
      <c r="AO20" s="24"/>
      <c r="AP20" s="24"/>
      <c r="AQ20" s="24"/>
      <c r="AR20" s="24"/>
      <c r="AS20" s="24"/>
      <c r="AT20" s="36"/>
    </row>
    <row r="21" spans="2:46" ht="91.5" customHeight="1">
      <c r="B21" s="512" t="s">
        <v>46</v>
      </c>
      <c r="C21" s="513"/>
      <c r="D21" s="513"/>
      <c r="E21" s="513"/>
      <c r="F21" s="513"/>
      <c r="G21" s="513"/>
      <c r="H21" s="513"/>
      <c r="I21" s="513"/>
      <c r="J21" s="513"/>
      <c r="K21" s="513"/>
      <c r="L21" s="513"/>
      <c r="M21" s="513"/>
      <c r="N21" s="40" t="s">
        <v>3</v>
      </c>
      <c r="O21" s="39" t="str">
        <f>IF(B14="NO HABILITADO","0",IF(N21="SI","100","0"))</f>
        <v>100</v>
      </c>
      <c r="P21" s="540"/>
      <c r="Q21" s="541"/>
      <c r="R21" s="542"/>
      <c r="S21" s="2"/>
      <c r="T21" s="82"/>
      <c r="X21" s="23"/>
      <c r="Y21" s="24"/>
      <c r="Z21" s="24"/>
      <c r="AA21" s="24"/>
      <c r="AB21" s="24"/>
      <c r="AC21" s="24"/>
      <c r="AD21" s="24"/>
      <c r="AE21" s="24"/>
      <c r="AF21" s="24"/>
      <c r="AG21" s="24"/>
      <c r="AH21" s="24"/>
      <c r="AI21" s="24"/>
      <c r="AJ21" s="24"/>
      <c r="AK21" s="24"/>
      <c r="AL21" s="24"/>
      <c r="AM21" s="24"/>
      <c r="AN21" s="24"/>
      <c r="AO21" s="24"/>
      <c r="AP21" s="24"/>
      <c r="AQ21" s="24"/>
      <c r="AR21" s="24"/>
      <c r="AS21" s="24"/>
      <c r="AT21" s="36"/>
    </row>
    <row r="22" spans="2:46" ht="27.75">
      <c r="B22" s="537" t="s">
        <v>35</v>
      </c>
      <c r="C22" s="538"/>
      <c r="D22" s="538"/>
      <c r="E22" s="538"/>
      <c r="F22" s="538"/>
      <c r="G22" s="538"/>
      <c r="H22" s="538"/>
      <c r="I22" s="538"/>
      <c r="J22" s="538"/>
      <c r="K22" s="538"/>
      <c r="L22" s="538"/>
      <c r="M22" s="538"/>
      <c r="N22" s="538"/>
      <c r="O22" s="41">
        <f>+O21+O20+O19+O18</f>
        <v>230</v>
      </c>
      <c r="P22" s="540"/>
      <c r="Q22" s="541"/>
      <c r="R22" s="542"/>
      <c r="S22" s="2"/>
      <c r="T22" s="82"/>
      <c r="X22" s="23"/>
      <c r="Y22" s="24"/>
      <c r="Z22" s="24"/>
      <c r="AA22" s="24"/>
      <c r="AB22" s="24"/>
      <c r="AC22" s="24"/>
      <c r="AD22" s="24"/>
      <c r="AE22" s="24"/>
      <c r="AF22" s="24"/>
      <c r="AG22" s="24"/>
      <c r="AH22" s="24"/>
      <c r="AI22" s="24"/>
      <c r="AJ22" s="24"/>
      <c r="AK22" s="24"/>
      <c r="AL22" s="24"/>
      <c r="AM22" s="24"/>
      <c r="AN22" s="24"/>
      <c r="AO22" s="24"/>
      <c r="AP22" s="24"/>
      <c r="AQ22" s="24"/>
      <c r="AR22" s="24"/>
      <c r="AS22" s="24"/>
      <c r="AT22" s="36"/>
    </row>
    <row r="23" spans="2:46" ht="23.25">
      <c r="B23" s="23"/>
      <c r="C23" s="24"/>
      <c r="D23" s="24"/>
      <c r="E23" s="24"/>
      <c r="F23" s="24"/>
      <c r="G23" s="24"/>
      <c r="H23" s="24"/>
      <c r="I23" s="24"/>
      <c r="J23" s="24"/>
      <c r="K23" s="24"/>
      <c r="L23" s="24"/>
      <c r="M23" s="24"/>
      <c r="N23" s="24"/>
      <c r="O23" s="2"/>
      <c r="P23" s="2"/>
      <c r="Q23" s="2"/>
      <c r="R23" s="2"/>
      <c r="S23" s="2"/>
      <c r="T23" s="82"/>
      <c r="X23" s="23"/>
      <c r="Y23" s="24"/>
      <c r="Z23" s="24"/>
      <c r="AA23" s="24"/>
      <c r="AB23" s="24"/>
      <c r="AC23" s="24"/>
      <c r="AD23" s="24"/>
      <c r="AE23" s="24"/>
      <c r="AF23" s="24"/>
      <c r="AG23" s="24"/>
      <c r="AH23" s="24"/>
      <c r="AI23" s="24"/>
      <c r="AJ23" s="24"/>
      <c r="AK23" s="24"/>
      <c r="AL23" s="24"/>
      <c r="AM23" s="24"/>
      <c r="AN23" s="24"/>
      <c r="AO23" s="24"/>
      <c r="AP23" s="24"/>
      <c r="AQ23" s="24"/>
      <c r="AR23" s="24"/>
      <c r="AS23" s="24"/>
      <c r="AT23" s="36"/>
    </row>
    <row r="24" spans="2:46" ht="31.5">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63"/>
      <c r="Y24" s="64"/>
      <c r="Z24" s="64"/>
      <c r="AA24" s="64"/>
      <c r="AB24" s="64"/>
      <c r="AC24" s="64"/>
      <c r="AD24" s="64"/>
      <c r="AE24" s="64"/>
      <c r="AF24" s="64"/>
      <c r="AG24" s="64"/>
      <c r="AH24" s="64"/>
      <c r="AI24" s="64"/>
      <c r="AJ24" s="64"/>
      <c r="AK24" s="64"/>
      <c r="AL24" s="64"/>
      <c r="AM24" s="64"/>
      <c r="AN24" s="64"/>
      <c r="AO24" s="64"/>
      <c r="AP24" s="64"/>
      <c r="AQ24" s="64"/>
      <c r="AR24" s="64"/>
      <c r="AS24" s="64"/>
      <c r="AT24" s="65"/>
    </row>
    <row r="25" spans="2:46" ht="31.5">
      <c r="B25" s="5"/>
      <c r="C25" s="498"/>
      <c r="D25" s="498"/>
      <c r="E25" s="498"/>
      <c r="F25" s="498"/>
      <c r="G25" s="497" t="s">
        <v>22</v>
      </c>
      <c r="H25" s="498"/>
      <c r="I25" s="498"/>
      <c r="J25" s="498"/>
      <c r="K25" s="498"/>
      <c r="L25" s="498"/>
      <c r="M25" s="498"/>
      <c r="N25" s="498"/>
      <c r="O25" s="498"/>
      <c r="P25" s="519"/>
      <c r="Q25" s="519"/>
      <c r="R25" s="515"/>
      <c r="S25" s="515"/>
      <c r="T25" s="517"/>
      <c r="X25" s="63"/>
      <c r="Y25" s="64"/>
      <c r="Z25" s="64"/>
      <c r="AA25" s="64"/>
      <c r="AB25" s="64"/>
      <c r="AC25" s="64"/>
      <c r="AD25" s="64"/>
      <c r="AE25" s="64"/>
      <c r="AF25" s="64"/>
      <c r="AG25" s="64"/>
      <c r="AH25" s="64"/>
      <c r="AI25" s="64"/>
      <c r="AJ25" s="64"/>
      <c r="AK25" s="64"/>
      <c r="AL25" s="64"/>
      <c r="AM25" s="64"/>
      <c r="AN25" s="64"/>
      <c r="AO25" s="64"/>
      <c r="AP25" s="64"/>
      <c r="AQ25" s="64"/>
      <c r="AR25" s="64"/>
      <c r="AS25" s="64"/>
      <c r="AT25" s="65"/>
    </row>
    <row r="26" spans="2:46" ht="32.25" thickBot="1">
      <c r="B26" s="5"/>
      <c r="C26" s="499"/>
      <c r="D26" s="499"/>
      <c r="E26" s="499"/>
      <c r="F26" s="499"/>
      <c r="G26" s="499"/>
      <c r="H26" s="499"/>
      <c r="I26" s="499"/>
      <c r="J26" s="499"/>
      <c r="K26" s="499"/>
      <c r="L26" s="499"/>
      <c r="M26" s="499"/>
      <c r="N26" s="499"/>
      <c r="O26" s="499"/>
      <c r="P26" s="520"/>
      <c r="Q26" s="520"/>
      <c r="R26" s="6" t="s">
        <v>23</v>
      </c>
      <c r="S26" s="6" t="s">
        <v>24</v>
      </c>
      <c r="T26" s="84"/>
      <c r="X26" s="509" t="s">
        <v>42</v>
      </c>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84" customHeight="1">
      <c r="B27" s="5"/>
      <c r="C27" s="8">
        <v>1</v>
      </c>
      <c r="D27" s="9" t="s">
        <v>127</v>
      </c>
      <c r="E27" s="9" t="s">
        <v>129</v>
      </c>
      <c r="F27" s="9">
        <v>14</v>
      </c>
      <c r="G27" s="9" t="s">
        <v>130</v>
      </c>
      <c r="H27" s="59" t="s">
        <v>260</v>
      </c>
      <c r="I27" s="11" t="s">
        <v>28</v>
      </c>
      <c r="J27" s="9" t="s">
        <v>57</v>
      </c>
      <c r="K27" s="9" t="s">
        <v>60</v>
      </c>
      <c r="L27" s="12">
        <v>0.8</v>
      </c>
      <c r="M27" s="13">
        <v>39144</v>
      </c>
      <c r="N27" s="13">
        <v>39647</v>
      </c>
      <c r="O27" s="9">
        <v>2008</v>
      </c>
      <c r="P27" s="13" t="s">
        <v>31</v>
      </c>
      <c r="Q27" s="14">
        <v>7285067963</v>
      </c>
      <c r="R27" s="14">
        <f t="shared" ref="R27:R32" si="1">(Q27/1000)*L27</f>
        <v>5828054.3704000004</v>
      </c>
      <c r="S27" s="14">
        <f>R27*1000/(VLOOKUP(O27,$C$37:$D$58,2,FALSE))</f>
        <v>12628.503511159264</v>
      </c>
      <c r="T27" s="85"/>
    </row>
    <row r="28" spans="2:46" ht="111.75" customHeight="1">
      <c r="B28" s="5"/>
      <c r="C28" s="8">
        <v>2</v>
      </c>
      <c r="D28" s="9" t="s">
        <v>128</v>
      </c>
      <c r="E28" s="9" t="s">
        <v>128</v>
      </c>
      <c r="F28" s="9">
        <v>34</v>
      </c>
      <c r="G28" s="9" t="s">
        <v>131</v>
      </c>
      <c r="H28" s="59" t="s">
        <v>261</v>
      </c>
      <c r="I28" s="11" t="s">
        <v>28</v>
      </c>
      <c r="J28" s="9" t="s">
        <v>57</v>
      </c>
      <c r="K28" s="9" t="s">
        <v>30</v>
      </c>
      <c r="L28" s="12">
        <v>1</v>
      </c>
      <c r="M28" s="13">
        <v>41694</v>
      </c>
      <c r="N28" s="13">
        <v>42338</v>
      </c>
      <c r="O28" s="9">
        <v>2015</v>
      </c>
      <c r="P28" s="13" t="s">
        <v>31</v>
      </c>
      <c r="Q28" s="14">
        <v>7917123365</v>
      </c>
      <c r="R28" s="14">
        <f t="shared" si="1"/>
        <v>7917123.3650000002</v>
      </c>
      <c r="S28" s="14">
        <f>R28*1000/(VLOOKUP(O28,$C$37:$D$58,2,FALSE))</f>
        <v>12286.99210832622</v>
      </c>
      <c r="T28" s="89"/>
    </row>
    <row r="29" spans="2:46" ht="46.5" customHeight="1">
      <c r="B29" s="5"/>
      <c r="C29" s="8">
        <v>3</v>
      </c>
      <c r="D29" s="9"/>
      <c r="E29" s="9"/>
      <c r="F29" s="17"/>
      <c r="G29" s="9"/>
      <c r="H29" s="59"/>
      <c r="I29" s="11"/>
      <c r="J29" s="17"/>
      <c r="K29" s="17"/>
      <c r="L29" s="19"/>
      <c r="M29" s="13"/>
      <c r="N29" s="13"/>
      <c r="O29" s="9"/>
      <c r="P29" s="9"/>
      <c r="Q29" s="14"/>
      <c r="R29" s="14">
        <f t="shared" si="1"/>
        <v>0</v>
      </c>
      <c r="S29" s="14"/>
      <c r="T29" s="87"/>
    </row>
    <row r="30" spans="2:46" ht="23.25">
      <c r="B30" s="5"/>
      <c r="C30" s="8">
        <v>4</v>
      </c>
      <c r="D30" s="9"/>
      <c r="E30" s="9"/>
      <c r="F30" s="17"/>
      <c r="G30" s="9"/>
      <c r="H30" s="59"/>
      <c r="I30" s="11"/>
      <c r="J30" s="17"/>
      <c r="K30" s="17"/>
      <c r="L30" s="19"/>
      <c r="M30" s="13"/>
      <c r="N30" s="13"/>
      <c r="O30" s="9"/>
      <c r="P30" s="9"/>
      <c r="Q30" s="14"/>
      <c r="R30" s="14">
        <f t="shared" si="1"/>
        <v>0</v>
      </c>
      <c r="S30" s="14"/>
      <c r="T30" s="90"/>
    </row>
    <row r="31" spans="2:46" ht="23.25">
      <c r="B31" s="5"/>
      <c r="C31" s="8">
        <v>5</v>
      </c>
      <c r="D31" s="9"/>
      <c r="E31" s="9"/>
      <c r="F31" s="17"/>
      <c r="G31" s="17"/>
      <c r="H31" s="59"/>
      <c r="I31" s="11"/>
      <c r="J31" s="17"/>
      <c r="K31" s="17"/>
      <c r="L31" s="19"/>
      <c r="M31" s="13"/>
      <c r="N31" s="13"/>
      <c r="O31" s="44"/>
      <c r="P31" s="13"/>
      <c r="Q31" s="14"/>
      <c r="R31" s="14">
        <f t="shared" si="1"/>
        <v>0</v>
      </c>
      <c r="S31" s="14"/>
      <c r="T31" s="91"/>
    </row>
    <row r="32" spans="2:46" ht="23.25">
      <c r="B32" s="5"/>
      <c r="C32" s="8">
        <v>6</v>
      </c>
      <c r="D32" s="9"/>
      <c r="E32" s="9"/>
      <c r="F32" s="17"/>
      <c r="G32" s="17"/>
      <c r="H32" s="59"/>
      <c r="I32" s="11"/>
      <c r="J32" s="17"/>
      <c r="K32" s="17"/>
      <c r="L32" s="19"/>
      <c r="M32" s="13"/>
      <c r="N32" s="13"/>
      <c r="O32" s="13"/>
      <c r="P32" s="13"/>
      <c r="Q32" s="14"/>
      <c r="R32" s="14">
        <f t="shared" si="1"/>
        <v>0</v>
      </c>
      <c r="S32" s="14"/>
      <c r="T32" s="92"/>
    </row>
    <row r="33" spans="2:20" ht="23.25">
      <c r="B33" s="23"/>
      <c r="C33" s="24"/>
      <c r="D33" s="24"/>
      <c r="E33" s="24"/>
      <c r="F33" s="24"/>
      <c r="G33" s="24"/>
      <c r="H33" s="24"/>
      <c r="I33" s="24"/>
      <c r="J33" s="24"/>
      <c r="K33" s="24"/>
      <c r="L33" s="24"/>
      <c r="M33" s="24"/>
      <c r="N33" s="24"/>
      <c r="O33" s="24"/>
      <c r="P33" s="24"/>
      <c r="Q33" s="24"/>
      <c r="R33" s="6" t="s">
        <v>35</v>
      </c>
      <c r="S33" s="22">
        <f>+SUM(S27:S32)</f>
        <v>24915.495619485482</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613" t="s">
        <v>36</v>
      </c>
      <c r="D35" s="613"/>
      <c r="E35" s="48"/>
      <c r="F35" s="48"/>
      <c r="G35" s="48"/>
      <c r="H35" s="24"/>
      <c r="I35" s="24"/>
      <c r="J35" s="24"/>
      <c r="K35" s="24"/>
      <c r="L35" s="24"/>
      <c r="M35" s="24"/>
      <c r="N35" s="24"/>
      <c r="O35" s="24"/>
      <c r="P35" s="24"/>
      <c r="Q35" s="24"/>
      <c r="R35" s="24"/>
      <c r="S35" s="24"/>
      <c r="T35" s="36"/>
    </row>
    <row r="36" spans="2:20" ht="46.5">
      <c r="B36" s="23"/>
      <c r="C36" s="17" t="s">
        <v>37</v>
      </c>
      <c r="D36" s="17" t="s">
        <v>38</v>
      </c>
      <c r="E36" s="49"/>
      <c r="F36" s="50"/>
      <c r="G36" s="50"/>
      <c r="H36" s="52"/>
      <c r="I36" s="24"/>
      <c r="J36" s="24"/>
      <c r="K36" s="24"/>
      <c r="L36" s="24"/>
      <c r="M36" s="24"/>
      <c r="N36" s="24"/>
      <c r="O36" s="24"/>
      <c r="P36" s="24"/>
      <c r="Q36" s="24"/>
      <c r="R36" s="24"/>
      <c r="S36" s="24"/>
      <c r="T36" s="36"/>
    </row>
    <row r="37" spans="2:20" ht="28.5">
      <c r="B37" s="23"/>
      <c r="C37" s="17">
        <v>1997</v>
      </c>
      <c r="D37" s="21">
        <v>172005</v>
      </c>
      <c r="E37" s="49"/>
      <c r="F37" s="58" t="s">
        <v>75</v>
      </c>
      <c r="G37" s="58" t="s">
        <v>76</v>
      </c>
      <c r="H37" s="58" t="s">
        <v>74</v>
      </c>
      <c r="I37" s="24"/>
      <c r="J37" s="24"/>
      <c r="K37" s="24"/>
      <c r="L37" s="24"/>
      <c r="M37" s="24"/>
      <c r="N37" s="24"/>
      <c r="O37" s="24"/>
      <c r="P37" s="24"/>
      <c r="Q37" s="24"/>
      <c r="R37" s="24"/>
      <c r="S37" s="24"/>
      <c r="T37" s="36"/>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36"/>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21">
        <v>309000</v>
      </c>
      <c r="E42" s="49"/>
      <c r="F42" s="50"/>
      <c r="G42" s="50"/>
      <c r="H42" s="50"/>
      <c r="I42" s="24"/>
      <c r="J42" s="24"/>
      <c r="K42" s="24"/>
      <c r="L42" s="24"/>
      <c r="M42" s="24"/>
      <c r="N42" s="2"/>
      <c r="O42" s="24"/>
      <c r="P42" s="24"/>
      <c r="Q42" s="24"/>
      <c r="R42" s="24"/>
      <c r="S42" s="24"/>
      <c r="T42" s="36"/>
    </row>
    <row r="43" spans="2:20" ht="23.25">
      <c r="B43" s="23"/>
      <c r="C43" s="17">
        <v>2003</v>
      </c>
      <c r="D43" s="21">
        <v>332000</v>
      </c>
      <c r="E43" s="49"/>
      <c r="F43" s="50"/>
      <c r="G43" s="50"/>
      <c r="H43" s="50"/>
      <c r="I43" s="24"/>
      <c r="J43" s="24"/>
      <c r="K43" s="24"/>
      <c r="L43" s="24"/>
      <c r="M43" s="24"/>
      <c r="N43" s="2"/>
      <c r="O43" s="24"/>
      <c r="P43" s="24"/>
      <c r="Q43" s="24"/>
      <c r="R43" s="24"/>
      <c r="S43" s="24"/>
      <c r="T43" s="36"/>
    </row>
    <row r="44" spans="2:20" ht="23.25">
      <c r="B44" s="23"/>
      <c r="C44" s="17">
        <v>2004</v>
      </c>
      <c r="D44" s="21">
        <v>358000</v>
      </c>
      <c r="E44" s="49"/>
      <c r="F44" s="50"/>
      <c r="G44" s="50"/>
      <c r="H44" s="53"/>
      <c r="I44" s="24"/>
      <c r="J44" s="24"/>
      <c r="K44" s="24"/>
      <c r="L44" s="24"/>
      <c r="M44" s="24"/>
      <c r="N44" s="2"/>
      <c r="O44" s="24"/>
      <c r="P44" s="24"/>
      <c r="Q44" s="24"/>
      <c r="R44" s="24"/>
      <c r="S44" s="24"/>
      <c r="T44" s="36"/>
    </row>
    <row r="45" spans="2:20" ht="23.25">
      <c r="B45" s="23"/>
      <c r="C45" s="17">
        <v>2005</v>
      </c>
      <c r="D45" s="21">
        <v>381500</v>
      </c>
      <c r="E45" s="49"/>
      <c r="F45" s="50"/>
      <c r="G45" s="50"/>
      <c r="H45" s="50"/>
      <c r="I45" s="24"/>
      <c r="J45" s="24"/>
      <c r="K45" s="24"/>
      <c r="L45" s="24"/>
      <c r="M45" s="24"/>
      <c r="N45" s="2"/>
      <c r="O45" s="24"/>
      <c r="P45" s="24"/>
      <c r="Q45" s="24"/>
      <c r="R45" s="24"/>
      <c r="S45" s="24"/>
      <c r="T45" s="36"/>
    </row>
    <row r="46" spans="2:20" ht="23.25">
      <c r="B46" s="23"/>
      <c r="C46" s="17">
        <v>2006</v>
      </c>
      <c r="D46" s="21">
        <v>408000</v>
      </c>
      <c r="E46" s="49"/>
      <c r="F46" s="49"/>
      <c r="G46" s="50"/>
      <c r="H46" s="51"/>
      <c r="I46" s="24"/>
      <c r="J46" s="24"/>
      <c r="K46" s="24"/>
      <c r="L46" s="24"/>
      <c r="M46" s="24"/>
      <c r="N46" s="2"/>
      <c r="O46" s="24"/>
      <c r="P46" s="24"/>
      <c r="Q46" s="24"/>
      <c r="R46" s="24"/>
      <c r="S46" s="24"/>
      <c r="T46" s="36"/>
    </row>
    <row r="47" spans="2:20" ht="23.25">
      <c r="B47" s="23"/>
      <c r="C47" s="17">
        <v>2007</v>
      </c>
      <c r="D47" s="21">
        <v>433700</v>
      </c>
      <c r="E47" s="49"/>
      <c r="F47" s="49"/>
      <c r="G47" s="49"/>
      <c r="H47" s="24"/>
      <c r="I47" s="24"/>
      <c r="J47" s="24"/>
      <c r="K47" s="24"/>
      <c r="L47" s="24"/>
      <c r="M47" s="24"/>
      <c r="N47" s="24"/>
      <c r="O47" s="24"/>
      <c r="P47" s="24"/>
      <c r="Q47" s="24"/>
      <c r="R47" s="24"/>
      <c r="S47" s="24"/>
      <c r="T47" s="36"/>
    </row>
    <row r="48" spans="2:20" ht="23.25">
      <c r="B48" s="23"/>
      <c r="C48" s="17">
        <v>2008</v>
      </c>
      <c r="D48" s="21">
        <v>461500</v>
      </c>
      <c r="E48" s="49"/>
      <c r="F48" s="49"/>
      <c r="G48" s="49"/>
      <c r="H48" s="24"/>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50">
    <mergeCell ref="C35:D35"/>
    <mergeCell ref="B1:R2"/>
    <mergeCell ref="S1:T6"/>
    <mergeCell ref="B3:R4"/>
    <mergeCell ref="B5:D6"/>
    <mergeCell ref="E5:R6"/>
    <mergeCell ref="Q24:Q26"/>
    <mergeCell ref="R24:R25"/>
    <mergeCell ref="S24:S25"/>
    <mergeCell ref="T24:T25"/>
    <mergeCell ref="G25:G26"/>
    <mergeCell ref="B22:N22"/>
    <mergeCell ref="P22:R22"/>
    <mergeCell ref="B13:M13"/>
    <mergeCell ref="P13:R13"/>
    <mergeCell ref="B14:T14"/>
    <mergeCell ref="L24:L26"/>
    <mergeCell ref="M24:M26"/>
    <mergeCell ref="N24:N26"/>
    <mergeCell ref="O24:O26"/>
    <mergeCell ref="P24:P26"/>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X26:AT26"/>
    <mergeCell ref="K24:K26"/>
    <mergeCell ref="B15:T16"/>
    <mergeCell ref="P17:R17"/>
    <mergeCell ref="B18:M18"/>
    <mergeCell ref="P18:R18"/>
    <mergeCell ref="B8:T9"/>
    <mergeCell ref="B10:J10"/>
    <mergeCell ref="K10:N10"/>
    <mergeCell ref="P10:R12"/>
    <mergeCell ref="B11:J11"/>
    <mergeCell ref="K11:N11"/>
    <mergeCell ref="B12:J12"/>
    <mergeCell ref="K12:N12"/>
    <mergeCell ref="O10:O12"/>
  </mergeCells>
  <conditionalFormatting sqref="O13">
    <cfRule type="containsText" dxfId="31" priority="1" operator="containsText" text="NO  CUMPLE">
      <formula>NOT(ISERROR(SEARCH("NO  CUMPLE",O13)))</formula>
    </cfRule>
    <cfRule type="containsText" dxfId="30" priority="2" operator="containsText" text="CUMPLE">
      <formula>NOT(ISERROR(SEARCH("CUMPLE",O13)))</formula>
    </cfRule>
  </conditionalFormatting>
  <conditionalFormatting sqref="O10">
    <cfRule type="containsText" dxfId="29" priority="3" operator="containsText" text="NO  CUMPLE">
      <formula>NOT(ISERROR(SEARCH("NO  CUMPLE",O10)))</formula>
    </cfRule>
    <cfRule type="containsText" dxfId="28" priority="4" operator="containsText" text="CUMPLE">
      <formula>NOT(ISERROR(SEARCH("CUMPLE",O10)))</formula>
    </cfRule>
  </conditionalFormatting>
  <dataValidations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dimension ref="B1:AT64"/>
  <sheetViews>
    <sheetView topLeftCell="F28" zoomScale="40" zoomScaleNormal="40" workbookViewId="0">
      <selection activeCell="T30" sqref="H30:T30"/>
    </sheetView>
  </sheetViews>
  <sheetFormatPr baseColWidth="10" defaultRowHeight="15"/>
  <cols>
    <col min="3" max="3" width="13.42578125" customWidth="1"/>
    <col min="4" max="4" width="32.5703125" customWidth="1"/>
    <col min="5" max="5" width="34.42578125" customWidth="1"/>
    <col min="6" max="6" width="23.5703125" customWidth="1"/>
    <col min="7" max="7" width="24.28515625" customWidth="1"/>
    <col min="8" max="8" width="74.140625" customWidth="1"/>
    <col min="9" max="9" width="17.7109375" customWidth="1"/>
    <col min="10" max="10" width="30.42578125" customWidth="1"/>
    <col min="11" max="11" width="17.85546875" customWidth="1"/>
    <col min="12" max="12" width="24.85546875" customWidth="1"/>
    <col min="13" max="13" width="24" customWidth="1"/>
    <col min="14" max="14" width="24.140625" customWidth="1"/>
    <col min="15" max="15" width="31.85546875" customWidth="1"/>
    <col min="16" max="16" width="27" customWidth="1"/>
    <col min="17" max="17" width="28.42578125" bestFit="1" customWidth="1"/>
    <col min="18" max="18" width="69.5703125" customWidth="1"/>
    <col min="19" max="19" width="31.28515625" bestFit="1" customWidth="1"/>
    <col min="20" max="20" width="37.28515625" customWidth="1"/>
  </cols>
  <sheetData>
    <row r="1" spans="2:20">
      <c r="B1" s="521" t="s">
        <v>190</v>
      </c>
      <c r="C1" s="522"/>
      <c r="D1" s="522"/>
      <c r="E1" s="522"/>
      <c r="F1" s="522"/>
      <c r="G1" s="522"/>
      <c r="H1" s="522"/>
      <c r="I1" s="522"/>
      <c r="J1" s="522"/>
      <c r="K1" s="522"/>
      <c r="L1" s="522"/>
      <c r="M1" s="522"/>
      <c r="N1" s="522"/>
      <c r="O1" s="522"/>
      <c r="P1" s="522"/>
      <c r="Q1" s="522"/>
      <c r="R1" s="523"/>
      <c r="S1" s="630"/>
      <c r="T1" s="631"/>
    </row>
    <row r="2" spans="2:20" ht="15" customHeight="1" thickBot="1">
      <c r="B2" s="479"/>
      <c r="C2" s="480"/>
      <c r="D2" s="480"/>
      <c r="E2" s="480"/>
      <c r="F2" s="480"/>
      <c r="G2" s="480"/>
      <c r="H2" s="480"/>
      <c r="I2" s="480"/>
      <c r="J2" s="480"/>
      <c r="K2" s="480"/>
      <c r="L2" s="480"/>
      <c r="M2" s="480"/>
      <c r="N2" s="480"/>
      <c r="O2" s="480"/>
      <c r="P2" s="480"/>
      <c r="Q2" s="480"/>
      <c r="R2" s="524"/>
      <c r="S2" s="632"/>
      <c r="T2" s="633"/>
    </row>
    <row r="3" spans="2:20" ht="15" customHeight="1">
      <c r="B3" s="565" t="s">
        <v>191</v>
      </c>
      <c r="C3" s="566"/>
      <c r="D3" s="566"/>
      <c r="E3" s="566"/>
      <c r="F3" s="566"/>
      <c r="G3" s="566"/>
      <c r="H3" s="566"/>
      <c r="I3" s="566"/>
      <c r="J3" s="566"/>
      <c r="K3" s="566"/>
      <c r="L3" s="566"/>
      <c r="M3" s="566"/>
      <c r="N3" s="566"/>
      <c r="O3" s="566"/>
      <c r="P3" s="566"/>
      <c r="Q3" s="566"/>
      <c r="R3" s="567"/>
      <c r="S3" s="632"/>
      <c r="T3" s="633"/>
    </row>
    <row r="4" spans="2:20">
      <c r="B4" s="568"/>
      <c r="C4" s="569"/>
      <c r="D4" s="569"/>
      <c r="E4" s="569"/>
      <c r="F4" s="569"/>
      <c r="G4" s="569"/>
      <c r="H4" s="569"/>
      <c r="I4" s="569"/>
      <c r="J4" s="569"/>
      <c r="K4" s="569"/>
      <c r="L4" s="569"/>
      <c r="M4" s="569"/>
      <c r="N4" s="569"/>
      <c r="O4" s="569"/>
      <c r="P4" s="569"/>
      <c r="Q4" s="569"/>
      <c r="R4" s="570"/>
      <c r="S4" s="632"/>
      <c r="T4" s="633"/>
    </row>
    <row r="5" spans="2:20" ht="51.75" customHeight="1">
      <c r="B5" s="477" t="s">
        <v>188</v>
      </c>
      <c r="C5" s="478"/>
      <c r="D5" s="478"/>
      <c r="E5" s="639" t="s">
        <v>215</v>
      </c>
      <c r="F5" s="640"/>
      <c r="G5" s="640"/>
      <c r="H5" s="640"/>
      <c r="I5" s="640"/>
      <c r="J5" s="640"/>
      <c r="K5" s="640"/>
      <c r="L5" s="640"/>
      <c r="M5" s="640"/>
      <c r="N5" s="640"/>
      <c r="O5" s="640"/>
      <c r="P5" s="640"/>
      <c r="Q5" s="640"/>
      <c r="R5" s="641"/>
      <c r="S5" s="632"/>
      <c r="T5" s="633"/>
    </row>
    <row r="6" spans="2:20" ht="15.75" customHeight="1" thickBot="1">
      <c r="B6" s="479"/>
      <c r="C6" s="480"/>
      <c r="D6" s="480"/>
      <c r="E6" s="642"/>
      <c r="F6" s="643"/>
      <c r="G6" s="643"/>
      <c r="H6" s="643"/>
      <c r="I6" s="643"/>
      <c r="J6" s="643"/>
      <c r="K6" s="643"/>
      <c r="L6" s="643"/>
      <c r="M6" s="643"/>
      <c r="N6" s="643"/>
      <c r="O6" s="643"/>
      <c r="P6" s="643"/>
      <c r="Q6" s="643"/>
      <c r="R6" s="644"/>
      <c r="S6" s="634"/>
      <c r="T6" s="635"/>
    </row>
    <row r="7" spans="2:20" ht="15.75" thickBot="1"/>
    <row r="8" spans="2:20" ht="57.75" customHeight="1">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5"/>
      <c r="Q9" s="475"/>
      <c r="R9" s="475"/>
      <c r="S9" s="475"/>
      <c r="T9" s="476"/>
    </row>
    <row r="10" spans="2:20" ht="23.25">
      <c r="B10" s="545" t="s">
        <v>0</v>
      </c>
      <c r="C10" s="546"/>
      <c r="D10" s="546"/>
      <c r="E10" s="546"/>
      <c r="F10" s="546"/>
      <c r="G10" s="546"/>
      <c r="H10" s="546"/>
      <c r="I10" s="546"/>
      <c r="J10" s="547"/>
      <c r="K10" s="548">
        <v>16000000000</v>
      </c>
      <c r="L10" s="548"/>
      <c r="M10" s="548"/>
      <c r="N10" s="548"/>
      <c r="O10" s="552" t="str">
        <f>+IF(K12&gt;=K11,"CUMPLE","NO  CUMPLE")</f>
        <v>NO  CUMPLE</v>
      </c>
      <c r="P10" s="600" t="s">
        <v>290</v>
      </c>
      <c r="Q10" s="636"/>
      <c r="R10" s="637"/>
      <c r="S10" s="1"/>
      <c r="T10" s="1"/>
    </row>
    <row r="11" spans="2:20" ht="23.25">
      <c r="B11" s="487" t="s">
        <v>157</v>
      </c>
      <c r="C11" s="488"/>
      <c r="D11" s="488"/>
      <c r="E11" s="488"/>
      <c r="F11" s="488"/>
      <c r="G11" s="488"/>
      <c r="H11" s="488"/>
      <c r="I11" s="488"/>
      <c r="J11" s="489"/>
      <c r="K11" s="490">
        <f>+H40</f>
        <v>24576.251660817004</v>
      </c>
      <c r="L11" s="490"/>
      <c r="M11" s="490"/>
      <c r="N11" s="490"/>
      <c r="O11" s="553"/>
      <c r="P11" s="600"/>
      <c r="Q11" s="636"/>
      <c r="R11" s="637"/>
      <c r="S11" s="1"/>
      <c r="T11" s="1"/>
    </row>
    <row r="12" spans="2:20" ht="98.25" customHeight="1">
      <c r="B12" s="487" t="s">
        <v>1</v>
      </c>
      <c r="C12" s="488"/>
      <c r="D12" s="488"/>
      <c r="E12" s="488"/>
      <c r="F12" s="488"/>
      <c r="G12" s="488"/>
      <c r="H12" s="488"/>
      <c r="I12" s="488"/>
      <c r="J12" s="489"/>
      <c r="K12" s="490">
        <f>+S33</f>
        <v>17345.3575762129</v>
      </c>
      <c r="L12" s="490"/>
      <c r="M12" s="490"/>
      <c r="N12" s="490"/>
      <c r="O12" s="554"/>
      <c r="P12" s="638"/>
      <c r="Q12" s="636"/>
      <c r="R12" s="637"/>
      <c r="S12" s="1"/>
      <c r="T12" s="1"/>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84"/>
      <c r="Q13" s="584"/>
      <c r="R13" s="584"/>
      <c r="S13" s="2"/>
      <c r="T13" s="2"/>
    </row>
    <row r="14" spans="2:20" ht="34.5" customHeight="1" thickBot="1">
      <c r="B14" s="614" t="str">
        <f>IF(AND($O10="CUMPLE",O13="CUMPLE"),"HABILITADO","NO HABILITADO")</f>
        <v>NO HABILITADO</v>
      </c>
      <c r="C14" s="615"/>
      <c r="D14" s="615"/>
      <c r="E14" s="615"/>
      <c r="F14" s="615"/>
      <c r="G14" s="615"/>
      <c r="H14" s="615"/>
      <c r="I14" s="615"/>
      <c r="J14" s="615"/>
      <c r="K14" s="615"/>
      <c r="L14" s="615"/>
      <c r="M14" s="615"/>
      <c r="N14" s="615"/>
      <c r="O14" s="615"/>
      <c r="P14" s="615"/>
      <c r="Q14" s="615"/>
      <c r="R14" s="615"/>
      <c r="S14" s="615"/>
      <c r="T14" s="616"/>
    </row>
    <row r="15" spans="2:20" ht="43.5" customHeight="1">
      <c r="B15" s="470" t="s">
        <v>40</v>
      </c>
      <c r="C15" s="471"/>
      <c r="D15" s="471"/>
      <c r="E15" s="471"/>
      <c r="F15" s="471"/>
      <c r="G15" s="471"/>
      <c r="H15" s="471"/>
      <c r="I15" s="471"/>
      <c r="J15" s="471"/>
      <c r="K15" s="471"/>
      <c r="L15" s="471"/>
      <c r="M15" s="471"/>
      <c r="N15" s="471"/>
      <c r="O15" s="471"/>
      <c r="P15" s="471"/>
      <c r="Q15" s="471"/>
      <c r="R15" s="471"/>
      <c r="S15" s="471"/>
      <c r="T15" s="617"/>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4"/>
      <c r="C17" s="4"/>
      <c r="D17" s="4"/>
      <c r="E17" s="4"/>
      <c r="F17" s="4"/>
      <c r="G17" s="4"/>
      <c r="H17" s="4"/>
      <c r="I17" s="4"/>
      <c r="J17" s="4"/>
      <c r="K17" s="4"/>
      <c r="L17" s="4"/>
      <c r="M17" s="4"/>
      <c r="N17" s="4"/>
      <c r="O17" s="4"/>
      <c r="P17" s="539" t="s">
        <v>21</v>
      </c>
      <c r="Q17" s="539"/>
      <c r="R17" s="539"/>
      <c r="S17" s="4"/>
      <c r="T17" s="4"/>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3" t="s">
        <v>43</v>
      </c>
      <c r="C18" s="513"/>
      <c r="D18" s="513"/>
      <c r="E18" s="513"/>
      <c r="F18" s="513"/>
      <c r="G18" s="513"/>
      <c r="H18" s="513"/>
      <c r="I18" s="513"/>
      <c r="J18" s="513"/>
      <c r="K18" s="513"/>
      <c r="L18" s="513"/>
      <c r="M18" s="513"/>
      <c r="N18" s="40">
        <v>1</v>
      </c>
      <c r="O18" s="39" t="str">
        <f>IF(B14="NO HABILITADO","0",IF(N18=1,"100",IF(N18=2,"50","0")))</f>
        <v>0</v>
      </c>
      <c r="P18" s="540"/>
      <c r="Q18" s="541"/>
      <c r="R18" s="542"/>
      <c r="S18" s="4"/>
      <c r="T18" s="4"/>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3" t="s">
        <v>45</v>
      </c>
      <c r="C19" s="513"/>
      <c r="D19" s="513"/>
      <c r="E19" s="513"/>
      <c r="F19" s="513"/>
      <c r="G19" s="513"/>
      <c r="H19" s="513"/>
      <c r="I19" s="513"/>
      <c r="J19" s="513"/>
      <c r="K19" s="513"/>
      <c r="L19" s="513"/>
      <c r="M19" s="513"/>
      <c r="N19" s="40" t="s">
        <v>3</v>
      </c>
      <c r="O19" s="39" t="str">
        <f>IF(B14="NO HABILITADO","0",IF(N19="SI","10","0"))</f>
        <v>0</v>
      </c>
      <c r="P19" s="540"/>
      <c r="Q19" s="541"/>
      <c r="R19" s="542"/>
      <c r="S19" s="4"/>
      <c r="T19" s="4"/>
      <c r="X19" s="33"/>
      <c r="Y19" s="34"/>
      <c r="Z19" s="34"/>
      <c r="AA19" s="34"/>
      <c r="AB19" s="34"/>
      <c r="AC19" s="34"/>
      <c r="AD19" s="34"/>
      <c r="AE19" s="34"/>
      <c r="AF19" s="34"/>
      <c r="AG19" s="34"/>
      <c r="AH19" s="34"/>
      <c r="AI19" s="34"/>
      <c r="AJ19" s="34"/>
      <c r="AK19" s="34"/>
      <c r="AL19" s="34"/>
      <c r="AM19" s="34"/>
      <c r="AN19" s="34"/>
      <c r="AO19" s="34"/>
      <c r="AP19" s="34"/>
      <c r="AQ19" s="34"/>
      <c r="AR19" s="34"/>
      <c r="AS19" s="34"/>
      <c r="AT19" s="35"/>
    </row>
    <row r="20" spans="2:46" ht="61.5" customHeight="1">
      <c r="B20" s="513" t="s">
        <v>44</v>
      </c>
      <c r="C20" s="513"/>
      <c r="D20" s="513"/>
      <c r="E20" s="513"/>
      <c r="F20" s="513"/>
      <c r="G20" s="513"/>
      <c r="H20" s="513"/>
      <c r="I20" s="513"/>
      <c r="J20" s="513"/>
      <c r="K20" s="513"/>
      <c r="L20" s="513"/>
      <c r="M20" s="513"/>
      <c r="N20" s="40" t="s">
        <v>3</v>
      </c>
      <c r="O20" s="39" t="str">
        <f>IF(B14="NO HABILITADO","0",IF(N20="SI","20","0"))</f>
        <v>0</v>
      </c>
      <c r="P20" s="540"/>
      <c r="Q20" s="541"/>
      <c r="R20" s="542"/>
      <c r="S20" s="4"/>
      <c r="T20" s="4"/>
      <c r="X20" s="23"/>
      <c r="Y20" s="24"/>
      <c r="Z20" s="24"/>
      <c r="AA20" s="24"/>
      <c r="AB20" s="24"/>
      <c r="AC20" s="24"/>
      <c r="AD20" s="24"/>
      <c r="AE20" s="24"/>
      <c r="AF20" s="24"/>
      <c r="AG20" s="24"/>
      <c r="AH20" s="24"/>
      <c r="AI20" s="24"/>
      <c r="AJ20" s="24"/>
      <c r="AK20" s="24"/>
      <c r="AL20" s="24"/>
      <c r="AM20" s="24"/>
      <c r="AN20" s="24"/>
      <c r="AO20" s="24"/>
      <c r="AP20" s="24"/>
      <c r="AQ20" s="24"/>
      <c r="AR20" s="24"/>
      <c r="AS20" s="24"/>
      <c r="AT20" s="36"/>
    </row>
    <row r="21" spans="2:46" ht="23.25">
      <c r="B21" s="513" t="s">
        <v>46</v>
      </c>
      <c r="C21" s="513"/>
      <c r="D21" s="513"/>
      <c r="E21" s="513"/>
      <c r="F21" s="513"/>
      <c r="G21" s="513"/>
      <c r="H21" s="513"/>
      <c r="I21" s="513"/>
      <c r="J21" s="513"/>
      <c r="K21" s="513"/>
      <c r="L21" s="513"/>
      <c r="M21" s="513"/>
      <c r="N21" s="40" t="s">
        <v>3</v>
      </c>
      <c r="O21" s="39" t="str">
        <f>IF(B14="NO HABILITADO","0",IF(N21="SI","100","0"))</f>
        <v>0</v>
      </c>
      <c r="P21" s="540"/>
      <c r="Q21" s="541"/>
      <c r="R21" s="542"/>
      <c r="S21" s="2"/>
      <c r="T21" s="2"/>
      <c r="X21" s="23"/>
      <c r="Y21" s="24"/>
      <c r="Z21" s="24"/>
      <c r="AA21" s="24"/>
      <c r="AB21" s="24"/>
      <c r="AC21" s="24"/>
      <c r="AD21" s="24"/>
      <c r="AE21" s="24"/>
      <c r="AF21" s="24"/>
      <c r="AG21" s="24"/>
      <c r="AH21" s="24"/>
      <c r="AI21" s="24"/>
      <c r="AJ21" s="24"/>
      <c r="AK21" s="24"/>
      <c r="AL21" s="24"/>
      <c r="AM21" s="24"/>
      <c r="AN21" s="24"/>
      <c r="AO21" s="24"/>
      <c r="AP21" s="24"/>
      <c r="AQ21" s="24"/>
      <c r="AR21" s="24"/>
      <c r="AS21" s="24"/>
      <c r="AT21" s="36"/>
    </row>
    <row r="22" spans="2:46" ht="87" customHeight="1">
      <c r="B22" s="538" t="s">
        <v>35</v>
      </c>
      <c r="C22" s="538"/>
      <c r="D22" s="538"/>
      <c r="E22" s="538"/>
      <c r="F22" s="538"/>
      <c r="G22" s="538"/>
      <c r="H22" s="538"/>
      <c r="I22" s="538"/>
      <c r="J22" s="538"/>
      <c r="K22" s="538"/>
      <c r="L22" s="538"/>
      <c r="M22" s="538"/>
      <c r="N22" s="538"/>
      <c r="O22" s="41">
        <f>+O21+O20+O19+O18</f>
        <v>0</v>
      </c>
      <c r="P22" s="540"/>
      <c r="Q22" s="541"/>
      <c r="R22" s="542"/>
      <c r="S22" s="2"/>
      <c r="T22" s="2"/>
      <c r="X22" s="23"/>
      <c r="Y22" s="24"/>
      <c r="Z22" s="24"/>
      <c r="AA22" s="24"/>
      <c r="AB22" s="24"/>
      <c r="AC22" s="24"/>
      <c r="AD22" s="24"/>
      <c r="AE22" s="24"/>
      <c r="AF22" s="24"/>
      <c r="AG22" s="24"/>
      <c r="AH22" s="24"/>
      <c r="AI22" s="24"/>
      <c r="AJ22" s="24"/>
      <c r="AK22" s="24"/>
      <c r="AL22" s="24"/>
      <c r="AM22" s="24"/>
      <c r="AN22" s="24"/>
      <c r="AO22" s="24"/>
      <c r="AP22" s="24"/>
      <c r="AQ22" s="24"/>
      <c r="AR22" s="24"/>
      <c r="AS22" s="24"/>
      <c r="AT22" s="36"/>
    </row>
    <row r="23" spans="2:46" ht="23.25">
      <c r="O23" s="2"/>
      <c r="P23" s="2"/>
      <c r="Q23" s="2"/>
      <c r="R23" s="2"/>
      <c r="S23" s="2"/>
      <c r="T23" s="2"/>
      <c r="X23" s="23"/>
      <c r="Y23" s="24"/>
      <c r="Z23" s="24"/>
      <c r="AA23" s="24"/>
      <c r="AB23" s="24"/>
      <c r="AC23" s="24"/>
      <c r="AD23" s="24"/>
      <c r="AE23" s="24"/>
      <c r="AF23" s="24"/>
      <c r="AG23" s="24"/>
      <c r="AH23" s="24"/>
      <c r="AI23" s="24"/>
      <c r="AJ23" s="24"/>
      <c r="AK23" s="24"/>
      <c r="AL23" s="24"/>
      <c r="AM23" s="24"/>
      <c r="AN23" s="24"/>
      <c r="AO23" s="24"/>
      <c r="AP23" s="24"/>
      <c r="AQ23" s="24"/>
      <c r="AR23" s="24"/>
      <c r="AS23" s="24"/>
      <c r="AT23" s="36"/>
    </row>
    <row r="24" spans="2:46" ht="31.5">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645" t="s">
        <v>21</v>
      </c>
      <c r="X24" s="63"/>
      <c r="Y24" s="64"/>
      <c r="Z24" s="64"/>
      <c r="AA24" s="64"/>
      <c r="AB24" s="64"/>
      <c r="AC24" s="64"/>
      <c r="AD24" s="64"/>
      <c r="AE24" s="64"/>
      <c r="AF24" s="64"/>
      <c r="AG24" s="64"/>
      <c r="AH24" s="64"/>
      <c r="AI24" s="64"/>
      <c r="AJ24" s="64"/>
      <c r="AK24" s="64"/>
      <c r="AL24" s="64"/>
      <c r="AM24" s="64"/>
      <c r="AN24" s="64"/>
      <c r="AO24" s="64"/>
      <c r="AP24" s="64"/>
      <c r="AQ24" s="64"/>
      <c r="AR24" s="64"/>
      <c r="AS24" s="64"/>
      <c r="AT24" s="65"/>
    </row>
    <row r="25" spans="2:46" ht="31.5">
      <c r="B25" s="5"/>
      <c r="C25" s="498"/>
      <c r="D25" s="498"/>
      <c r="E25" s="498"/>
      <c r="F25" s="498"/>
      <c r="G25" s="497" t="s">
        <v>22</v>
      </c>
      <c r="H25" s="498"/>
      <c r="I25" s="498"/>
      <c r="J25" s="498"/>
      <c r="K25" s="498"/>
      <c r="L25" s="498"/>
      <c r="M25" s="498"/>
      <c r="N25" s="498"/>
      <c r="O25" s="498"/>
      <c r="P25" s="519"/>
      <c r="Q25" s="519"/>
      <c r="R25" s="515"/>
      <c r="S25" s="515"/>
      <c r="T25" s="646"/>
      <c r="X25" s="63"/>
      <c r="Y25" s="64"/>
      <c r="Z25" s="64"/>
      <c r="AA25" s="64"/>
      <c r="AB25" s="64"/>
      <c r="AC25" s="64"/>
      <c r="AD25" s="64"/>
      <c r="AE25" s="64"/>
      <c r="AF25" s="64"/>
      <c r="AG25" s="64"/>
      <c r="AH25" s="64"/>
      <c r="AI25" s="64"/>
      <c r="AJ25" s="64"/>
      <c r="AK25" s="64"/>
      <c r="AL25" s="64"/>
      <c r="AM25" s="64"/>
      <c r="AN25" s="64"/>
      <c r="AO25" s="64"/>
      <c r="AP25" s="64"/>
      <c r="AQ25" s="64"/>
      <c r="AR25" s="64"/>
      <c r="AS25" s="64"/>
      <c r="AT25" s="65"/>
    </row>
    <row r="26" spans="2:46" ht="64.5" customHeight="1">
      <c r="B26" s="5"/>
      <c r="C26" s="499"/>
      <c r="D26" s="499"/>
      <c r="E26" s="499"/>
      <c r="F26" s="499"/>
      <c r="G26" s="499"/>
      <c r="H26" s="499"/>
      <c r="I26" s="499"/>
      <c r="J26" s="499"/>
      <c r="K26" s="499"/>
      <c r="L26" s="499"/>
      <c r="M26" s="499"/>
      <c r="N26" s="499"/>
      <c r="O26" s="499"/>
      <c r="P26" s="520"/>
      <c r="Q26" s="520"/>
      <c r="R26" s="6" t="s">
        <v>23</v>
      </c>
      <c r="S26" s="122" t="s">
        <v>24</v>
      </c>
      <c r="T26" s="7"/>
      <c r="X26" s="23"/>
      <c r="Y26" s="24"/>
      <c r="Z26" s="24"/>
      <c r="AA26" s="24"/>
      <c r="AB26" s="24"/>
      <c r="AC26" s="24"/>
      <c r="AD26" s="24"/>
      <c r="AE26" s="24"/>
      <c r="AF26" s="24"/>
      <c r="AG26" s="24"/>
      <c r="AH26" s="24"/>
      <c r="AI26" s="24"/>
      <c r="AJ26" s="24"/>
      <c r="AK26" s="24"/>
      <c r="AL26" s="24"/>
      <c r="AM26" s="24"/>
      <c r="AN26" s="24"/>
      <c r="AO26" s="24"/>
      <c r="AP26" s="24"/>
      <c r="AQ26" s="24"/>
      <c r="AR26" s="24"/>
      <c r="AS26" s="24"/>
      <c r="AT26" s="36"/>
    </row>
    <row r="27" spans="2:46" ht="243.75" thickBot="1">
      <c r="B27" s="5"/>
      <c r="C27" s="8">
        <v>1</v>
      </c>
      <c r="D27" s="9" t="s">
        <v>132</v>
      </c>
      <c r="E27" s="9" t="s">
        <v>133</v>
      </c>
      <c r="F27" s="9">
        <v>2</v>
      </c>
      <c r="G27" s="9" t="s">
        <v>134</v>
      </c>
      <c r="H27" s="135" t="s">
        <v>135</v>
      </c>
      <c r="I27" s="11" t="s">
        <v>28</v>
      </c>
      <c r="J27" s="9" t="s">
        <v>136</v>
      </c>
      <c r="K27" s="9" t="s">
        <v>60</v>
      </c>
      <c r="L27" s="12">
        <v>0.5</v>
      </c>
      <c r="M27" s="13">
        <v>40778</v>
      </c>
      <c r="N27" s="13">
        <v>41369</v>
      </c>
      <c r="O27" s="9">
        <v>2013</v>
      </c>
      <c r="P27" s="13" t="s">
        <v>31</v>
      </c>
      <c r="Q27" s="14">
        <f>7614893828-262064469</f>
        <v>7352829359</v>
      </c>
      <c r="R27" s="133">
        <f t="shared" ref="R27:R32" si="1">(Q27/1000)*L27</f>
        <v>3676414.6795000001</v>
      </c>
      <c r="S27" s="14">
        <f>R27*1000/(VLOOKUP(O27,$C$37:$D$58,2,FALSE))</f>
        <v>6236.4964877014418</v>
      </c>
      <c r="T27" s="134"/>
      <c r="X27" s="29"/>
      <c r="Y27" s="30"/>
      <c r="Z27" s="30"/>
      <c r="AA27" s="30"/>
      <c r="AB27" s="30"/>
      <c r="AC27" s="30"/>
      <c r="AD27" s="30"/>
      <c r="AE27" s="30"/>
      <c r="AF27" s="30"/>
      <c r="AG27" s="30"/>
      <c r="AH27" s="30"/>
      <c r="AI27" s="30"/>
      <c r="AJ27" s="30"/>
      <c r="AK27" s="30"/>
      <c r="AL27" s="30"/>
      <c r="AM27" s="30"/>
      <c r="AN27" s="30"/>
      <c r="AO27" s="30"/>
      <c r="AP27" s="30"/>
      <c r="AQ27" s="30"/>
      <c r="AR27" s="30"/>
      <c r="AS27" s="30"/>
      <c r="AT27" s="37"/>
    </row>
    <row r="28" spans="2:46" ht="81.75" thickBot="1">
      <c r="B28" s="5"/>
      <c r="C28" s="8">
        <v>2</v>
      </c>
      <c r="D28" s="9" t="s">
        <v>137</v>
      </c>
      <c r="E28" s="9" t="s">
        <v>133</v>
      </c>
      <c r="F28" s="9">
        <v>8</v>
      </c>
      <c r="G28" s="9" t="s">
        <v>206</v>
      </c>
      <c r="H28" s="114" t="s">
        <v>205</v>
      </c>
      <c r="I28" s="11" t="s">
        <v>28</v>
      </c>
      <c r="J28" s="9" t="s">
        <v>136</v>
      </c>
      <c r="K28" s="9" t="s">
        <v>94</v>
      </c>
      <c r="L28" s="12">
        <v>0.5</v>
      </c>
      <c r="M28" s="13">
        <v>40581</v>
      </c>
      <c r="N28" s="13">
        <v>41096</v>
      </c>
      <c r="O28" s="9">
        <v>2012</v>
      </c>
      <c r="P28" s="13" t="s">
        <v>31</v>
      </c>
      <c r="Q28" s="14">
        <f>7499939688-483329250</f>
        <v>7016610438</v>
      </c>
      <c r="R28" s="14">
        <f t="shared" si="1"/>
        <v>3508305.219</v>
      </c>
      <c r="S28" s="14">
        <f>R28*1000/(VLOOKUP(O28,$C$37:$D$58,2,FALSE))</f>
        <v>6190.7626945473794</v>
      </c>
      <c r="T28" s="119"/>
      <c r="X28" s="509" t="s">
        <v>42</v>
      </c>
      <c r="Y28" s="510"/>
      <c r="Z28" s="510"/>
      <c r="AA28" s="510"/>
      <c r="AB28" s="510"/>
      <c r="AC28" s="510"/>
      <c r="AD28" s="510"/>
      <c r="AE28" s="510"/>
      <c r="AF28" s="510"/>
      <c r="AG28" s="510"/>
      <c r="AH28" s="510"/>
      <c r="AI28" s="510"/>
      <c r="AJ28" s="510"/>
      <c r="AK28" s="510"/>
      <c r="AL28" s="510"/>
      <c r="AM28" s="510"/>
      <c r="AN28" s="510"/>
      <c r="AO28" s="510"/>
      <c r="AP28" s="510"/>
      <c r="AQ28" s="510"/>
      <c r="AR28" s="510"/>
      <c r="AS28" s="510"/>
      <c r="AT28" s="511"/>
    </row>
    <row r="29" spans="2:46" ht="141.75">
      <c r="B29" s="5"/>
      <c r="C29" s="8">
        <v>3</v>
      </c>
      <c r="D29" s="9" t="s">
        <v>262</v>
      </c>
      <c r="E29" s="9" t="s">
        <v>133</v>
      </c>
      <c r="F29" s="17">
        <v>81</v>
      </c>
      <c r="G29" s="9" t="s">
        <v>263</v>
      </c>
      <c r="H29" s="113" t="s">
        <v>264</v>
      </c>
      <c r="I29" s="11" t="s">
        <v>28</v>
      </c>
      <c r="J29" s="17" t="s">
        <v>57</v>
      </c>
      <c r="K29" s="17" t="s">
        <v>60</v>
      </c>
      <c r="L29" s="19">
        <v>0.55000000000000004</v>
      </c>
      <c r="M29" s="13">
        <v>37725</v>
      </c>
      <c r="N29" s="13">
        <v>38503</v>
      </c>
      <c r="O29" s="9">
        <v>2005</v>
      </c>
      <c r="P29" s="9" t="s">
        <v>31</v>
      </c>
      <c r="Q29" s="14">
        <v>7466570638</v>
      </c>
      <c r="R29" s="14">
        <f t="shared" si="1"/>
        <v>4106613.8509000004</v>
      </c>
      <c r="S29" s="116">
        <f>R29*1000/(VLOOKUP(O29,$C$37:$D$58,2,FALSE))</f>
        <v>10764.38755150721</v>
      </c>
      <c r="T29" s="119" t="s">
        <v>265</v>
      </c>
    </row>
    <row r="30" spans="2:46" ht="141.75">
      <c r="B30" s="5"/>
      <c r="C30" s="8">
        <v>4</v>
      </c>
      <c r="D30" s="9" t="s">
        <v>139</v>
      </c>
      <c r="E30" s="9" t="s">
        <v>140</v>
      </c>
      <c r="F30" s="9">
        <v>75</v>
      </c>
      <c r="G30" s="9" t="s">
        <v>141</v>
      </c>
      <c r="H30" s="9" t="s">
        <v>138</v>
      </c>
      <c r="I30" s="11" t="s">
        <v>28</v>
      </c>
      <c r="J30" s="9" t="s">
        <v>81</v>
      </c>
      <c r="K30" s="9" t="s">
        <v>60</v>
      </c>
      <c r="L30" s="12">
        <v>0.3</v>
      </c>
      <c r="M30" s="13">
        <v>42422</v>
      </c>
      <c r="N30" s="13">
        <v>42907</v>
      </c>
      <c r="O30" s="9">
        <v>2017</v>
      </c>
      <c r="P30" s="13" t="s">
        <v>31</v>
      </c>
      <c r="Q30" s="14">
        <v>12093882643</v>
      </c>
      <c r="R30" s="14">
        <f t="shared" si="1"/>
        <v>3628164.7928999998</v>
      </c>
      <c r="S30" s="14">
        <f>R30*1000/(VLOOKUP(O30,$C$37:$D$58,2,FALSE))</f>
        <v>4918.098393964081</v>
      </c>
      <c r="T30" s="62"/>
    </row>
    <row r="31" spans="2:46" ht="23.25">
      <c r="B31" s="5"/>
      <c r="C31" s="8">
        <v>5</v>
      </c>
      <c r="D31" s="9"/>
      <c r="E31" s="9"/>
      <c r="F31" s="17"/>
      <c r="G31" s="17"/>
      <c r="H31" s="59"/>
      <c r="I31" s="17"/>
      <c r="J31" s="17"/>
      <c r="K31" s="17"/>
      <c r="L31" s="19"/>
      <c r="M31" s="13"/>
      <c r="N31" s="13"/>
      <c r="O31" s="44"/>
      <c r="P31" s="13"/>
      <c r="Q31" s="14"/>
      <c r="R31" s="14">
        <f t="shared" si="1"/>
        <v>0</v>
      </c>
      <c r="S31" s="14"/>
      <c r="T31" s="60"/>
    </row>
    <row r="32" spans="2:46" ht="23.25">
      <c r="B32" s="5"/>
      <c r="C32" s="8">
        <v>6</v>
      </c>
      <c r="D32" s="9"/>
      <c r="E32" s="9"/>
      <c r="F32" s="17"/>
      <c r="G32" s="17"/>
      <c r="H32" s="59"/>
      <c r="I32" s="17"/>
      <c r="J32" s="17"/>
      <c r="K32" s="17"/>
      <c r="L32" s="19"/>
      <c r="M32" s="13"/>
      <c r="N32" s="13"/>
      <c r="O32" s="13"/>
      <c r="P32" s="13"/>
      <c r="Q32" s="14"/>
      <c r="R32" s="14">
        <f t="shared" si="1"/>
        <v>0</v>
      </c>
      <c r="S32" s="14"/>
      <c r="T32" s="61"/>
    </row>
    <row r="33" spans="2:20" ht="23.25">
      <c r="B33" s="23"/>
      <c r="C33" s="24"/>
      <c r="D33" s="24"/>
      <c r="E33" s="24"/>
      <c r="F33" s="24"/>
      <c r="G33" s="24"/>
      <c r="H33" s="24"/>
      <c r="I33" s="24"/>
      <c r="J33" s="24"/>
      <c r="K33" s="24"/>
      <c r="L33" s="24"/>
      <c r="M33" s="24"/>
      <c r="N33" s="24"/>
      <c r="O33" s="24"/>
      <c r="P33" s="24"/>
      <c r="Q33" s="24"/>
      <c r="R33" s="6" t="s">
        <v>35</v>
      </c>
      <c r="S33" s="22">
        <f>+SUM(S27:S32)-S29</f>
        <v>17345.3575762129</v>
      </c>
      <c r="T33" s="24"/>
    </row>
    <row r="34" spans="2:20">
      <c r="B34" s="23"/>
      <c r="C34" s="24"/>
      <c r="D34" s="24"/>
      <c r="E34" s="24"/>
      <c r="F34" s="24"/>
      <c r="G34" s="24"/>
      <c r="H34" s="24"/>
      <c r="I34" s="24"/>
      <c r="J34" s="24"/>
      <c r="K34" s="24"/>
      <c r="L34" s="24"/>
      <c r="M34" s="24"/>
      <c r="N34" s="24"/>
      <c r="O34" s="24"/>
      <c r="P34" s="24"/>
      <c r="Q34" s="24"/>
      <c r="R34" s="24"/>
      <c r="S34" s="24"/>
      <c r="T34" s="24"/>
    </row>
    <row r="35" spans="2:20" ht="23.25">
      <c r="B35" s="23"/>
      <c r="C35" s="613" t="s">
        <v>36</v>
      </c>
      <c r="D35" s="613"/>
      <c r="E35" s="48"/>
      <c r="F35" s="48"/>
      <c r="G35" s="48"/>
      <c r="H35" s="24"/>
      <c r="I35" s="24"/>
      <c r="J35" s="24"/>
      <c r="K35" s="24"/>
      <c r="L35" s="24"/>
      <c r="M35" s="24"/>
      <c r="N35" s="24"/>
      <c r="O35" s="24"/>
      <c r="P35" s="24"/>
      <c r="Q35" s="24"/>
      <c r="R35" s="24"/>
      <c r="S35" s="24"/>
      <c r="T35" s="24"/>
    </row>
    <row r="36" spans="2:20" ht="46.5">
      <c r="B36" s="23"/>
      <c r="C36" s="17" t="s">
        <v>37</v>
      </c>
      <c r="D36" s="17" t="s">
        <v>38</v>
      </c>
      <c r="E36" s="49"/>
      <c r="F36" s="50"/>
      <c r="G36" s="50"/>
      <c r="H36" s="52"/>
      <c r="I36" s="24"/>
      <c r="J36" s="24"/>
      <c r="K36" s="24"/>
      <c r="L36" s="24"/>
      <c r="M36" s="24"/>
      <c r="N36" s="24"/>
      <c r="O36" s="24"/>
      <c r="P36" s="24"/>
      <c r="Q36" s="24"/>
      <c r="R36" s="24"/>
      <c r="S36" s="24"/>
      <c r="T36" s="24"/>
    </row>
    <row r="37" spans="2:20" ht="28.5">
      <c r="B37" s="23"/>
      <c r="C37" s="17">
        <v>1997</v>
      </c>
      <c r="D37" s="21">
        <v>172005</v>
      </c>
      <c r="E37" s="49"/>
      <c r="F37" s="58" t="s">
        <v>75</v>
      </c>
      <c r="G37" s="58" t="s">
        <v>76</v>
      </c>
      <c r="H37" s="58" t="s">
        <v>74</v>
      </c>
      <c r="I37" s="24"/>
      <c r="J37" s="24"/>
      <c r="K37" s="24"/>
      <c r="L37" s="24"/>
      <c r="M37" s="24"/>
      <c r="N37" s="24"/>
      <c r="O37" s="24"/>
      <c r="P37" s="24"/>
      <c r="Q37" s="24"/>
      <c r="R37" s="24"/>
      <c r="S37" s="24"/>
      <c r="T37" s="24"/>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24"/>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24"/>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24"/>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24"/>
    </row>
    <row r="42" spans="2:20" ht="23.25">
      <c r="B42" s="23"/>
      <c r="C42" s="17">
        <v>2002</v>
      </c>
      <c r="D42" s="21">
        <v>309000</v>
      </c>
      <c r="E42" s="49"/>
      <c r="F42" s="50"/>
      <c r="G42" s="50"/>
      <c r="H42" s="50"/>
      <c r="I42" s="24"/>
      <c r="J42" s="24"/>
      <c r="K42" s="24"/>
      <c r="L42" s="24"/>
      <c r="M42" s="24"/>
      <c r="N42" s="2"/>
      <c r="O42" s="24"/>
      <c r="P42" s="24"/>
      <c r="Q42" s="24"/>
      <c r="R42" s="24"/>
      <c r="S42" s="24"/>
      <c r="T42" s="24"/>
    </row>
    <row r="43" spans="2:20" ht="23.25">
      <c r="B43" s="23"/>
      <c r="C43" s="17">
        <v>2003</v>
      </c>
      <c r="D43" s="21">
        <v>332000</v>
      </c>
      <c r="E43" s="49"/>
      <c r="F43" s="50"/>
      <c r="G43" s="50"/>
      <c r="H43" s="50"/>
      <c r="I43" s="24"/>
      <c r="J43" s="24"/>
      <c r="K43" s="24"/>
      <c r="L43" s="24"/>
      <c r="M43" s="24"/>
      <c r="N43" s="2"/>
      <c r="O43" s="24"/>
      <c r="P43" s="24"/>
      <c r="Q43" s="24"/>
      <c r="R43" s="24"/>
      <c r="S43" s="24"/>
      <c r="T43" s="24"/>
    </row>
    <row r="44" spans="2:20" ht="23.25">
      <c r="B44" s="23"/>
      <c r="C44" s="17">
        <v>2004</v>
      </c>
      <c r="D44" s="21">
        <v>358000</v>
      </c>
      <c r="E44" s="49"/>
      <c r="F44" s="50"/>
      <c r="G44" s="50"/>
      <c r="H44" s="53"/>
      <c r="I44" s="24"/>
      <c r="J44" s="24"/>
      <c r="K44" s="24"/>
      <c r="L44" s="24"/>
      <c r="M44" s="24"/>
      <c r="N44" s="2"/>
      <c r="O44" s="24"/>
      <c r="P44" s="24"/>
      <c r="Q44" s="24"/>
      <c r="R44" s="24"/>
      <c r="S44" s="24"/>
      <c r="T44" s="24"/>
    </row>
    <row r="45" spans="2:20" ht="23.25">
      <c r="B45" s="23"/>
      <c r="C45" s="17">
        <v>2005</v>
      </c>
      <c r="D45" s="21">
        <v>381500</v>
      </c>
      <c r="E45" s="49"/>
      <c r="F45" s="50"/>
      <c r="G45" s="50"/>
      <c r="H45" s="50"/>
      <c r="I45" s="24"/>
      <c r="J45" s="24"/>
      <c r="K45" s="24"/>
      <c r="L45" s="24"/>
      <c r="M45" s="24"/>
      <c r="N45" s="2"/>
      <c r="O45" s="24"/>
      <c r="P45" s="24"/>
      <c r="Q45" s="24"/>
      <c r="R45" s="24"/>
      <c r="S45" s="24"/>
      <c r="T45" s="24"/>
    </row>
    <row r="46" spans="2:20" ht="23.25">
      <c r="B46" s="23"/>
      <c r="C46" s="17">
        <v>2006</v>
      </c>
      <c r="D46" s="21">
        <v>408000</v>
      </c>
      <c r="E46" s="49"/>
      <c r="F46" s="49"/>
      <c r="G46" s="50"/>
      <c r="H46" s="51"/>
      <c r="I46" s="24"/>
      <c r="J46" s="24"/>
      <c r="K46" s="24"/>
      <c r="L46" s="24"/>
      <c r="M46" s="24"/>
      <c r="N46" s="2"/>
      <c r="O46" s="24"/>
      <c r="P46" s="24"/>
      <c r="Q46" s="24"/>
      <c r="R46" s="24"/>
      <c r="S46" s="24"/>
      <c r="T46" s="24"/>
    </row>
    <row r="47" spans="2:20" ht="23.25">
      <c r="B47" s="23"/>
      <c r="C47" s="17">
        <v>2007</v>
      </c>
      <c r="D47" s="21">
        <v>433700</v>
      </c>
      <c r="E47" s="49"/>
      <c r="F47" s="49"/>
      <c r="G47" s="49"/>
      <c r="H47" s="24"/>
      <c r="I47" s="24"/>
      <c r="J47" s="24"/>
      <c r="K47" s="24"/>
      <c r="L47" s="24"/>
      <c r="M47" s="24"/>
      <c r="N47" s="24"/>
      <c r="O47" s="24"/>
      <c r="P47" s="24"/>
      <c r="Q47" s="24"/>
      <c r="R47" s="24"/>
      <c r="S47" s="24"/>
      <c r="T47" s="24"/>
    </row>
    <row r="48" spans="2:20" ht="23.25">
      <c r="B48" s="23"/>
      <c r="C48" s="17">
        <v>2008</v>
      </c>
      <c r="D48" s="21">
        <v>461500</v>
      </c>
      <c r="E48" s="49"/>
      <c r="F48" s="49"/>
      <c r="G48" s="49"/>
      <c r="H48" s="24"/>
      <c r="I48" s="24"/>
      <c r="J48" s="24"/>
      <c r="K48" s="24"/>
      <c r="L48" s="24"/>
      <c r="M48" s="24"/>
      <c r="N48" s="24"/>
      <c r="O48" s="24"/>
      <c r="P48" s="24"/>
      <c r="Q48" s="24"/>
      <c r="R48" s="24"/>
      <c r="S48" s="24"/>
      <c r="T48" s="24"/>
    </row>
    <row r="49" spans="2:20" ht="23.25">
      <c r="B49" s="23"/>
      <c r="C49" s="17">
        <v>2009</v>
      </c>
      <c r="D49" s="21">
        <v>496900</v>
      </c>
      <c r="E49" s="48"/>
      <c r="F49" s="48"/>
      <c r="G49" s="48"/>
      <c r="H49" s="24"/>
      <c r="I49" s="24"/>
      <c r="J49" s="24"/>
      <c r="K49" s="24"/>
      <c r="L49" s="24"/>
      <c r="M49" s="24"/>
      <c r="N49" s="24"/>
      <c r="O49" s="24"/>
      <c r="P49" s="24"/>
      <c r="Q49" s="24"/>
      <c r="R49" s="24"/>
      <c r="S49" s="24"/>
      <c r="T49" s="24"/>
    </row>
    <row r="50" spans="2:20" ht="23.25">
      <c r="B50" s="23"/>
      <c r="C50" s="17">
        <v>2010</v>
      </c>
      <c r="D50" s="21">
        <v>515000</v>
      </c>
      <c r="E50" s="48"/>
      <c r="F50" s="48"/>
      <c r="G50" s="48"/>
      <c r="H50" s="24"/>
      <c r="I50" s="24"/>
      <c r="J50" s="24"/>
      <c r="K50" s="24"/>
      <c r="L50" s="24"/>
      <c r="M50" s="24"/>
      <c r="N50" s="24"/>
      <c r="O50" s="24"/>
      <c r="P50" s="24"/>
      <c r="Q50" s="24"/>
      <c r="R50" s="24"/>
      <c r="S50" s="24"/>
      <c r="T50" s="24"/>
    </row>
    <row r="51" spans="2:20" ht="23.25">
      <c r="B51" s="23"/>
      <c r="C51" s="17">
        <v>2011</v>
      </c>
      <c r="D51" s="21">
        <v>535600</v>
      </c>
      <c r="E51" s="48"/>
      <c r="F51" s="48"/>
      <c r="G51" s="48"/>
      <c r="H51" s="24"/>
      <c r="I51" s="24"/>
      <c r="J51" s="24"/>
      <c r="K51" s="24"/>
      <c r="L51" s="24"/>
      <c r="M51" s="24"/>
      <c r="N51" s="24"/>
      <c r="O51" s="24"/>
      <c r="P51" s="24"/>
      <c r="Q51" s="24"/>
      <c r="R51" s="24"/>
      <c r="S51" s="24"/>
      <c r="T51" s="24"/>
    </row>
    <row r="52" spans="2:20" ht="23.25">
      <c r="B52" s="23"/>
      <c r="C52" s="17">
        <v>2012</v>
      </c>
      <c r="D52" s="21">
        <v>566700</v>
      </c>
      <c r="E52" s="48"/>
      <c r="F52" s="48"/>
      <c r="G52" s="48"/>
      <c r="H52" s="24"/>
      <c r="I52" s="24"/>
      <c r="J52" s="24"/>
      <c r="K52" s="24"/>
      <c r="L52" s="24"/>
      <c r="M52" s="24"/>
      <c r="N52" s="24"/>
      <c r="O52" s="24"/>
      <c r="P52" s="24"/>
      <c r="Q52" s="24"/>
      <c r="R52" s="24"/>
      <c r="S52" s="24"/>
      <c r="T52" s="24"/>
    </row>
    <row r="53" spans="2:20" ht="23.25">
      <c r="B53" s="23"/>
      <c r="C53" s="17">
        <v>2013</v>
      </c>
      <c r="D53" s="21">
        <v>589500</v>
      </c>
      <c r="E53" s="48"/>
      <c r="F53" s="48"/>
      <c r="G53" s="48"/>
      <c r="H53" s="24"/>
      <c r="I53" s="24"/>
      <c r="J53" s="24"/>
      <c r="K53" s="24"/>
      <c r="L53" s="24"/>
      <c r="M53" s="24"/>
      <c r="N53" s="24"/>
      <c r="O53" s="24"/>
      <c r="P53" s="24"/>
      <c r="Q53" s="24"/>
      <c r="R53" s="24"/>
      <c r="S53" s="24"/>
      <c r="T53" s="24"/>
    </row>
    <row r="54" spans="2:20" ht="23.25">
      <c r="B54" s="23"/>
      <c r="C54" s="17">
        <v>2014</v>
      </c>
      <c r="D54" s="21">
        <v>616000</v>
      </c>
      <c r="E54" s="24"/>
      <c r="F54" s="24"/>
      <c r="G54" s="24"/>
      <c r="H54" s="24"/>
      <c r="I54" s="24"/>
      <c r="J54" s="24"/>
      <c r="K54" s="24"/>
      <c r="L54" s="24"/>
      <c r="M54" s="24"/>
      <c r="N54" s="24"/>
      <c r="O54" s="24"/>
      <c r="P54" s="24"/>
      <c r="Q54" s="24"/>
      <c r="R54" s="24"/>
      <c r="S54" s="24"/>
      <c r="T54" s="24"/>
    </row>
    <row r="55" spans="2:20" ht="23.25">
      <c r="B55" s="23"/>
      <c r="C55" s="17">
        <v>2015</v>
      </c>
      <c r="D55" s="21">
        <v>644350</v>
      </c>
      <c r="E55" s="24"/>
      <c r="F55" s="24"/>
      <c r="G55" s="24"/>
      <c r="H55" s="24"/>
      <c r="I55" s="24"/>
      <c r="J55" s="24"/>
      <c r="K55" s="24"/>
      <c r="L55" s="24"/>
      <c r="M55" s="24"/>
      <c r="N55" s="24"/>
      <c r="O55" s="24"/>
      <c r="P55" s="24"/>
      <c r="Q55" s="24"/>
      <c r="R55" s="24"/>
      <c r="S55" s="24"/>
      <c r="T55" s="24"/>
    </row>
    <row r="56" spans="2:20" ht="23.25">
      <c r="B56" s="23"/>
      <c r="C56" s="17">
        <v>2016</v>
      </c>
      <c r="D56" s="21">
        <v>689455</v>
      </c>
      <c r="E56" s="24"/>
      <c r="F56" s="24"/>
      <c r="G56" s="24"/>
      <c r="H56" s="24"/>
      <c r="I56" s="24"/>
      <c r="J56" s="24"/>
      <c r="K56" s="24"/>
      <c r="L56" s="24"/>
      <c r="M56" s="24"/>
      <c r="N56" s="24"/>
      <c r="O56" s="24"/>
      <c r="P56" s="24"/>
      <c r="Q56" s="24"/>
      <c r="R56" s="24"/>
      <c r="S56" s="24"/>
      <c r="T56" s="24"/>
    </row>
    <row r="57" spans="2:20" ht="23.25">
      <c r="B57" s="23"/>
      <c r="C57" s="17">
        <v>2017</v>
      </c>
      <c r="D57" s="21">
        <v>737717</v>
      </c>
      <c r="E57" s="24"/>
      <c r="F57" s="24"/>
      <c r="G57" s="24"/>
      <c r="H57" s="24"/>
      <c r="I57" s="24"/>
      <c r="J57" s="24"/>
      <c r="K57" s="24"/>
      <c r="L57" s="24"/>
      <c r="M57" s="24"/>
      <c r="N57" s="24"/>
      <c r="O57" s="24"/>
      <c r="P57" s="24"/>
      <c r="Q57" s="24"/>
      <c r="R57" s="24"/>
      <c r="S57" s="24"/>
      <c r="T57" s="24"/>
    </row>
    <row r="58" spans="2:20" ht="23.25">
      <c r="B58" s="23"/>
      <c r="C58" s="17">
        <v>2018</v>
      </c>
      <c r="D58" s="21">
        <v>781242</v>
      </c>
      <c r="E58" s="24"/>
      <c r="F58" s="24"/>
      <c r="G58" s="24"/>
      <c r="H58" s="24"/>
      <c r="I58" s="24"/>
      <c r="J58" s="24"/>
      <c r="K58" s="24"/>
      <c r="L58" s="24"/>
      <c r="M58" s="24"/>
      <c r="N58" s="24"/>
      <c r="O58" s="24"/>
      <c r="P58" s="24"/>
      <c r="Q58" s="24"/>
      <c r="R58" s="24"/>
      <c r="S58" s="24"/>
      <c r="T58" s="24"/>
    </row>
    <row r="59" spans="2:20" ht="15.75" thickBot="1">
      <c r="B59" s="29"/>
      <c r="C59" s="30"/>
      <c r="D59" s="30"/>
      <c r="E59" s="30"/>
      <c r="F59" s="30"/>
      <c r="G59" s="30"/>
      <c r="H59" s="30"/>
      <c r="I59" s="30"/>
      <c r="J59" s="30"/>
      <c r="K59" s="30"/>
      <c r="L59" s="30"/>
      <c r="M59" s="30"/>
      <c r="N59" s="30"/>
      <c r="O59" s="30"/>
      <c r="P59" s="30"/>
      <c r="Q59" s="30"/>
      <c r="R59" s="30"/>
      <c r="S59" s="30"/>
      <c r="T59" s="30"/>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50">
    <mergeCell ref="C35:D35"/>
    <mergeCell ref="B1:R2"/>
    <mergeCell ref="S1:T6"/>
    <mergeCell ref="B3:R4"/>
    <mergeCell ref="B5:D6"/>
    <mergeCell ref="E5:R6"/>
    <mergeCell ref="Q24:Q26"/>
    <mergeCell ref="R24:R25"/>
    <mergeCell ref="S24:S25"/>
    <mergeCell ref="T24:T25"/>
    <mergeCell ref="G25:G26"/>
    <mergeCell ref="B22:N22"/>
    <mergeCell ref="P22:R22"/>
    <mergeCell ref="B13:M13"/>
    <mergeCell ref="P13:R13"/>
    <mergeCell ref="B14:T14"/>
    <mergeCell ref="X28:AT28"/>
    <mergeCell ref="K24:K26"/>
    <mergeCell ref="L24:L26"/>
    <mergeCell ref="M24:M26"/>
    <mergeCell ref="N24:N26"/>
    <mergeCell ref="O24:O26"/>
    <mergeCell ref="P24:P26"/>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B15:T16"/>
    <mergeCell ref="P17:R17"/>
    <mergeCell ref="B18:M18"/>
    <mergeCell ref="P18:R18"/>
    <mergeCell ref="B8:T9"/>
    <mergeCell ref="B10:J10"/>
    <mergeCell ref="K10:N10"/>
    <mergeCell ref="P10:R12"/>
    <mergeCell ref="B11:J11"/>
    <mergeCell ref="K11:N11"/>
    <mergeCell ref="B12:J12"/>
    <mergeCell ref="K12:N12"/>
    <mergeCell ref="O10:O12"/>
  </mergeCells>
  <conditionalFormatting sqref="O13">
    <cfRule type="containsText" dxfId="27" priority="1" operator="containsText" text="NO  CUMPLE">
      <formula>NOT(ISERROR(SEARCH("NO  CUMPLE",O13)))</formula>
    </cfRule>
    <cfRule type="containsText" dxfId="26" priority="2" operator="containsText" text="CUMPLE">
      <formula>NOT(ISERROR(SEARCH("CUMPLE",O13)))</formula>
    </cfRule>
  </conditionalFormatting>
  <conditionalFormatting sqref="O10">
    <cfRule type="containsText" dxfId="25" priority="3" operator="containsText" text="NO  CUMPLE">
      <formula>NOT(ISERROR(SEARCH("NO  CUMPLE",O10)))</formula>
    </cfRule>
    <cfRule type="containsText" dxfId="24" priority="4" operator="containsText" text="CUMPLE">
      <formula>NOT(ISERROR(SEARCH("CUMPLE",O10)))</formula>
    </cfRule>
  </conditionalFormatting>
  <dataValidations disablePrompts="1"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dimension ref="B1:AT64"/>
  <sheetViews>
    <sheetView topLeftCell="A19" zoomScale="40" zoomScaleNormal="40" workbookViewId="0">
      <selection activeCell="K32" sqref="K32"/>
    </sheetView>
  </sheetViews>
  <sheetFormatPr baseColWidth="10" defaultRowHeight="15"/>
  <cols>
    <col min="3" max="3" width="13.42578125" customWidth="1"/>
    <col min="4" max="4" width="32.5703125" customWidth="1"/>
    <col min="5" max="5" width="34.42578125" customWidth="1"/>
    <col min="6" max="6" width="23.5703125" customWidth="1"/>
    <col min="7" max="7" width="24.28515625" customWidth="1"/>
    <col min="8" max="8" width="63.42578125" customWidth="1"/>
    <col min="9" max="9" width="17.7109375" customWidth="1"/>
    <col min="10" max="10" width="30.42578125" customWidth="1"/>
    <col min="11" max="11" width="17.85546875" customWidth="1"/>
    <col min="12" max="12" width="24.85546875" customWidth="1"/>
    <col min="13" max="13" width="24" customWidth="1"/>
    <col min="14" max="14" width="24.140625" customWidth="1"/>
    <col min="15" max="15" width="31.85546875" customWidth="1"/>
    <col min="16" max="16" width="27" customWidth="1"/>
    <col min="17" max="17" width="28.42578125" bestFit="1" customWidth="1"/>
    <col min="18" max="18" width="69.5703125" customWidth="1"/>
    <col min="19" max="19" width="31.28515625" bestFit="1" customWidth="1"/>
    <col min="20" max="20" width="37.28515625" customWidth="1"/>
  </cols>
  <sheetData>
    <row r="1" spans="2:20">
      <c r="B1" s="521" t="s">
        <v>190</v>
      </c>
      <c r="C1" s="522"/>
      <c r="D1" s="522"/>
      <c r="E1" s="522"/>
      <c r="F1" s="522"/>
      <c r="G1" s="522"/>
      <c r="H1" s="522"/>
      <c r="I1" s="522"/>
      <c r="J1" s="522"/>
      <c r="K1" s="522"/>
      <c r="L1" s="522"/>
      <c r="M1" s="522"/>
      <c r="N1" s="522"/>
      <c r="O1" s="522"/>
      <c r="P1" s="522"/>
      <c r="Q1" s="522"/>
      <c r="R1" s="523"/>
      <c r="S1" s="630"/>
      <c r="T1" s="631"/>
    </row>
    <row r="2" spans="2:20" ht="15" customHeight="1" thickBot="1">
      <c r="B2" s="479"/>
      <c r="C2" s="480"/>
      <c r="D2" s="480"/>
      <c r="E2" s="480"/>
      <c r="F2" s="480"/>
      <c r="G2" s="480"/>
      <c r="H2" s="480"/>
      <c r="I2" s="480"/>
      <c r="J2" s="480"/>
      <c r="K2" s="480"/>
      <c r="L2" s="480"/>
      <c r="M2" s="480"/>
      <c r="N2" s="480"/>
      <c r="O2" s="480"/>
      <c r="P2" s="480"/>
      <c r="Q2" s="480"/>
      <c r="R2" s="524"/>
      <c r="S2" s="632"/>
      <c r="T2" s="633"/>
    </row>
    <row r="3" spans="2:20" ht="15" customHeight="1">
      <c r="B3" s="565" t="s">
        <v>191</v>
      </c>
      <c r="C3" s="566"/>
      <c r="D3" s="566"/>
      <c r="E3" s="566"/>
      <c r="F3" s="566"/>
      <c r="G3" s="566"/>
      <c r="H3" s="566"/>
      <c r="I3" s="566"/>
      <c r="J3" s="566"/>
      <c r="K3" s="566"/>
      <c r="L3" s="566"/>
      <c r="M3" s="566"/>
      <c r="N3" s="566"/>
      <c r="O3" s="566"/>
      <c r="P3" s="566"/>
      <c r="Q3" s="566"/>
      <c r="R3" s="567"/>
      <c r="S3" s="632"/>
      <c r="T3" s="633"/>
    </row>
    <row r="4" spans="2:20" ht="51.75" customHeight="1">
      <c r="B4" s="568"/>
      <c r="C4" s="569"/>
      <c r="D4" s="569"/>
      <c r="E4" s="569"/>
      <c r="F4" s="569"/>
      <c r="G4" s="569"/>
      <c r="H4" s="569"/>
      <c r="I4" s="569"/>
      <c r="J4" s="569"/>
      <c r="K4" s="569"/>
      <c r="L4" s="569"/>
      <c r="M4" s="569"/>
      <c r="N4" s="569"/>
      <c r="O4" s="569"/>
      <c r="P4" s="569"/>
      <c r="Q4" s="569"/>
      <c r="R4" s="570"/>
      <c r="S4" s="632"/>
      <c r="T4" s="633"/>
    </row>
    <row r="5" spans="2:20" ht="51.75" customHeight="1">
      <c r="B5" s="477" t="s">
        <v>188</v>
      </c>
      <c r="C5" s="478"/>
      <c r="D5" s="478"/>
      <c r="E5" s="639" t="s">
        <v>216</v>
      </c>
      <c r="F5" s="640"/>
      <c r="G5" s="640"/>
      <c r="H5" s="640"/>
      <c r="I5" s="640"/>
      <c r="J5" s="640"/>
      <c r="K5" s="640"/>
      <c r="L5" s="640"/>
      <c r="M5" s="640"/>
      <c r="N5" s="640"/>
      <c r="O5" s="640"/>
      <c r="P5" s="640"/>
      <c r="Q5" s="640"/>
      <c r="R5" s="641"/>
      <c r="S5" s="632"/>
      <c r="T5" s="633"/>
    </row>
    <row r="6" spans="2:20" ht="15.75" customHeight="1" thickBot="1">
      <c r="B6" s="479"/>
      <c r="C6" s="480"/>
      <c r="D6" s="480"/>
      <c r="E6" s="642"/>
      <c r="F6" s="643"/>
      <c r="G6" s="643"/>
      <c r="H6" s="643"/>
      <c r="I6" s="643"/>
      <c r="J6" s="643"/>
      <c r="K6" s="643"/>
      <c r="L6" s="643"/>
      <c r="M6" s="643"/>
      <c r="N6" s="643"/>
      <c r="O6" s="643"/>
      <c r="P6" s="643"/>
      <c r="Q6" s="643"/>
      <c r="R6" s="644"/>
      <c r="S6" s="634"/>
      <c r="T6" s="635"/>
    </row>
    <row r="7" spans="2:20" ht="15.75" thickBot="1">
      <c r="B7" s="23"/>
      <c r="C7" s="24"/>
      <c r="D7" s="24"/>
      <c r="E7" s="24"/>
      <c r="F7" s="24"/>
      <c r="G7" s="24"/>
      <c r="H7" s="24"/>
      <c r="I7" s="24"/>
      <c r="J7" s="24"/>
      <c r="K7" s="24"/>
      <c r="L7" s="24"/>
      <c r="M7" s="24"/>
      <c r="N7" s="24"/>
      <c r="O7" s="24"/>
      <c r="P7" s="24"/>
      <c r="Q7" s="24"/>
      <c r="R7" s="24"/>
      <c r="S7" s="24"/>
      <c r="T7" s="36"/>
    </row>
    <row r="8" spans="2:20" ht="57.75" customHeight="1">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5"/>
      <c r="Q9" s="475"/>
      <c r="R9" s="475"/>
      <c r="S9" s="475"/>
      <c r="T9" s="476"/>
    </row>
    <row r="10" spans="2:20" ht="23.25">
      <c r="B10" s="545" t="s">
        <v>0</v>
      </c>
      <c r="C10" s="546"/>
      <c r="D10" s="546"/>
      <c r="E10" s="546"/>
      <c r="F10" s="546"/>
      <c r="G10" s="546"/>
      <c r="H10" s="546"/>
      <c r="I10" s="546"/>
      <c r="J10" s="547"/>
      <c r="K10" s="548">
        <v>16000000000</v>
      </c>
      <c r="L10" s="548"/>
      <c r="M10" s="548"/>
      <c r="N10" s="548"/>
      <c r="O10" s="552" t="str">
        <f>+IF(K12&gt;=K11,"CUMPLE","NO  CUMPLE")</f>
        <v>NO  CUMPLE</v>
      </c>
      <c r="P10" s="603" t="s">
        <v>272</v>
      </c>
      <c r="Q10" s="604"/>
      <c r="R10" s="605"/>
      <c r="S10" s="1"/>
      <c r="T10" s="80"/>
    </row>
    <row r="11" spans="2:20" ht="23.25">
      <c r="B11" s="487" t="s">
        <v>126</v>
      </c>
      <c r="C11" s="488"/>
      <c r="D11" s="488"/>
      <c r="E11" s="488"/>
      <c r="F11" s="488"/>
      <c r="G11" s="488"/>
      <c r="H11" s="488"/>
      <c r="I11" s="488"/>
      <c r="J11" s="489"/>
      <c r="K11" s="490">
        <f>+H39</f>
        <v>15360.157288010629</v>
      </c>
      <c r="L11" s="490"/>
      <c r="M11" s="490"/>
      <c r="N11" s="490"/>
      <c r="O11" s="553"/>
      <c r="P11" s="603"/>
      <c r="Q11" s="604"/>
      <c r="R11" s="605"/>
      <c r="S11" s="1"/>
      <c r="T11" s="80"/>
    </row>
    <row r="12" spans="2:20" ht="93" customHeight="1">
      <c r="B12" s="487" t="s">
        <v>1</v>
      </c>
      <c r="C12" s="488"/>
      <c r="D12" s="488"/>
      <c r="E12" s="488"/>
      <c r="F12" s="488"/>
      <c r="G12" s="488"/>
      <c r="H12" s="488"/>
      <c r="I12" s="488"/>
      <c r="J12" s="489"/>
      <c r="K12" s="490">
        <f>+S33</f>
        <v>11487.970961588573</v>
      </c>
      <c r="L12" s="490"/>
      <c r="M12" s="490"/>
      <c r="N12" s="490"/>
      <c r="O12" s="554"/>
      <c r="P12" s="606"/>
      <c r="Q12" s="604"/>
      <c r="R12" s="605"/>
      <c r="S12" s="1"/>
      <c r="T12" s="80"/>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84"/>
      <c r="Q13" s="584"/>
      <c r="R13" s="584"/>
      <c r="S13" s="2"/>
      <c r="T13" s="82"/>
    </row>
    <row r="14" spans="2:20" ht="34.5" customHeight="1" thickBot="1">
      <c r="B14" s="614" t="str">
        <f>IF(AND($O10="CUMPLE",O13="CUMPLE"),"HABILITADO","NO HABILITADO")</f>
        <v>NO HABILITADO</v>
      </c>
      <c r="C14" s="615"/>
      <c r="D14" s="615"/>
      <c r="E14" s="615"/>
      <c r="F14" s="615"/>
      <c r="G14" s="615"/>
      <c r="H14" s="615"/>
      <c r="I14" s="615"/>
      <c r="J14" s="615"/>
      <c r="K14" s="615"/>
      <c r="L14" s="615"/>
      <c r="M14" s="615"/>
      <c r="N14" s="615"/>
      <c r="O14" s="615"/>
      <c r="P14" s="615"/>
      <c r="Q14" s="615"/>
      <c r="R14" s="615"/>
      <c r="S14" s="615"/>
      <c r="T14" s="616"/>
    </row>
    <row r="15" spans="2:20" ht="43.5" customHeight="1">
      <c r="B15" s="470" t="s">
        <v>40</v>
      </c>
      <c r="C15" s="471"/>
      <c r="D15" s="471"/>
      <c r="E15" s="471"/>
      <c r="F15" s="471"/>
      <c r="G15" s="471"/>
      <c r="H15" s="471"/>
      <c r="I15" s="471"/>
      <c r="J15" s="471"/>
      <c r="K15" s="471"/>
      <c r="L15" s="471"/>
      <c r="M15" s="471"/>
      <c r="N15" s="471"/>
      <c r="O15" s="471"/>
      <c r="P15" s="471"/>
      <c r="Q15" s="471"/>
      <c r="R15" s="471"/>
      <c r="S15" s="471"/>
      <c r="T15" s="617"/>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24" thickBot="1">
      <c r="B18" s="512" t="s">
        <v>43</v>
      </c>
      <c r="C18" s="513"/>
      <c r="D18" s="513"/>
      <c r="E18" s="513"/>
      <c r="F18" s="513"/>
      <c r="G18" s="513"/>
      <c r="H18" s="513"/>
      <c r="I18" s="513"/>
      <c r="J18" s="513"/>
      <c r="K18" s="513"/>
      <c r="L18" s="513"/>
      <c r="M18" s="513"/>
      <c r="N18" s="40">
        <v>1</v>
      </c>
      <c r="O18" s="39" t="str">
        <f>IF(B14="NO HABILITADO","0",IF(N18=1,"100",IF(N18=2,"50","0")))</f>
        <v>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0</v>
      </c>
      <c r="P19" s="540"/>
      <c r="Q19" s="541"/>
      <c r="R19" s="542"/>
      <c r="S19" s="4"/>
      <c r="T19" s="83"/>
      <c r="X19" s="66"/>
      <c r="Y19" s="67"/>
      <c r="Z19" s="67"/>
      <c r="AA19" s="67"/>
      <c r="AB19" s="67"/>
      <c r="AC19" s="67"/>
      <c r="AD19" s="67"/>
      <c r="AE19" s="67"/>
      <c r="AF19" s="67"/>
      <c r="AG19" s="67"/>
      <c r="AH19" s="67"/>
      <c r="AI19" s="67"/>
      <c r="AJ19" s="67"/>
      <c r="AK19" s="67"/>
      <c r="AL19" s="67"/>
      <c r="AM19" s="67"/>
      <c r="AN19" s="67"/>
      <c r="AO19" s="67"/>
      <c r="AP19" s="67"/>
      <c r="AQ19" s="67"/>
      <c r="AR19" s="67"/>
      <c r="AS19" s="67"/>
      <c r="AT19" s="68"/>
    </row>
    <row r="20" spans="2:46" ht="61.5" customHeight="1">
      <c r="B20" s="512" t="s">
        <v>44</v>
      </c>
      <c r="C20" s="513"/>
      <c r="D20" s="513"/>
      <c r="E20" s="513"/>
      <c r="F20" s="513"/>
      <c r="G20" s="513"/>
      <c r="H20" s="513"/>
      <c r="I20" s="513"/>
      <c r="J20" s="513"/>
      <c r="K20" s="513"/>
      <c r="L20" s="513"/>
      <c r="M20" s="513"/>
      <c r="N20" s="40" t="s">
        <v>3</v>
      </c>
      <c r="O20" s="39" t="str">
        <f>IF(B14="NO HABILITADO","0",IF(N20="SI","20","0"))</f>
        <v>0</v>
      </c>
      <c r="P20" s="540"/>
      <c r="Q20" s="541"/>
      <c r="R20" s="542"/>
      <c r="S20" s="4"/>
      <c r="T20" s="83"/>
      <c r="X20" s="69"/>
      <c r="Y20" s="70"/>
      <c r="Z20" s="70"/>
      <c r="AA20" s="70"/>
      <c r="AB20" s="70"/>
      <c r="AC20" s="70"/>
      <c r="AD20" s="70"/>
      <c r="AE20" s="70"/>
      <c r="AF20" s="70"/>
      <c r="AG20" s="70"/>
      <c r="AH20" s="70"/>
      <c r="AI20" s="70"/>
      <c r="AJ20" s="70"/>
      <c r="AK20" s="70"/>
      <c r="AL20" s="70"/>
      <c r="AM20" s="70"/>
      <c r="AN20" s="70"/>
      <c r="AO20" s="70"/>
      <c r="AP20" s="70"/>
      <c r="AQ20" s="70"/>
      <c r="AR20" s="70"/>
      <c r="AS20" s="70"/>
      <c r="AT20" s="71"/>
    </row>
    <row r="21" spans="2:46" ht="99.75" customHeight="1">
      <c r="B21" s="512" t="s">
        <v>46</v>
      </c>
      <c r="C21" s="513"/>
      <c r="D21" s="513"/>
      <c r="E21" s="513"/>
      <c r="F21" s="513"/>
      <c r="G21" s="513"/>
      <c r="H21" s="513"/>
      <c r="I21" s="513"/>
      <c r="J21" s="513"/>
      <c r="K21" s="513"/>
      <c r="L21" s="513"/>
      <c r="M21" s="513"/>
      <c r="N21" s="40" t="s">
        <v>3</v>
      </c>
      <c r="O21" s="39" t="str">
        <f>IF(B14="NO HABILITADO","0",IF(N21="SI","100","0"))</f>
        <v>0</v>
      </c>
      <c r="P21" s="540"/>
      <c r="Q21" s="541"/>
      <c r="R21" s="542"/>
      <c r="S21" s="2"/>
      <c r="T21" s="82"/>
      <c r="X21" s="69"/>
      <c r="Y21" s="70"/>
      <c r="Z21" s="70"/>
      <c r="AA21" s="70"/>
      <c r="AB21" s="70"/>
      <c r="AC21" s="70"/>
      <c r="AD21" s="70"/>
      <c r="AE21" s="70"/>
      <c r="AF21" s="70"/>
      <c r="AG21" s="70"/>
      <c r="AH21" s="70"/>
      <c r="AI21" s="70"/>
      <c r="AJ21" s="70"/>
      <c r="AK21" s="70"/>
      <c r="AL21" s="70"/>
      <c r="AM21" s="70"/>
      <c r="AN21" s="70"/>
      <c r="AO21" s="70"/>
      <c r="AP21" s="70"/>
      <c r="AQ21" s="70"/>
      <c r="AR21" s="70"/>
      <c r="AS21" s="70"/>
      <c r="AT21" s="71"/>
    </row>
    <row r="22" spans="2:46" ht="87" customHeight="1">
      <c r="B22" s="537" t="s">
        <v>35</v>
      </c>
      <c r="C22" s="538"/>
      <c r="D22" s="538"/>
      <c r="E22" s="538"/>
      <c r="F22" s="538"/>
      <c r="G22" s="538"/>
      <c r="H22" s="538"/>
      <c r="I22" s="538"/>
      <c r="J22" s="538"/>
      <c r="K22" s="538"/>
      <c r="L22" s="538"/>
      <c r="M22" s="538"/>
      <c r="N22" s="538"/>
      <c r="O22" s="41">
        <f>+O21+O20+O19+O18</f>
        <v>0</v>
      </c>
      <c r="P22" s="540"/>
      <c r="Q22" s="541"/>
      <c r="R22" s="542"/>
      <c r="S22" s="2"/>
      <c r="T22" s="82"/>
      <c r="X22" s="69"/>
      <c r="Y22" s="70"/>
      <c r="Z22" s="70"/>
      <c r="AA22" s="70"/>
      <c r="AB22" s="70"/>
      <c r="AC22" s="70"/>
      <c r="AD22" s="70"/>
      <c r="AE22" s="70"/>
      <c r="AF22" s="70"/>
      <c r="AG22" s="70"/>
      <c r="AH22" s="70"/>
      <c r="AI22" s="70"/>
      <c r="AJ22" s="70"/>
      <c r="AK22" s="70"/>
      <c r="AL22" s="70"/>
      <c r="AM22" s="70"/>
      <c r="AN22" s="70"/>
      <c r="AO22" s="70"/>
      <c r="AP22" s="70"/>
      <c r="AQ22" s="70"/>
      <c r="AR22" s="70"/>
      <c r="AS22" s="70"/>
      <c r="AT22" s="71"/>
    </row>
    <row r="23" spans="2:46" ht="23.25">
      <c r="B23" s="23"/>
      <c r="C23" s="24"/>
      <c r="D23" s="24"/>
      <c r="E23" s="24"/>
      <c r="F23" s="24"/>
      <c r="G23" s="24"/>
      <c r="H23" s="24"/>
      <c r="I23" s="24"/>
      <c r="J23" s="24"/>
      <c r="K23" s="24"/>
      <c r="L23" s="24"/>
      <c r="M23" s="24"/>
      <c r="N23" s="24"/>
      <c r="O23" s="2"/>
      <c r="P23" s="2"/>
      <c r="Q23" s="2"/>
      <c r="R23" s="2"/>
      <c r="S23" s="2"/>
      <c r="T23" s="82"/>
      <c r="X23" s="69"/>
      <c r="Y23" s="70"/>
      <c r="Z23" s="70"/>
      <c r="AA23" s="70"/>
      <c r="AB23" s="70"/>
      <c r="AC23" s="70"/>
      <c r="AD23" s="70"/>
      <c r="AE23" s="70"/>
      <c r="AF23" s="70"/>
      <c r="AG23" s="70"/>
      <c r="AH23" s="70"/>
      <c r="AI23" s="70"/>
      <c r="AJ23" s="70"/>
      <c r="AK23" s="70"/>
      <c r="AL23" s="70"/>
      <c r="AM23" s="70"/>
      <c r="AN23" s="70"/>
      <c r="AO23" s="70"/>
      <c r="AP23" s="70"/>
      <c r="AQ23" s="70"/>
      <c r="AR23" s="70"/>
      <c r="AS23" s="70"/>
      <c r="AT23" s="71"/>
    </row>
    <row r="24" spans="2:46" ht="87.75" customHeight="1">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72"/>
      <c r="Y24" s="73"/>
      <c r="Z24" s="73"/>
      <c r="AA24" s="73"/>
      <c r="AB24" s="73"/>
      <c r="AC24" s="73"/>
      <c r="AD24" s="73"/>
      <c r="AE24" s="73"/>
      <c r="AF24" s="73"/>
      <c r="AG24" s="73"/>
      <c r="AH24" s="73"/>
      <c r="AI24" s="73"/>
      <c r="AJ24" s="73"/>
      <c r="AK24" s="73"/>
      <c r="AL24" s="73"/>
      <c r="AM24" s="73"/>
      <c r="AN24" s="73"/>
      <c r="AO24" s="73"/>
      <c r="AP24" s="73"/>
      <c r="AQ24" s="73"/>
      <c r="AR24" s="73"/>
      <c r="AS24" s="73"/>
      <c r="AT24" s="74"/>
    </row>
    <row r="25" spans="2:46" ht="31.5">
      <c r="B25" s="5"/>
      <c r="C25" s="498"/>
      <c r="D25" s="498"/>
      <c r="E25" s="498"/>
      <c r="F25" s="498"/>
      <c r="G25" s="497" t="s">
        <v>22</v>
      </c>
      <c r="H25" s="498"/>
      <c r="I25" s="498"/>
      <c r="J25" s="498"/>
      <c r="K25" s="498"/>
      <c r="L25" s="498"/>
      <c r="M25" s="498"/>
      <c r="N25" s="498"/>
      <c r="O25" s="498"/>
      <c r="P25" s="519"/>
      <c r="Q25" s="519"/>
      <c r="R25" s="515"/>
      <c r="S25" s="515"/>
      <c r="T25" s="517"/>
      <c r="X25" s="72"/>
      <c r="Y25" s="73"/>
      <c r="Z25" s="73"/>
      <c r="AA25" s="73"/>
      <c r="AB25" s="73"/>
      <c r="AC25" s="73"/>
      <c r="AD25" s="73"/>
      <c r="AE25" s="73"/>
      <c r="AF25" s="73"/>
      <c r="AG25" s="73"/>
      <c r="AH25" s="73"/>
      <c r="AI25" s="73"/>
      <c r="AJ25" s="73"/>
      <c r="AK25" s="73"/>
      <c r="AL25" s="73"/>
      <c r="AM25" s="73"/>
      <c r="AN25" s="73"/>
      <c r="AO25" s="73"/>
      <c r="AP25" s="73"/>
      <c r="AQ25" s="73"/>
      <c r="AR25" s="73"/>
      <c r="AS25" s="73"/>
      <c r="AT25" s="74"/>
    </row>
    <row r="26" spans="2:46" ht="32.25" thickBot="1">
      <c r="B26" s="5"/>
      <c r="C26" s="499"/>
      <c r="D26" s="499"/>
      <c r="E26" s="499"/>
      <c r="F26" s="499"/>
      <c r="G26" s="499"/>
      <c r="H26" s="499"/>
      <c r="I26" s="499"/>
      <c r="J26" s="499"/>
      <c r="K26" s="499"/>
      <c r="L26" s="499"/>
      <c r="M26" s="499"/>
      <c r="N26" s="499"/>
      <c r="O26" s="499"/>
      <c r="P26" s="520"/>
      <c r="Q26" s="520"/>
      <c r="R26" s="6" t="s">
        <v>23</v>
      </c>
      <c r="S26" s="6" t="s">
        <v>24</v>
      </c>
      <c r="T26" s="84"/>
      <c r="X26" s="509" t="s">
        <v>42</v>
      </c>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115.5" customHeight="1">
      <c r="B27" s="5"/>
      <c r="C27" s="8">
        <v>1</v>
      </c>
      <c r="D27" s="9" t="s">
        <v>142</v>
      </c>
      <c r="E27" s="9" t="s">
        <v>143</v>
      </c>
      <c r="F27" s="9">
        <v>2</v>
      </c>
      <c r="G27" s="9" t="s">
        <v>145</v>
      </c>
      <c r="H27" s="113" t="s">
        <v>144</v>
      </c>
      <c r="I27" s="11" t="s">
        <v>28</v>
      </c>
      <c r="J27" s="9" t="s">
        <v>146</v>
      </c>
      <c r="K27" s="9" t="s">
        <v>60</v>
      </c>
      <c r="L27" s="12">
        <v>0.5</v>
      </c>
      <c r="M27" s="13">
        <v>38867</v>
      </c>
      <c r="N27" s="13">
        <v>40295</v>
      </c>
      <c r="O27" s="9">
        <v>2010</v>
      </c>
      <c r="P27" s="13" t="s">
        <v>31</v>
      </c>
      <c r="Q27" s="14">
        <f>9315905475.68-180000000</f>
        <v>9135905475.6800003</v>
      </c>
      <c r="R27" s="14">
        <f t="shared" ref="R27:R32" si="1">(Q27/1000)*L27</f>
        <v>4567952.7378400005</v>
      </c>
      <c r="S27" s="116">
        <f>R27*1000/(VLOOKUP(O27,$C$37:$D$58,2,FALSE))</f>
        <v>8869.8111414368941</v>
      </c>
      <c r="T27" s="94" t="s">
        <v>271</v>
      </c>
    </row>
    <row r="28" spans="2:46" ht="136.5" customHeight="1">
      <c r="B28" s="5"/>
      <c r="C28" s="8">
        <v>2</v>
      </c>
      <c r="D28" s="9" t="s">
        <v>266</v>
      </c>
      <c r="E28" s="9" t="s">
        <v>267</v>
      </c>
      <c r="F28" s="9">
        <v>14</v>
      </c>
      <c r="G28" s="9" t="s">
        <v>268</v>
      </c>
      <c r="H28" s="113" t="s">
        <v>269</v>
      </c>
      <c r="I28" s="11" t="s">
        <v>28</v>
      </c>
      <c r="J28" s="9" t="s">
        <v>270</v>
      </c>
      <c r="K28" s="9" t="s">
        <v>60</v>
      </c>
      <c r="L28" s="12">
        <v>0.5</v>
      </c>
      <c r="M28" s="13">
        <v>39218</v>
      </c>
      <c r="N28" s="13">
        <v>39707</v>
      </c>
      <c r="O28" s="9">
        <v>2008</v>
      </c>
      <c r="P28" s="13" t="s">
        <v>31</v>
      </c>
      <c r="Q28" s="14">
        <v>2416561514</v>
      </c>
      <c r="R28" s="14">
        <f t="shared" si="1"/>
        <v>1208280.757</v>
      </c>
      <c r="S28" s="116">
        <f>R28*1000/(VLOOKUP(O28,$C$37:$D$58,2,FALSE))</f>
        <v>2618.1598201516795</v>
      </c>
      <c r="T28" s="94" t="s">
        <v>271</v>
      </c>
    </row>
    <row r="29" spans="2:46" ht="23.25">
      <c r="B29" s="5"/>
      <c r="C29" s="8">
        <v>3</v>
      </c>
      <c r="D29" s="9"/>
      <c r="E29" s="9"/>
      <c r="F29" s="17"/>
      <c r="G29" s="9"/>
      <c r="H29" s="59"/>
      <c r="I29" s="17"/>
      <c r="J29" s="17"/>
      <c r="K29" s="17"/>
      <c r="L29" s="19"/>
      <c r="M29" s="13"/>
      <c r="N29" s="13"/>
      <c r="O29" s="9"/>
      <c r="P29" s="9"/>
      <c r="Q29" s="14"/>
      <c r="R29" s="14">
        <f t="shared" si="1"/>
        <v>0</v>
      </c>
      <c r="S29" s="14"/>
      <c r="T29" s="87"/>
    </row>
    <row r="30" spans="2:46" ht="23.25">
      <c r="B30" s="5"/>
      <c r="C30" s="8">
        <v>4</v>
      </c>
      <c r="D30" s="9"/>
      <c r="E30" s="9"/>
      <c r="F30" s="17"/>
      <c r="G30" s="9"/>
      <c r="H30" s="59"/>
      <c r="I30" s="17"/>
      <c r="J30" s="17"/>
      <c r="K30" s="17"/>
      <c r="L30" s="19"/>
      <c r="M30" s="13"/>
      <c r="N30" s="13"/>
      <c r="O30" s="9"/>
      <c r="P30" s="9"/>
      <c r="Q30" s="14"/>
      <c r="R30" s="14">
        <f t="shared" si="1"/>
        <v>0</v>
      </c>
      <c r="S30" s="14"/>
      <c r="T30" s="90"/>
    </row>
    <row r="31" spans="2:46" ht="23.25">
      <c r="B31" s="5"/>
      <c r="C31" s="8">
        <v>5</v>
      </c>
      <c r="D31" s="9"/>
      <c r="E31" s="9"/>
      <c r="F31" s="17"/>
      <c r="G31" s="17"/>
      <c r="H31" s="59"/>
      <c r="I31" s="17"/>
      <c r="J31" s="17"/>
      <c r="K31" s="17"/>
      <c r="L31" s="19"/>
      <c r="M31" s="13"/>
      <c r="N31" s="13"/>
      <c r="O31" s="44"/>
      <c r="P31" s="13"/>
      <c r="Q31" s="14"/>
      <c r="R31" s="14">
        <f t="shared" si="1"/>
        <v>0</v>
      </c>
      <c r="S31" s="14"/>
      <c r="T31" s="91"/>
    </row>
    <row r="32" spans="2:46" ht="23.25">
      <c r="B32" s="5"/>
      <c r="C32" s="8">
        <v>6</v>
      </c>
      <c r="D32" s="9"/>
      <c r="E32" s="9"/>
      <c r="F32" s="17"/>
      <c r="G32" s="17"/>
      <c r="H32" s="59"/>
      <c r="I32" s="17"/>
      <c r="J32" s="17"/>
      <c r="K32" s="17"/>
      <c r="L32" s="19"/>
      <c r="M32" s="13"/>
      <c r="N32" s="13"/>
      <c r="O32" s="13"/>
      <c r="P32" s="13"/>
      <c r="Q32" s="14"/>
      <c r="R32" s="14">
        <f t="shared" si="1"/>
        <v>0</v>
      </c>
      <c r="S32" s="14"/>
      <c r="T32" s="92"/>
    </row>
    <row r="33" spans="2:20" ht="23.25">
      <c r="B33" s="23"/>
      <c r="C33" s="24"/>
      <c r="D33" s="24"/>
      <c r="E33" s="24"/>
      <c r="F33" s="24"/>
      <c r="G33" s="24"/>
      <c r="H33" s="24"/>
      <c r="I33" s="24"/>
      <c r="J33" s="24"/>
      <c r="K33" s="24"/>
      <c r="L33" s="24"/>
      <c r="M33" s="24"/>
      <c r="N33" s="24"/>
      <c r="O33" s="24"/>
      <c r="P33" s="24"/>
      <c r="Q33" s="24"/>
      <c r="R33" s="6" t="s">
        <v>35</v>
      </c>
      <c r="S33" s="22">
        <f>+SUM(S27:S32)</f>
        <v>11487.970961588573</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613" t="s">
        <v>36</v>
      </c>
      <c r="D35" s="613"/>
      <c r="E35" s="48"/>
      <c r="F35" s="48"/>
      <c r="G35" s="48"/>
      <c r="H35" s="24"/>
      <c r="I35" s="24"/>
      <c r="J35" s="24"/>
      <c r="K35" s="24"/>
      <c r="L35" s="24"/>
      <c r="M35" s="24"/>
      <c r="N35" s="24"/>
      <c r="O35" s="24"/>
      <c r="P35" s="24"/>
      <c r="Q35" s="24"/>
      <c r="R35" s="24"/>
      <c r="S35" s="24"/>
      <c r="T35" s="36"/>
    </row>
    <row r="36" spans="2:20" ht="46.5">
      <c r="B36" s="23"/>
      <c r="C36" s="17" t="s">
        <v>37</v>
      </c>
      <c r="D36" s="17" t="s">
        <v>38</v>
      </c>
      <c r="E36" s="49"/>
      <c r="F36" s="50"/>
      <c r="G36" s="50"/>
      <c r="H36" s="52"/>
      <c r="I36" s="24"/>
      <c r="J36" s="24"/>
      <c r="K36" s="24"/>
      <c r="L36" s="24"/>
      <c r="M36" s="24"/>
      <c r="N36" s="24"/>
      <c r="O36" s="24"/>
      <c r="P36" s="24"/>
      <c r="Q36" s="24"/>
      <c r="R36" s="24"/>
      <c r="S36" s="24"/>
      <c r="T36" s="36"/>
    </row>
    <row r="37" spans="2:20" ht="28.5">
      <c r="B37" s="23"/>
      <c r="C37" s="17">
        <v>1997</v>
      </c>
      <c r="D37" s="21">
        <v>172005</v>
      </c>
      <c r="E37" s="49"/>
      <c r="F37" s="58" t="s">
        <v>75</v>
      </c>
      <c r="G37" s="58" t="s">
        <v>76</v>
      </c>
      <c r="H37" s="58" t="s">
        <v>74</v>
      </c>
      <c r="I37" s="24"/>
      <c r="J37" s="24"/>
      <c r="K37" s="24"/>
      <c r="L37" s="24"/>
      <c r="M37" s="24"/>
      <c r="N37" s="24"/>
      <c r="O37" s="24"/>
      <c r="P37" s="24"/>
      <c r="Q37" s="24"/>
      <c r="R37" s="24"/>
      <c r="S37" s="24"/>
      <c r="T37" s="36"/>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36"/>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21">
        <v>309000</v>
      </c>
      <c r="E42" s="49"/>
      <c r="F42" s="50"/>
      <c r="G42" s="50"/>
      <c r="H42" s="50"/>
      <c r="I42" s="24"/>
      <c r="J42" s="24"/>
      <c r="K42" s="24"/>
      <c r="L42" s="24"/>
      <c r="M42" s="24"/>
      <c r="N42" s="2"/>
      <c r="O42" s="24"/>
      <c r="P42" s="24"/>
      <c r="Q42" s="24"/>
      <c r="R42" s="24"/>
      <c r="S42" s="24"/>
      <c r="T42" s="36"/>
    </row>
    <row r="43" spans="2:20" ht="23.25">
      <c r="B43" s="23"/>
      <c r="C43" s="17">
        <v>2003</v>
      </c>
      <c r="D43" s="21">
        <v>332000</v>
      </c>
      <c r="E43" s="49"/>
      <c r="F43" s="50"/>
      <c r="G43" s="50"/>
      <c r="H43" s="50"/>
      <c r="I43" s="24"/>
      <c r="J43" s="24"/>
      <c r="K43" s="24"/>
      <c r="L43" s="24"/>
      <c r="M43" s="24"/>
      <c r="N43" s="2"/>
      <c r="O43" s="24"/>
      <c r="P43" s="24"/>
      <c r="Q43" s="24"/>
      <c r="R43" s="24"/>
      <c r="S43" s="24"/>
      <c r="T43" s="36"/>
    </row>
    <row r="44" spans="2:20" ht="23.25">
      <c r="B44" s="23"/>
      <c r="C44" s="17">
        <v>2004</v>
      </c>
      <c r="D44" s="21">
        <v>358000</v>
      </c>
      <c r="E44" s="49"/>
      <c r="F44" s="50"/>
      <c r="G44" s="50"/>
      <c r="H44" s="53"/>
      <c r="I44" s="24"/>
      <c r="J44" s="24"/>
      <c r="K44" s="24"/>
      <c r="L44" s="24"/>
      <c r="M44" s="24"/>
      <c r="N44" s="2"/>
      <c r="O44" s="24"/>
      <c r="P44" s="24"/>
      <c r="Q44" s="24"/>
      <c r="R44" s="24"/>
      <c r="S44" s="24"/>
      <c r="T44" s="36"/>
    </row>
    <row r="45" spans="2:20" ht="23.25">
      <c r="B45" s="23"/>
      <c r="C45" s="17">
        <v>2005</v>
      </c>
      <c r="D45" s="21">
        <v>381500</v>
      </c>
      <c r="E45" s="49"/>
      <c r="F45" s="50"/>
      <c r="G45" s="50"/>
      <c r="H45" s="50"/>
      <c r="I45" s="24"/>
      <c r="J45" s="24"/>
      <c r="K45" s="24"/>
      <c r="L45" s="24"/>
      <c r="M45" s="24"/>
      <c r="N45" s="2"/>
      <c r="O45" s="24"/>
      <c r="P45" s="24"/>
      <c r="Q45" s="24"/>
      <c r="R45" s="24"/>
      <c r="S45" s="24"/>
      <c r="T45" s="36"/>
    </row>
    <row r="46" spans="2:20" ht="23.25">
      <c r="B46" s="23"/>
      <c r="C46" s="17">
        <v>2006</v>
      </c>
      <c r="D46" s="21">
        <v>408000</v>
      </c>
      <c r="E46" s="49"/>
      <c r="F46" s="49"/>
      <c r="G46" s="50"/>
      <c r="H46" s="51"/>
      <c r="I46" s="24"/>
      <c r="J46" s="24"/>
      <c r="K46" s="24"/>
      <c r="L46" s="24"/>
      <c r="M46" s="24"/>
      <c r="N46" s="2"/>
      <c r="O46" s="24"/>
      <c r="P46" s="24"/>
      <c r="Q46" s="24"/>
      <c r="R46" s="24"/>
      <c r="S46" s="24"/>
      <c r="T46" s="36"/>
    </row>
    <row r="47" spans="2:20" ht="23.25">
      <c r="B47" s="23"/>
      <c r="C47" s="17">
        <v>2007</v>
      </c>
      <c r="D47" s="21">
        <v>433700</v>
      </c>
      <c r="E47" s="49"/>
      <c r="F47" s="49"/>
      <c r="G47" s="49"/>
      <c r="H47" s="24"/>
      <c r="I47" s="24"/>
      <c r="J47" s="24"/>
      <c r="K47" s="24"/>
      <c r="L47" s="24"/>
      <c r="M47" s="24"/>
      <c r="N47" s="24"/>
      <c r="O47" s="24"/>
      <c r="P47" s="24"/>
      <c r="Q47" s="24"/>
      <c r="R47" s="24"/>
      <c r="S47" s="24"/>
      <c r="T47" s="36"/>
    </row>
    <row r="48" spans="2:20" ht="23.25">
      <c r="B48" s="23"/>
      <c r="C48" s="17">
        <v>2008</v>
      </c>
      <c r="D48" s="21">
        <v>461500</v>
      </c>
      <c r="E48" s="49"/>
      <c r="F48" s="49"/>
      <c r="G48" s="49"/>
      <c r="H48" s="24"/>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50">
    <mergeCell ref="C35:D35"/>
    <mergeCell ref="B1:R2"/>
    <mergeCell ref="S1:T6"/>
    <mergeCell ref="B3:R4"/>
    <mergeCell ref="B5:D6"/>
    <mergeCell ref="E5:R6"/>
    <mergeCell ref="Q24:Q26"/>
    <mergeCell ref="R24:R25"/>
    <mergeCell ref="S24:S25"/>
    <mergeCell ref="T24:T25"/>
    <mergeCell ref="G25:G26"/>
    <mergeCell ref="B22:N22"/>
    <mergeCell ref="P22:R22"/>
    <mergeCell ref="B13:M13"/>
    <mergeCell ref="P13:R13"/>
    <mergeCell ref="B14:T14"/>
    <mergeCell ref="L24:L26"/>
    <mergeCell ref="M24:M26"/>
    <mergeCell ref="N24:N26"/>
    <mergeCell ref="O24:O26"/>
    <mergeCell ref="P24:P26"/>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X26:AT26"/>
    <mergeCell ref="K24:K26"/>
    <mergeCell ref="B15:T16"/>
    <mergeCell ref="P17:R17"/>
    <mergeCell ref="B18:M18"/>
    <mergeCell ref="P18:R18"/>
    <mergeCell ref="B8:T9"/>
    <mergeCell ref="B10:J10"/>
    <mergeCell ref="K10:N10"/>
    <mergeCell ref="P10:R12"/>
    <mergeCell ref="B11:J11"/>
    <mergeCell ref="K11:N11"/>
    <mergeCell ref="B12:J12"/>
    <mergeCell ref="K12:N12"/>
    <mergeCell ref="O10:O12"/>
  </mergeCells>
  <conditionalFormatting sqref="O13">
    <cfRule type="containsText" dxfId="23" priority="1" operator="containsText" text="NO  CUMPLE">
      <formula>NOT(ISERROR(SEARCH("NO  CUMPLE",O13)))</formula>
    </cfRule>
    <cfRule type="containsText" dxfId="22" priority="2" operator="containsText" text="CUMPLE">
      <formula>NOT(ISERROR(SEARCH("CUMPLE",O13)))</formula>
    </cfRule>
  </conditionalFormatting>
  <conditionalFormatting sqref="O10">
    <cfRule type="containsText" dxfId="21" priority="3" operator="containsText" text="NO  CUMPLE">
      <formula>NOT(ISERROR(SEARCH("NO  CUMPLE",O10)))</formula>
    </cfRule>
    <cfRule type="containsText" dxfId="20" priority="4" operator="containsText" text="CUMPLE">
      <formula>NOT(ISERROR(SEARCH("CUMPLE",O10)))</formula>
    </cfRule>
  </conditionalFormatting>
  <dataValidations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dimension ref="B1:AT65"/>
  <sheetViews>
    <sheetView topLeftCell="A7" zoomScale="40" zoomScaleNormal="40" workbookViewId="0">
      <selection activeCell="M36" sqref="M36"/>
    </sheetView>
  </sheetViews>
  <sheetFormatPr baseColWidth="10" defaultRowHeight="15"/>
  <cols>
    <col min="3" max="3" width="13.42578125" customWidth="1"/>
    <col min="4" max="4" width="32.5703125" customWidth="1"/>
    <col min="5" max="5" width="34.42578125" customWidth="1"/>
    <col min="6" max="6" width="23.5703125" customWidth="1"/>
    <col min="7" max="7" width="24.28515625" customWidth="1"/>
    <col min="8" max="8" width="63.42578125" customWidth="1"/>
    <col min="9" max="9" width="17.7109375" customWidth="1"/>
    <col min="10" max="10" width="30.42578125" customWidth="1"/>
    <col min="11" max="11" width="17.85546875" customWidth="1"/>
    <col min="12" max="12" width="24.85546875" customWidth="1"/>
    <col min="13" max="13" width="24" customWidth="1"/>
    <col min="14" max="14" width="24.140625" customWidth="1"/>
    <col min="15" max="15" width="31.85546875" customWidth="1"/>
    <col min="16" max="16" width="30.5703125" customWidth="1"/>
    <col min="17" max="17" width="28.42578125" bestFit="1" customWidth="1"/>
    <col min="18" max="18" width="69.5703125" customWidth="1"/>
    <col min="19" max="19" width="31.28515625" bestFit="1" customWidth="1"/>
    <col min="20" max="20" width="37.28515625" customWidth="1"/>
  </cols>
  <sheetData>
    <row r="1" spans="2:20">
      <c r="B1" s="521" t="s">
        <v>190</v>
      </c>
      <c r="C1" s="522"/>
      <c r="D1" s="522"/>
      <c r="E1" s="522"/>
      <c r="F1" s="522"/>
      <c r="G1" s="522"/>
      <c r="H1" s="522"/>
      <c r="I1" s="522"/>
      <c r="J1" s="522"/>
      <c r="K1" s="522"/>
      <c r="L1" s="522"/>
      <c r="M1" s="522"/>
      <c r="N1" s="522"/>
      <c r="O1" s="522"/>
      <c r="P1" s="522"/>
      <c r="Q1" s="522"/>
      <c r="R1" s="523"/>
      <c r="S1" s="630"/>
      <c r="T1" s="631"/>
    </row>
    <row r="2" spans="2:20" ht="15" customHeight="1" thickBot="1">
      <c r="B2" s="479"/>
      <c r="C2" s="480"/>
      <c r="D2" s="480"/>
      <c r="E2" s="480"/>
      <c r="F2" s="480"/>
      <c r="G2" s="480"/>
      <c r="H2" s="480"/>
      <c r="I2" s="480"/>
      <c r="J2" s="480"/>
      <c r="K2" s="480"/>
      <c r="L2" s="480"/>
      <c r="M2" s="480"/>
      <c r="N2" s="480"/>
      <c r="O2" s="480"/>
      <c r="P2" s="480"/>
      <c r="Q2" s="480"/>
      <c r="R2" s="524"/>
      <c r="S2" s="632"/>
      <c r="T2" s="633"/>
    </row>
    <row r="3" spans="2:20" ht="15" customHeight="1">
      <c r="B3" s="565" t="s">
        <v>191</v>
      </c>
      <c r="C3" s="566"/>
      <c r="D3" s="566"/>
      <c r="E3" s="566"/>
      <c r="F3" s="566"/>
      <c r="G3" s="566"/>
      <c r="H3" s="566"/>
      <c r="I3" s="566"/>
      <c r="J3" s="566"/>
      <c r="K3" s="566"/>
      <c r="L3" s="566"/>
      <c r="M3" s="566"/>
      <c r="N3" s="566"/>
      <c r="O3" s="566"/>
      <c r="P3" s="566"/>
      <c r="Q3" s="566"/>
      <c r="R3" s="567"/>
      <c r="S3" s="632"/>
      <c r="T3" s="633"/>
    </row>
    <row r="4" spans="2:20" ht="51.75" customHeight="1">
      <c r="B4" s="568"/>
      <c r="C4" s="569"/>
      <c r="D4" s="569"/>
      <c r="E4" s="569"/>
      <c r="F4" s="569"/>
      <c r="G4" s="569"/>
      <c r="H4" s="569"/>
      <c r="I4" s="569"/>
      <c r="J4" s="569"/>
      <c r="K4" s="569"/>
      <c r="L4" s="569"/>
      <c r="M4" s="569"/>
      <c r="N4" s="569"/>
      <c r="O4" s="569"/>
      <c r="P4" s="569"/>
      <c r="Q4" s="569"/>
      <c r="R4" s="570"/>
      <c r="S4" s="632"/>
      <c r="T4" s="633"/>
    </row>
    <row r="5" spans="2:20" ht="51.75" customHeight="1">
      <c r="B5" s="477" t="s">
        <v>188</v>
      </c>
      <c r="C5" s="478"/>
      <c r="D5" s="478"/>
      <c r="E5" s="639" t="s">
        <v>217</v>
      </c>
      <c r="F5" s="640"/>
      <c r="G5" s="640"/>
      <c r="H5" s="640"/>
      <c r="I5" s="640"/>
      <c r="J5" s="640"/>
      <c r="K5" s="640"/>
      <c r="L5" s="640"/>
      <c r="M5" s="640"/>
      <c r="N5" s="640"/>
      <c r="O5" s="640"/>
      <c r="P5" s="640"/>
      <c r="Q5" s="640"/>
      <c r="R5" s="641"/>
      <c r="S5" s="632"/>
      <c r="T5" s="633"/>
    </row>
    <row r="6" spans="2:20" ht="15.75" customHeight="1" thickBot="1">
      <c r="B6" s="479"/>
      <c r="C6" s="480"/>
      <c r="D6" s="480"/>
      <c r="E6" s="642"/>
      <c r="F6" s="643"/>
      <c r="G6" s="643"/>
      <c r="H6" s="643"/>
      <c r="I6" s="643"/>
      <c r="J6" s="643"/>
      <c r="K6" s="643"/>
      <c r="L6" s="643"/>
      <c r="M6" s="643"/>
      <c r="N6" s="643"/>
      <c r="O6" s="643"/>
      <c r="P6" s="643"/>
      <c r="Q6" s="643"/>
      <c r="R6" s="644"/>
      <c r="S6" s="634"/>
      <c r="T6" s="635"/>
    </row>
    <row r="7" spans="2:20">
      <c r="B7" s="23"/>
      <c r="C7" s="24"/>
      <c r="D7" s="24"/>
      <c r="E7" s="24"/>
      <c r="F7" s="24"/>
      <c r="G7" s="24"/>
      <c r="H7" s="24"/>
      <c r="I7" s="24"/>
      <c r="J7" s="24"/>
      <c r="K7" s="24"/>
      <c r="L7" s="24"/>
      <c r="M7" s="24"/>
      <c r="N7" s="24"/>
      <c r="O7" s="24"/>
      <c r="P7" s="24"/>
      <c r="Q7" s="24"/>
      <c r="R7" s="24"/>
      <c r="S7" s="24"/>
      <c r="T7" s="36"/>
    </row>
    <row r="8" spans="2:20" ht="15.75" thickBot="1">
      <c r="B8" s="23"/>
      <c r="C8" s="24"/>
      <c r="D8" s="24"/>
      <c r="E8" s="24"/>
      <c r="F8" s="24"/>
      <c r="G8" s="24"/>
      <c r="H8" s="24"/>
      <c r="I8" s="24"/>
      <c r="J8" s="24"/>
      <c r="K8" s="24"/>
      <c r="L8" s="24"/>
      <c r="M8" s="24"/>
      <c r="N8" s="24"/>
      <c r="O8" s="24"/>
      <c r="P8" s="24"/>
      <c r="Q8" s="24"/>
      <c r="R8" s="24"/>
      <c r="S8" s="24"/>
      <c r="T8" s="36"/>
    </row>
    <row r="9" spans="2:20">
      <c r="B9" s="491" t="s">
        <v>39</v>
      </c>
      <c r="C9" s="472"/>
      <c r="D9" s="472"/>
      <c r="E9" s="472"/>
      <c r="F9" s="472"/>
      <c r="G9" s="472"/>
      <c r="H9" s="472"/>
      <c r="I9" s="472"/>
      <c r="J9" s="472"/>
      <c r="K9" s="472"/>
      <c r="L9" s="472"/>
      <c r="M9" s="472"/>
      <c r="N9" s="472"/>
      <c r="O9" s="472"/>
      <c r="P9" s="472"/>
      <c r="Q9" s="472"/>
      <c r="R9" s="472"/>
      <c r="S9" s="472"/>
      <c r="T9" s="473"/>
    </row>
    <row r="10" spans="2:20" ht="15.75" thickBot="1">
      <c r="B10" s="474"/>
      <c r="C10" s="475"/>
      <c r="D10" s="475"/>
      <c r="E10" s="475"/>
      <c r="F10" s="475"/>
      <c r="G10" s="475"/>
      <c r="H10" s="475"/>
      <c r="I10" s="475"/>
      <c r="J10" s="475"/>
      <c r="K10" s="475"/>
      <c r="L10" s="475"/>
      <c r="M10" s="475"/>
      <c r="N10" s="475"/>
      <c r="O10" s="475"/>
      <c r="P10" s="475"/>
      <c r="Q10" s="475"/>
      <c r="R10" s="475"/>
      <c r="S10" s="475"/>
      <c r="T10" s="476"/>
    </row>
    <row r="11" spans="2:20" ht="23.25">
      <c r="B11" s="545" t="s">
        <v>0</v>
      </c>
      <c r="C11" s="546"/>
      <c r="D11" s="546"/>
      <c r="E11" s="546"/>
      <c r="F11" s="546"/>
      <c r="G11" s="546"/>
      <c r="H11" s="546"/>
      <c r="I11" s="546"/>
      <c r="J11" s="547"/>
      <c r="K11" s="548">
        <v>16000000000</v>
      </c>
      <c r="L11" s="548"/>
      <c r="M11" s="548"/>
      <c r="N11" s="548"/>
      <c r="O11" s="552" t="str">
        <f>+IF(K13&gt;=K12,"CUMPLE","NO  CUMPLE")</f>
        <v>NO  CUMPLE</v>
      </c>
      <c r="P11" s="603" t="s">
        <v>276</v>
      </c>
      <c r="Q11" s="604"/>
      <c r="R11" s="605"/>
      <c r="S11" s="1"/>
      <c r="T11" s="80"/>
    </row>
    <row r="12" spans="2:20" ht="42" customHeight="1">
      <c r="B12" s="487" t="s">
        <v>157</v>
      </c>
      <c r="C12" s="488"/>
      <c r="D12" s="488"/>
      <c r="E12" s="488"/>
      <c r="F12" s="488"/>
      <c r="G12" s="488"/>
      <c r="H12" s="488"/>
      <c r="I12" s="488"/>
      <c r="J12" s="489"/>
      <c r="K12" s="490">
        <f>+H41</f>
        <v>24576.251660817004</v>
      </c>
      <c r="L12" s="490"/>
      <c r="M12" s="490"/>
      <c r="N12" s="490"/>
      <c r="O12" s="553"/>
      <c r="P12" s="603"/>
      <c r="Q12" s="604"/>
      <c r="R12" s="605"/>
      <c r="S12" s="1"/>
      <c r="T12" s="80"/>
    </row>
    <row r="13" spans="2:20" ht="44.25" customHeight="1">
      <c r="B13" s="487" t="s">
        <v>1</v>
      </c>
      <c r="C13" s="488"/>
      <c r="D13" s="488"/>
      <c r="E13" s="488"/>
      <c r="F13" s="488"/>
      <c r="G13" s="488"/>
      <c r="H13" s="488"/>
      <c r="I13" s="488"/>
      <c r="J13" s="489"/>
      <c r="K13" s="490">
        <f>+S34</f>
        <v>16385.191990594132</v>
      </c>
      <c r="L13" s="490"/>
      <c r="M13" s="490"/>
      <c r="N13" s="490"/>
      <c r="O13" s="554"/>
      <c r="P13" s="606"/>
      <c r="Q13" s="604"/>
      <c r="R13" s="605"/>
      <c r="S13" s="1"/>
      <c r="T13" s="80"/>
    </row>
    <row r="14" spans="2:20" ht="34.5" customHeight="1" thickBot="1">
      <c r="B14" s="543" t="s">
        <v>2</v>
      </c>
      <c r="C14" s="544"/>
      <c r="D14" s="544"/>
      <c r="E14" s="544"/>
      <c r="F14" s="544"/>
      <c r="G14" s="544"/>
      <c r="H14" s="544"/>
      <c r="I14" s="544"/>
      <c r="J14" s="544"/>
      <c r="K14" s="544"/>
      <c r="L14" s="544"/>
      <c r="M14" s="544"/>
      <c r="N14" s="42" t="s">
        <v>3</v>
      </c>
      <c r="O14" s="43" t="str">
        <f t="shared" ref="O14" si="0">+IF(N14&gt;="SI","CUMPLE","NO  CUMPLE")</f>
        <v>CUMPLE</v>
      </c>
      <c r="P14" s="584"/>
      <c r="Q14" s="584"/>
      <c r="R14" s="584"/>
      <c r="S14" s="2"/>
      <c r="T14" s="82"/>
    </row>
    <row r="15" spans="2:20" ht="43.5" customHeight="1" thickBot="1">
      <c r="B15" s="614" t="str">
        <f>IF(AND($O11="CUMPLE",O14="CUMPLE"),"HABILITADO","NO HABILITADO")</f>
        <v>NO HABILITADO</v>
      </c>
      <c r="C15" s="615"/>
      <c r="D15" s="615"/>
      <c r="E15" s="615"/>
      <c r="F15" s="615"/>
      <c r="G15" s="615"/>
      <c r="H15" s="615"/>
      <c r="I15" s="615"/>
      <c r="J15" s="615"/>
      <c r="K15" s="615"/>
      <c r="L15" s="615"/>
      <c r="M15" s="615"/>
      <c r="N15" s="615"/>
      <c r="O15" s="615"/>
      <c r="P15" s="615"/>
      <c r="Q15" s="615"/>
      <c r="R15" s="615"/>
      <c r="S15" s="615"/>
      <c r="T15" s="616"/>
    </row>
    <row r="16" spans="2:20" ht="15.75" thickBot="1">
      <c r="B16" s="470" t="s">
        <v>40</v>
      </c>
      <c r="C16" s="471"/>
      <c r="D16" s="471"/>
      <c r="E16" s="471"/>
      <c r="F16" s="471"/>
      <c r="G16" s="471"/>
      <c r="H16" s="471"/>
      <c r="I16" s="471"/>
      <c r="J16" s="471"/>
      <c r="K16" s="471"/>
      <c r="L16" s="471"/>
      <c r="M16" s="471"/>
      <c r="N16" s="471"/>
      <c r="O16" s="471"/>
      <c r="P16" s="471"/>
      <c r="Q16" s="471"/>
      <c r="R16" s="471"/>
      <c r="S16" s="471"/>
      <c r="T16" s="617"/>
    </row>
    <row r="17" spans="2:46" ht="15.75" thickBot="1">
      <c r="B17" s="474"/>
      <c r="C17" s="475"/>
      <c r="D17" s="475"/>
      <c r="E17" s="475"/>
      <c r="F17" s="475"/>
      <c r="G17" s="475"/>
      <c r="H17" s="475"/>
      <c r="I17" s="475"/>
      <c r="J17" s="475"/>
      <c r="K17" s="475"/>
      <c r="L17" s="475"/>
      <c r="M17" s="475"/>
      <c r="N17" s="475"/>
      <c r="O17" s="475"/>
      <c r="P17" s="475"/>
      <c r="Q17" s="475"/>
      <c r="R17" s="475"/>
      <c r="S17" s="475"/>
      <c r="T17" s="476"/>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24" thickBot="1">
      <c r="B18" s="3"/>
      <c r="C18" s="4"/>
      <c r="D18" s="4"/>
      <c r="E18" s="4"/>
      <c r="F18" s="4"/>
      <c r="G18" s="4"/>
      <c r="H18" s="4"/>
      <c r="I18" s="4"/>
      <c r="J18" s="4"/>
      <c r="K18" s="4"/>
      <c r="L18" s="4"/>
      <c r="M18" s="4"/>
      <c r="N18" s="4"/>
      <c r="O18" s="4"/>
      <c r="P18" s="539" t="s">
        <v>21</v>
      </c>
      <c r="Q18" s="539"/>
      <c r="R18" s="539"/>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43</v>
      </c>
      <c r="C19" s="513"/>
      <c r="D19" s="513"/>
      <c r="E19" s="513"/>
      <c r="F19" s="513"/>
      <c r="G19" s="513"/>
      <c r="H19" s="513"/>
      <c r="I19" s="513"/>
      <c r="J19" s="513"/>
      <c r="K19" s="513"/>
      <c r="L19" s="513"/>
      <c r="M19" s="513"/>
      <c r="N19" s="40">
        <v>1</v>
      </c>
      <c r="O19" s="39" t="str">
        <f>IF(B15="NO HABILITADO","0",IF(N19=1,"100",IF(N19=2,"50","0")))</f>
        <v>0</v>
      </c>
      <c r="P19" s="540"/>
      <c r="Q19" s="541"/>
      <c r="R19" s="542"/>
      <c r="S19" s="4"/>
      <c r="T19" s="83"/>
      <c r="X19" s="66"/>
      <c r="Y19" s="67"/>
      <c r="Z19" s="67"/>
      <c r="AA19" s="67"/>
      <c r="AB19" s="67"/>
      <c r="AC19" s="67"/>
      <c r="AD19" s="67"/>
      <c r="AE19" s="67"/>
      <c r="AF19" s="67"/>
      <c r="AG19" s="67"/>
      <c r="AH19" s="67"/>
      <c r="AI19" s="67"/>
      <c r="AJ19" s="67"/>
      <c r="AK19" s="67"/>
      <c r="AL19" s="67"/>
      <c r="AM19" s="67"/>
      <c r="AN19" s="67"/>
      <c r="AO19" s="67"/>
      <c r="AP19" s="67"/>
      <c r="AQ19" s="67"/>
      <c r="AR19" s="67"/>
      <c r="AS19" s="67"/>
      <c r="AT19" s="68"/>
    </row>
    <row r="20" spans="2:46" ht="61.5" customHeight="1">
      <c r="B20" s="512" t="s">
        <v>45</v>
      </c>
      <c r="C20" s="513"/>
      <c r="D20" s="513"/>
      <c r="E20" s="513"/>
      <c r="F20" s="513"/>
      <c r="G20" s="513"/>
      <c r="H20" s="513"/>
      <c r="I20" s="513"/>
      <c r="J20" s="513"/>
      <c r="K20" s="513"/>
      <c r="L20" s="513"/>
      <c r="M20" s="513"/>
      <c r="N20" s="40" t="s">
        <v>3</v>
      </c>
      <c r="O20" s="39" t="str">
        <f>IF(B15="NO HABILITADO","0",IF(N20="SI","10","0"))</f>
        <v>0</v>
      </c>
      <c r="P20" s="540"/>
      <c r="Q20" s="541"/>
      <c r="R20" s="542"/>
      <c r="S20" s="4"/>
      <c r="T20" s="83"/>
      <c r="X20" s="69"/>
      <c r="Y20" s="70"/>
      <c r="Z20" s="70"/>
      <c r="AA20" s="70"/>
      <c r="AB20" s="70"/>
      <c r="AC20" s="70"/>
      <c r="AD20" s="70"/>
      <c r="AE20" s="70"/>
      <c r="AF20" s="70"/>
      <c r="AG20" s="70"/>
      <c r="AH20" s="70"/>
      <c r="AI20" s="70"/>
      <c r="AJ20" s="70"/>
      <c r="AK20" s="70"/>
      <c r="AL20" s="70"/>
      <c r="AM20" s="70"/>
      <c r="AN20" s="70"/>
      <c r="AO20" s="70"/>
      <c r="AP20" s="70"/>
      <c r="AQ20" s="70"/>
      <c r="AR20" s="70"/>
      <c r="AS20" s="70"/>
      <c r="AT20" s="71"/>
    </row>
    <row r="21" spans="2:46" ht="146.25" customHeight="1">
      <c r="B21" s="512" t="s">
        <v>44</v>
      </c>
      <c r="C21" s="513"/>
      <c r="D21" s="513"/>
      <c r="E21" s="513"/>
      <c r="F21" s="513"/>
      <c r="G21" s="513"/>
      <c r="H21" s="513"/>
      <c r="I21" s="513"/>
      <c r="J21" s="513"/>
      <c r="K21" s="513"/>
      <c r="L21" s="513"/>
      <c r="M21" s="513"/>
      <c r="N21" s="40" t="s">
        <v>3</v>
      </c>
      <c r="O21" s="39" t="str">
        <f>IF(B15="NO HABILITADO","0",IF(N21="SI","20","0"))</f>
        <v>0</v>
      </c>
      <c r="P21" s="540"/>
      <c r="Q21" s="541"/>
      <c r="R21" s="542"/>
      <c r="S21" s="4"/>
      <c r="T21" s="83"/>
      <c r="X21" s="69"/>
      <c r="Y21" s="70"/>
      <c r="Z21" s="70"/>
      <c r="AA21" s="70"/>
      <c r="AB21" s="70"/>
      <c r="AC21" s="70"/>
      <c r="AD21" s="70"/>
      <c r="AE21" s="70"/>
      <c r="AF21" s="70"/>
      <c r="AG21" s="70"/>
      <c r="AH21" s="70"/>
      <c r="AI21" s="70"/>
      <c r="AJ21" s="70"/>
      <c r="AK21" s="70"/>
      <c r="AL21" s="70"/>
      <c r="AM21" s="70"/>
      <c r="AN21" s="70"/>
      <c r="AO21" s="70"/>
      <c r="AP21" s="70"/>
      <c r="AQ21" s="70"/>
      <c r="AR21" s="70"/>
      <c r="AS21" s="70"/>
      <c r="AT21" s="71"/>
    </row>
    <row r="22" spans="2:46" ht="87" customHeight="1">
      <c r="B22" s="512" t="s">
        <v>46</v>
      </c>
      <c r="C22" s="513"/>
      <c r="D22" s="513"/>
      <c r="E22" s="513"/>
      <c r="F22" s="513"/>
      <c r="G22" s="513"/>
      <c r="H22" s="513"/>
      <c r="I22" s="513"/>
      <c r="J22" s="513"/>
      <c r="K22" s="513"/>
      <c r="L22" s="513"/>
      <c r="M22" s="513"/>
      <c r="N22" s="40" t="s">
        <v>3</v>
      </c>
      <c r="O22" s="39" t="str">
        <f>IF(B15="NO HABILITADO","0",IF(N22="SI","100","0"))</f>
        <v>0</v>
      </c>
      <c r="P22" s="540"/>
      <c r="Q22" s="541"/>
      <c r="R22" s="542"/>
      <c r="S22" s="2"/>
      <c r="T22" s="82"/>
      <c r="X22" s="69"/>
      <c r="Y22" s="70"/>
      <c r="Z22" s="70"/>
      <c r="AA22" s="70"/>
      <c r="AB22" s="70"/>
      <c r="AC22" s="70"/>
      <c r="AD22" s="70"/>
      <c r="AE22" s="70"/>
      <c r="AF22" s="70"/>
      <c r="AG22" s="70"/>
      <c r="AH22" s="70"/>
      <c r="AI22" s="70"/>
      <c r="AJ22" s="70"/>
      <c r="AK22" s="70"/>
      <c r="AL22" s="70"/>
      <c r="AM22" s="70"/>
      <c r="AN22" s="70"/>
      <c r="AO22" s="70"/>
      <c r="AP22" s="70"/>
      <c r="AQ22" s="70"/>
      <c r="AR22" s="70"/>
      <c r="AS22" s="70"/>
      <c r="AT22" s="71"/>
    </row>
    <row r="23" spans="2:46" ht="126" customHeight="1">
      <c r="B23" s="537" t="s">
        <v>35</v>
      </c>
      <c r="C23" s="538"/>
      <c r="D23" s="538"/>
      <c r="E23" s="538"/>
      <c r="F23" s="538"/>
      <c r="G23" s="538"/>
      <c r="H23" s="538"/>
      <c r="I23" s="538"/>
      <c r="J23" s="538"/>
      <c r="K23" s="538"/>
      <c r="L23" s="538"/>
      <c r="M23" s="538"/>
      <c r="N23" s="538"/>
      <c r="O23" s="41">
        <f>+O22+O21+O20+O19</f>
        <v>0</v>
      </c>
      <c r="P23" s="540"/>
      <c r="Q23" s="541"/>
      <c r="R23" s="542"/>
      <c r="S23" s="2"/>
      <c r="T23" s="82"/>
      <c r="X23" s="69"/>
      <c r="Y23" s="70"/>
      <c r="Z23" s="70"/>
      <c r="AA23" s="70"/>
      <c r="AB23" s="70"/>
      <c r="AC23" s="70"/>
      <c r="AD23" s="70"/>
      <c r="AE23" s="70"/>
      <c r="AF23" s="70"/>
      <c r="AG23" s="70"/>
      <c r="AH23" s="70"/>
      <c r="AI23" s="70"/>
      <c r="AJ23" s="70"/>
      <c r="AK23" s="70"/>
      <c r="AL23" s="70"/>
      <c r="AM23" s="70"/>
      <c r="AN23" s="70"/>
      <c r="AO23" s="70"/>
      <c r="AP23" s="70"/>
      <c r="AQ23" s="70"/>
      <c r="AR23" s="70"/>
      <c r="AS23" s="70"/>
      <c r="AT23" s="71"/>
    </row>
    <row r="24" spans="2:46" ht="87.75" customHeight="1">
      <c r="B24" s="23"/>
      <c r="C24" s="24"/>
      <c r="D24" s="24"/>
      <c r="E24" s="24"/>
      <c r="F24" s="24"/>
      <c r="G24" s="24"/>
      <c r="H24" s="24"/>
      <c r="I24" s="24"/>
      <c r="J24" s="24"/>
      <c r="K24" s="24"/>
      <c r="L24" s="24"/>
      <c r="M24" s="24"/>
      <c r="N24" s="24"/>
      <c r="O24" s="2"/>
      <c r="P24" s="2"/>
      <c r="Q24" s="2"/>
      <c r="R24" s="2"/>
      <c r="S24" s="2"/>
      <c r="T24" s="82"/>
      <c r="X24" s="72"/>
      <c r="Y24" s="73"/>
      <c r="Z24" s="73"/>
      <c r="AA24" s="73"/>
      <c r="AB24" s="73"/>
      <c r="AC24" s="73"/>
      <c r="AD24" s="73"/>
      <c r="AE24" s="73"/>
      <c r="AF24" s="73"/>
      <c r="AG24" s="73"/>
      <c r="AH24" s="73"/>
      <c r="AI24" s="73"/>
      <c r="AJ24" s="73"/>
      <c r="AK24" s="73"/>
      <c r="AL24" s="73"/>
      <c r="AM24" s="73"/>
      <c r="AN24" s="73"/>
      <c r="AO24" s="73"/>
      <c r="AP24" s="73"/>
      <c r="AQ24" s="73"/>
      <c r="AR24" s="73"/>
      <c r="AS24" s="73"/>
      <c r="AT24" s="74"/>
    </row>
    <row r="25" spans="2:46" ht="31.5">
      <c r="B25" s="5"/>
      <c r="C25" s="497" t="s">
        <v>4</v>
      </c>
      <c r="D25" s="497" t="s">
        <v>5</v>
      </c>
      <c r="E25" s="497" t="s">
        <v>6</v>
      </c>
      <c r="F25" s="497" t="s">
        <v>7</v>
      </c>
      <c r="G25" s="6" t="s">
        <v>8</v>
      </c>
      <c r="H25" s="497" t="s">
        <v>9</v>
      </c>
      <c r="I25" s="497" t="s">
        <v>10</v>
      </c>
      <c r="J25" s="497" t="s">
        <v>11</v>
      </c>
      <c r="K25" s="497" t="s">
        <v>12</v>
      </c>
      <c r="L25" s="497" t="s">
        <v>13</v>
      </c>
      <c r="M25" s="497" t="s">
        <v>14</v>
      </c>
      <c r="N25" s="497" t="s">
        <v>15</v>
      </c>
      <c r="O25" s="497" t="s">
        <v>16</v>
      </c>
      <c r="P25" s="518" t="s">
        <v>17</v>
      </c>
      <c r="Q25" s="518" t="s">
        <v>18</v>
      </c>
      <c r="R25" s="514" t="s">
        <v>19</v>
      </c>
      <c r="S25" s="514" t="s">
        <v>20</v>
      </c>
      <c r="T25" s="516" t="s">
        <v>21</v>
      </c>
      <c r="X25" s="72"/>
      <c r="Y25" s="73"/>
      <c r="Z25" s="73"/>
      <c r="AA25" s="73"/>
      <c r="AB25" s="73"/>
      <c r="AC25" s="73"/>
      <c r="AD25" s="73"/>
      <c r="AE25" s="73"/>
      <c r="AF25" s="73"/>
      <c r="AG25" s="73"/>
      <c r="AH25" s="73"/>
      <c r="AI25" s="73"/>
      <c r="AJ25" s="73"/>
      <c r="AK25" s="73"/>
      <c r="AL25" s="73"/>
      <c r="AM25" s="73"/>
      <c r="AN25" s="73"/>
      <c r="AO25" s="73"/>
      <c r="AP25" s="73"/>
      <c r="AQ25" s="73"/>
      <c r="AR25" s="73"/>
      <c r="AS25" s="73"/>
      <c r="AT25" s="74"/>
    </row>
    <row r="26" spans="2:46" ht="32.25" thickBot="1">
      <c r="B26" s="5"/>
      <c r="C26" s="498"/>
      <c r="D26" s="498"/>
      <c r="E26" s="498"/>
      <c r="F26" s="498"/>
      <c r="G26" s="497" t="s">
        <v>22</v>
      </c>
      <c r="H26" s="498"/>
      <c r="I26" s="498"/>
      <c r="J26" s="498"/>
      <c r="K26" s="498"/>
      <c r="L26" s="498"/>
      <c r="M26" s="498"/>
      <c r="N26" s="498"/>
      <c r="O26" s="498"/>
      <c r="P26" s="519"/>
      <c r="Q26" s="519"/>
      <c r="R26" s="515"/>
      <c r="S26" s="515"/>
      <c r="T26" s="517"/>
      <c r="X26" s="509" t="s">
        <v>42</v>
      </c>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23.25">
      <c r="B27" s="5"/>
      <c r="C27" s="499"/>
      <c r="D27" s="499"/>
      <c r="E27" s="499"/>
      <c r="F27" s="499"/>
      <c r="G27" s="499"/>
      <c r="H27" s="499"/>
      <c r="I27" s="499"/>
      <c r="J27" s="499"/>
      <c r="K27" s="499"/>
      <c r="L27" s="499"/>
      <c r="M27" s="499"/>
      <c r="N27" s="499"/>
      <c r="O27" s="499"/>
      <c r="P27" s="520"/>
      <c r="Q27" s="520"/>
      <c r="R27" s="6" t="s">
        <v>23</v>
      </c>
      <c r="S27" s="6" t="s">
        <v>24</v>
      </c>
      <c r="T27" s="84"/>
    </row>
    <row r="28" spans="2:46" ht="121.5">
      <c r="B28" s="5"/>
      <c r="C28" s="8">
        <v>1</v>
      </c>
      <c r="D28" s="9" t="s">
        <v>147</v>
      </c>
      <c r="E28" s="9" t="s">
        <v>149</v>
      </c>
      <c r="F28" s="9">
        <v>1</v>
      </c>
      <c r="G28" s="9" t="s">
        <v>150</v>
      </c>
      <c r="H28" s="59" t="s">
        <v>273</v>
      </c>
      <c r="I28" s="11" t="s">
        <v>28</v>
      </c>
      <c r="J28" s="9" t="s">
        <v>57</v>
      </c>
      <c r="K28" s="9" t="s">
        <v>60</v>
      </c>
      <c r="L28" s="12">
        <v>0.3</v>
      </c>
      <c r="M28" s="13">
        <v>39575</v>
      </c>
      <c r="N28" s="13">
        <v>40223</v>
      </c>
      <c r="O28" s="9">
        <v>2010</v>
      </c>
      <c r="P28" s="13" t="s">
        <v>151</v>
      </c>
      <c r="Q28" s="14">
        <v>12601292779</v>
      </c>
      <c r="R28" s="14">
        <f>(Q28/1000)*L28</f>
        <v>3780387.8336999994</v>
      </c>
      <c r="S28" s="14">
        <f>R28*1000/(VLOOKUP(O28,$C$38:$D$59,2,FALSE))</f>
        <v>7340.5589003883479</v>
      </c>
      <c r="T28" s="94"/>
    </row>
    <row r="29" spans="2:46" ht="46.5" customHeight="1">
      <c r="B29" s="5"/>
      <c r="C29" s="8">
        <v>2</v>
      </c>
      <c r="D29" s="9" t="s">
        <v>147</v>
      </c>
      <c r="E29" s="9" t="s">
        <v>148</v>
      </c>
      <c r="F29" s="9">
        <v>1</v>
      </c>
      <c r="G29" s="9" t="s">
        <v>150</v>
      </c>
      <c r="H29" s="59" t="s">
        <v>273</v>
      </c>
      <c r="I29" s="11" t="s">
        <v>28</v>
      </c>
      <c r="J29" s="9" t="s">
        <v>57</v>
      </c>
      <c r="K29" s="9" t="s">
        <v>60</v>
      </c>
      <c r="L29" s="12">
        <v>0.1</v>
      </c>
      <c r="M29" s="13">
        <v>39575</v>
      </c>
      <c r="N29" s="13">
        <v>40223</v>
      </c>
      <c r="O29" s="9">
        <v>2010</v>
      </c>
      <c r="P29" s="13" t="s">
        <v>151</v>
      </c>
      <c r="Q29" s="14">
        <v>12601292779</v>
      </c>
      <c r="R29" s="14">
        <f>(Q29/1000)*L29</f>
        <v>1260129.2779000001</v>
      </c>
      <c r="S29" s="14">
        <f>R29*1000/(VLOOKUP(O29,$C$38:$D$59,2,FALSE))</f>
        <v>2446.8529667961166</v>
      </c>
      <c r="T29" s="89"/>
    </row>
    <row r="30" spans="2:46" ht="101.25">
      <c r="B30" s="5"/>
      <c r="C30" s="8">
        <v>3</v>
      </c>
      <c r="D30" s="9" t="s">
        <v>152</v>
      </c>
      <c r="E30" s="9" t="s">
        <v>149</v>
      </c>
      <c r="F30" s="17">
        <v>50</v>
      </c>
      <c r="G30" s="9" t="s">
        <v>153</v>
      </c>
      <c r="H30" s="59" t="s">
        <v>274</v>
      </c>
      <c r="I30" s="11" t="s">
        <v>28</v>
      </c>
      <c r="J30" s="17" t="s">
        <v>154</v>
      </c>
      <c r="K30" s="9" t="s">
        <v>60</v>
      </c>
      <c r="L30" s="19">
        <v>0.5</v>
      </c>
      <c r="M30" s="13" t="s">
        <v>155</v>
      </c>
      <c r="N30" s="13">
        <v>41610</v>
      </c>
      <c r="O30" s="9">
        <v>2013</v>
      </c>
      <c r="P30" s="13" t="s">
        <v>151</v>
      </c>
      <c r="Q30" s="14">
        <v>5185855177</v>
      </c>
      <c r="R30" s="14">
        <f>(Q30/1000)*L30</f>
        <v>2592927.5885000001</v>
      </c>
      <c r="S30" s="14">
        <f t="shared" ref="S30:S31" si="1">R30*1000/(VLOOKUP(O30,$C$38:$D$59,2,FALSE))</f>
        <v>4398.5200822731131</v>
      </c>
      <c r="T30" s="87"/>
    </row>
    <row r="31" spans="2:46" ht="101.25">
      <c r="B31" s="5"/>
      <c r="C31" s="8">
        <v>4</v>
      </c>
      <c r="D31" s="9" t="s">
        <v>152</v>
      </c>
      <c r="E31" s="9" t="s">
        <v>148</v>
      </c>
      <c r="F31" s="17">
        <v>10</v>
      </c>
      <c r="G31" s="9" t="s">
        <v>153</v>
      </c>
      <c r="H31" s="59" t="s">
        <v>275</v>
      </c>
      <c r="I31" s="11" t="s">
        <v>28</v>
      </c>
      <c r="J31" s="17" t="s">
        <v>154</v>
      </c>
      <c r="K31" s="9" t="s">
        <v>60</v>
      </c>
      <c r="L31" s="19">
        <v>0.25</v>
      </c>
      <c r="M31" s="13" t="s">
        <v>156</v>
      </c>
      <c r="N31" s="13">
        <v>41611</v>
      </c>
      <c r="O31" s="9">
        <v>2013</v>
      </c>
      <c r="P31" s="13" t="s">
        <v>151</v>
      </c>
      <c r="Q31" s="14">
        <v>5185855177</v>
      </c>
      <c r="R31" s="14">
        <f>(Q31/1000)*L31</f>
        <v>1296463.79425</v>
      </c>
      <c r="S31" s="14">
        <f t="shared" si="1"/>
        <v>2199.2600411365565</v>
      </c>
      <c r="T31" s="90"/>
    </row>
    <row r="32" spans="2:46" ht="23.25">
      <c r="B32" s="5"/>
      <c r="C32" s="8">
        <v>5</v>
      </c>
      <c r="D32" s="9"/>
      <c r="E32" s="9"/>
      <c r="F32" s="17"/>
      <c r="G32" s="17"/>
      <c r="H32" s="59"/>
      <c r="I32" s="17"/>
      <c r="J32" s="17"/>
      <c r="K32" s="17"/>
      <c r="L32" s="19"/>
      <c r="M32" s="13"/>
      <c r="N32" s="13"/>
      <c r="O32" s="44"/>
      <c r="P32" s="13"/>
      <c r="Q32" s="14"/>
      <c r="R32" s="14"/>
      <c r="S32" s="14"/>
      <c r="T32" s="91"/>
    </row>
    <row r="33" spans="2:20" ht="23.25">
      <c r="B33" s="5"/>
      <c r="C33" s="8">
        <v>6</v>
      </c>
      <c r="D33" s="9"/>
      <c r="E33" s="9"/>
      <c r="F33" s="17"/>
      <c r="G33" s="17"/>
      <c r="H33" s="59"/>
      <c r="I33" s="17"/>
      <c r="J33" s="17"/>
      <c r="K33" s="17"/>
      <c r="L33" s="19"/>
      <c r="M33" s="13"/>
      <c r="N33" s="13"/>
      <c r="O33" s="13"/>
      <c r="P33" s="13"/>
      <c r="Q33" s="14"/>
      <c r="R33" s="14"/>
      <c r="S33" s="14"/>
      <c r="T33" s="92"/>
    </row>
    <row r="34" spans="2:20" ht="23.25">
      <c r="B34" s="23"/>
      <c r="C34" s="24"/>
      <c r="D34" s="24"/>
      <c r="E34" s="24"/>
      <c r="F34" s="24"/>
      <c r="G34" s="24"/>
      <c r="H34" s="24"/>
      <c r="I34" s="24"/>
      <c r="J34" s="24"/>
      <c r="K34" s="24"/>
      <c r="L34" s="24"/>
      <c r="M34" s="24"/>
      <c r="N34" s="24"/>
      <c r="O34" s="24"/>
      <c r="P34" s="24"/>
      <c r="Q34" s="24"/>
      <c r="R34" s="6" t="s">
        <v>35</v>
      </c>
      <c r="S34" s="22">
        <f>+SUM(S28:S33)</f>
        <v>16385.191990594132</v>
      </c>
      <c r="T34" s="36"/>
    </row>
    <row r="35" spans="2:20">
      <c r="B35" s="23"/>
      <c r="C35" s="24"/>
      <c r="D35" s="24"/>
      <c r="E35" s="24"/>
      <c r="F35" s="24"/>
      <c r="G35" s="24"/>
      <c r="H35" s="24"/>
      <c r="I35" s="24"/>
      <c r="J35" s="24"/>
      <c r="K35" s="24"/>
      <c r="L35" s="24"/>
      <c r="M35" s="24"/>
      <c r="N35" s="24"/>
      <c r="O35" s="24"/>
      <c r="P35" s="24"/>
      <c r="Q35" s="24"/>
      <c r="R35" s="24"/>
      <c r="S35" s="24"/>
      <c r="T35" s="36"/>
    </row>
    <row r="36" spans="2:20" ht="23.25">
      <c r="B36" s="23"/>
      <c r="C36" s="613" t="s">
        <v>36</v>
      </c>
      <c r="D36" s="613"/>
      <c r="E36" s="48"/>
      <c r="F36" s="48"/>
      <c r="G36" s="48"/>
      <c r="H36" s="24"/>
      <c r="I36" s="24"/>
      <c r="J36" s="24"/>
      <c r="K36" s="24"/>
      <c r="L36" s="24"/>
      <c r="M36" s="24"/>
      <c r="N36" s="24"/>
      <c r="O36" s="24"/>
      <c r="P36" s="24"/>
      <c r="Q36" s="24"/>
      <c r="R36" s="24"/>
      <c r="S36" s="24"/>
      <c r="T36" s="36"/>
    </row>
    <row r="37" spans="2:20" ht="46.5">
      <c r="B37" s="23"/>
      <c r="C37" s="17" t="s">
        <v>37</v>
      </c>
      <c r="D37" s="17" t="s">
        <v>38</v>
      </c>
      <c r="E37" s="49"/>
      <c r="F37" s="50"/>
      <c r="G37" s="50"/>
      <c r="H37" s="52"/>
      <c r="I37" s="24"/>
      <c r="J37" s="24"/>
      <c r="K37" s="24"/>
      <c r="L37" s="24"/>
      <c r="M37" s="24"/>
      <c r="N37" s="24"/>
      <c r="O37" s="24"/>
      <c r="P37" s="24"/>
      <c r="Q37" s="24"/>
      <c r="R37" s="24"/>
      <c r="S37" s="24"/>
      <c r="T37" s="36"/>
    </row>
    <row r="38" spans="2:20" ht="28.5">
      <c r="B38" s="23"/>
      <c r="C38" s="17">
        <v>1997</v>
      </c>
      <c r="D38" s="21">
        <v>172005</v>
      </c>
      <c r="E38" s="49"/>
      <c r="F38" s="58" t="s">
        <v>75</v>
      </c>
      <c r="G38" s="58" t="s">
        <v>76</v>
      </c>
      <c r="H38" s="58" t="s">
        <v>74</v>
      </c>
      <c r="I38" s="24"/>
      <c r="J38" s="24"/>
      <c r="K38" s="24"/>
      <c r="L38" s="24"/>
      <c r="M38" s="24"/>
      <c r="N38" s="24"/>
      <c r="O38" s="24"/>
      <c r="P38" s="24"/>
      <c r="Q38" s="24"/>
      <c r="R38" s="24"/>
      <c r="S38" s="24"/>
      <c r="T38" s="36"/>
    </row>
    <row r="39" spans="2:20" ht="23.25">
      <c r="B39" s="23"/>
      <c r="C39" s="17">
        <v>1998</v>
      </c>
      <c r="D39" s="21">
        <v>203826</v>
      </c>
      <c r="E39" s="49"/>
      <c r="F39" s="55"/>
      <c r="G39" s="56">
        <v>1</v>
      </c>
      <c r="H39" s="57">
        <v>20480.209717347505</v>
      </c>
      <c r="I39" s="24"/>
      <c r="J39" s="24"/>
      <c r="K39" s="24"/>
      <c r="L39" s="24"/>
      <c r="M39" s="24"/>
      <c r="N39" s="24"/>
      <c r="O39" s="24"/>
      <c r="P39" s="24"/>
      <c r="Q39" s="24"/>
      <c r="R39" s="24"/>
      <c r="S39" s="24"/>
      <c r="T39" s="36"/>
    </row>
    <row r="40" spans="2:20" ht="23.25">
      <c r="B40" s="23"/>
      <c r="C40" s="17">
        <v>1999</v>
      </c>
      <c r="D40" s="21">
        <v>236460</v>
      </c>
      <c r="E40" s="49"/>
      <c r="F40" s="54" t="s">
        <v>71</v>
      </c>
      <c r="G40" s="56">
        <v>0.75</v>
      </c>
      <c r="H40" s="57">
        <v>15360.157288010629</v>
      </c>
      <c r="I40" s="24"/>
      <c r="J40" s="24"/>
      <c r="K40" s="24"/>
      <c r="L40" s="24"/>
      <c r="M40" s="24"/>
      <c r="N40" s="24"/>
      <c r="O40" s="24"/>
      <c r="P40" s="24"/>
      <c r="Q40" s="24"/>
      <c r="R40" s="24"/>
      <c r="S40" s="24"/>
      <c r="T40" s="36"/>
    </row>
    <row r="41" spans="2:20" ht="23.25">
      <c r="B41" s="23"/>
      <c r="C41" s="17">
        <v>2000</v>
      </c>
      <c r="D41" s="21">
        <v>260100</v>
      </c>
      <c r="E41" s="49"/>
      <c r="F41" s="54" t="s">
        <v>72</v>
      </c>
      <c r="G41" s="56">
        <v>1.2</v>
      </c>
      <c r="H41" s="57">
        <v>24576.251660817004</v>
      </c>
      <c r="I41" s="24"/>
      <c r="J41" s="24"/>
      <c r="K41" s="24"/>
      <c r="L41" s="24"/>
      <c r="M41" s="24"/>
      <c r="N41" s="24"/>
      <c r="O41" s="24"/>
      <c r="P41" s="24"/>
      <c r="Q41" s="24"/>
      <c r="R41" s="24"/>
      <c r="S41" s="24"/>
      <c r="T41" s="36"/>
    </row>
    <row r="42" spans="2:20" ht="23.25">
      <c r="B42" s="23"/>
      <c r="C42" s="17">
        <v>2001</v>
      </c>
      <c r="D42" s="21">
        <v>286000</v>
      </c>
      <c r="E42" s="49"/>
      <c r="F42" s="54" t="s">
        <v>73</v>
      </c>
      <c r="G42" s="56">
        <v>1.5</v>
      </c>
      <c r="H42" s="57">
        <v>30720.314576021257</v>
      </c>
      <c r="I42" s="24"/>
      <c r="J42" s="24"/>
      <c r="K42" s="24"/>
      <c r="L42" s="24"/>
      <c r="M42" s="24"/>
      <c r="N42" s="2"/>
      <c r="O42" s="24"/>
      <c r="P42" s="24"/>
      <c r="Q42" s="24"/>
      <c r="R42" s="24"/>
      <c r="S42" s="24"/>
      <c r="T42" s="36"/>
    </row>
    <row r="43" spans="2:20" ht="23.25">
      <c r="B43" s="23"/>
      <c r="C43" s="17">
        <v>2002</v>
      </c>
      <c r="D43" s="21">
        <v>309000</v>
      </c>
      <c r="E43" s="49"/>
      <c r="F43" s="50"/>
      <c r="G43" s="50"/>
      <c r="H43" s="50"/>
      <c r="I43" s="24"/>
      <c r="J43" s="24"/>
      <c r="K43" s="24"/>
      <c r="L43" s="24"/>
      <c r="M43" s="24"/>
      <c r="N43" s="2"/>
      <c r="O43" s="24"/>
      <c r="P43" s="24"/>
      <c r="Q43" s="24"/>
      <c r="R43" s="24"/>
      <c r="S43" s="24"/>
      <c r="T43" s="36"/>
    </row>
    <row r="44" spans="2:20" ht="23.25">
      <c r="B44" s="23"/>
      <c r="C44" s="17">
        <v>2003</v>
      </c>
      <c r="D44" s="21">
        <v>332000</v>
      </c>
      <c r="E44" s="49"/>
      <c r="F44" s="50"/>
      <c r="G44" s="50"/>
      <c r="H44" s="50"/>
      <c r="I44" s="24"/>
      <c r="J44" s="24"/>
      <c r="K44" s="24"/>
      <c r="L44" s="24"/>
      <c r="M44" s="24"/>
      <c r="N44" s="2"/>
      <c r="O44" s="24"/>
      <c r="P44" s="24"/>
      <c r="Q44" s="24"/>
      <c r="R44" s="24"/>
      <c r="S44" s="24"/>
      <c r="T44" s="36"/>
    </row>
    <row r="45" spans="2:20" ht="23.25">
      <c r="B45" s="23"/>
      <c r="C45" s="17">
        <v>2004</v>
      </c>
      <c r="D45" s="21">
        <v>358000</v>
      </c>
      <c r="E45" s="49"/>
      <c r="F45" s="50"/>
      <c r="G45" s="50"/>
      <c r="H45" s="53"/>
      <c r="I45" s="24"/>
      <c r="J45" s="24"/>
      <c r="K45" s="24"/>
      <c r="L45" s="24"/>
      <c r="M45" s="24"/>
      <c r="N45" s="2"/>
      <c r="O45" s="24"/>
      <c r="P45" s="24"/>
      <c r="Q45" s="24"/>
      <c r="R45" s="24"/>
      <c r="S45" s="24"/>
      <c r="T45" s="36"/>
    </row>
    <row r="46" spans="2:20" ht="23.25">
      <c r="B46" s="23"/>
      <c r="C46" s="17">
        <v>2005</v>
      </c>
      <c r="D46" s="21">
        <v>381500</v>
      </c>
      <c r="E46" s="49"/>
      <c r="F46" s="50"/>
      <c r="G46" s="50"/>
      <c r="H46" s="50"/>
      <c r="I46" s="24"/>
      <c r="J46" s="24"/>
      <c r="K46" s="24"/>
      <c r="L46" s="24"/>
      <c r="M46" s="24"/>
      <c r="N46" s="2"/>
      <c r="O46" s="24"/>
      <c r="P46" s="24"/>
      <c r="Q46" s="24"/>
      <c r="R46" s="24"/>
      <c r="S46" s="24"/>
      <c r="T46" s="36"/>
    </row>
    <row r="47" spans="2:20" ht="23.25">
      <c r="B47" s="23"/>
      <c r="C47" s="17">
        <v>2006</v>
      </c>
      <c r="D47" s="21">
        <v>408000</v>
      </c>
      <c r="E47" s="49"/>
      <c r="F47" s="49"/>
      <c r="G47" s="50"/>
      <c r="H47" s="51"/>
      <c r="I47" s="24"/>
      <c r="J47" s="24"/>
      <c r="K47" s="24"/>
      <c r="L47" s="24"/>
      <c r="M47" s="24"/>
      <c r="N47" s="2"/>
      <c r="O47" s="24"/>
      <c r="P47" s="24"/>
      <c r="Q47" s="24"/>
      <c r="R47" s="24"/>
      <c r="S47" s="24"/>
      <c r="T47" s="36"/>
    </row>
    <row r="48" spans="2:20" ht="23.25">
      <c r="B48" s="23"/>
      <c r="C48" s="17">
        <v>2007</v>
      </c>
      <c r="D48" s="21">
        <v>433700</v>
      </c>
      <c r="E48" s="49"/>
      <c r="F48" s="49"/>
      <c r="G48" s="49"/>
      <c r="H48" s="24"/>
      <c r="I48" s="24"/>
      <c r="J48" s="24"/>
      <c r="K48" s="24"/>
      <c r="L48" s="24"/>
      <c r="M48" s="24"/>
      <c r="N48" s="24"/>
      <c r="O48" s="24"/>
      <c r="P48" s="24"/>
      <c r="Q48" s="24"/>
      <c r="R48" s="24"/>
      <c r="S48" s="24"/>
      <c r="T48" s="36"/>
    </row>
    <row r="49" spans="2:20" ht="23.25">
      <c r="B49" s="23"/>
      <c r="C49" s="17">
        <v>2008</v>
      </c>
      <c r="D49" s="21">
        <v>461500</v>
      </c>
      <c r="E49" s="49"/>
      <c r="F49" s="49"/>
      <c r="G49" s="49"/>
      <c r="H49" s="24"/>
      <c r="I49" s="24"/>
      <c r="J49" s="24"/>
      <c r="K49" s="24"/>
      <c r="L49" s="24"/>
      <c r="M49" s="24"/>
      <c r="N49" s="24"/>
      <c r="O49" s="24"/>
      <c r="P49" s="24"/>
      <c r="Q49" s="24"/>
      <c r="R49" s="24"/>
      <c r="S49" s="24"/>
      <c r="T49" s="36"/>
    </row>
    <row r="50" spans="2:20" ht="23.25">
      <c r="B50" s="23"/>
      <c r="C50" s="17">
        <v>2009</v>
      </c>
      <c r="D50" s="21">
        <v>496900</v>
      </c>
      <c r="E50" s="48"/>
      <c r="F50" s="48"/>
      <c r="G50" s="48"/>
      <c r="H50" s="24"/>
      <c r="I50" s="24"/>
      <c r="J50" s="24"/>
      <c r="K50" s="24"/>
      <c r="L50" s="24"/>
      <c r="M50" s="24"/>
      <c r="N50" s="24"/>
      <c r="O50" s="24"/>
      <c r="P50" s="24"/>
      <c r="Q50" s="24"/>
      <c r="R50" s="24"/>
      <c r="S50" s="24"/>
      <c r="T50" s="36"/>
    </row>
    <row r="51" spans="2:20" ht="23.25">
      <c r="B51" s="23"/>
      <c r="C51" s="17">
        <v>2010</v>
      </c>
      <c r="D51" s="21">
        <v>515000</v>
      </c>
      <c r="E51" s="48"/>
      <c r="F51" s="48"/>
      <c r="G51" s="48"/>
      <c r="H51" s="24"/>
      <c r="I51" s="24"/>
      <c r="J51" s="24"/>
      <c r="K51" s="24"/>
      <c r="L51" s="24"/>
      <c r="M51" s="24"/>
      <c r="N51" s="24"/>
      <c r="O51" s="24"/>
      <c r="P51" s="24"/>
      <c r="Q51" s="24"/>
      <c r="R51" s="24"/>
      <c r="S51" s="24"/>
      <c r="T51" s="36"/>
    </row>
    <row r="52" spans="2:20" ht="23.25">
      <c r="B52" s="23"/>
      <c r="C52" s="17">
        <v>2011</v>
      </c>
      <c r="D52" s="21">
        <v>535600</v>
      </c>
      <c r="E52" s="48"/>
      <c r="F52" s="48"/>
      <c r="G52" s="48"/>
      <c r="H52" s="24"/>
      <c r="I52" s="24"/>
      <c r="J52" s="24"/>
      <c r="K52" s="24"/>
      <c r="L52" s="24"/>
      <c r="M52" s="24"/>
      <c r="N52" s="24"/>
      <c r="O52" s="24"/>
      <c r="P52" s="24"/>
      <c r="Q52" s="24"/>
      <c r="R52" s="24"/>
      <c r="S52" s="24"/>
      <c r="T52" s="36"/>
    </row>
    <row r="53" spans="2:20" ht="23.25">
      <c r="B53" s="23"/>
      <c r="C53" s="17">
        <v>2012</v>
      </c>
      <c r="D53" s="21">
        <v>566700</v>
      </c>
      <c r="E53" s="48"/>
      <c r="F53" s="48"/>
      <c r="G53" s="48"/>
      <c r="H53" s="24"/>
      <c r="I53" s="24"/>
      <c r="J53" s="24"/>
      <c r="K53" s="24"/>
      <c r="L53" s="24"/>
      <c r="M53" s="24"/>
      <c r="N53" s="24"/>
      <c r="O53" s="24"/>
      <c r="P53" s="24"/>
      <c r="Q53" s="24"/>
      <c r="R53" s="24"/>
      <c r="S53" s="24"/>
      <c r="T53" s="36"/>
    </row>
    <row r="54" spans="2:20" ht="23.25">
      <c r="B54" s="23"/>
      <c r="C54" s="17">
        <v>2013</v>
      </c>
      <c r="D54" s="21">
        <v>589500</v>
      </c>
      <c r="E54" s="48"/>
      <c r="F54" s="48"/>
      <c r="G54" s="48"/>
      <c r="H54" s="24"/>
      <c r="I54" s="24"/>
      <c r="J54" s="24"/>
      <c r="K54" s="24"/>
      <c r="L54" s="24"/>
      <c r="M54" s="24"/>
      <c r="N54" s="24"/>
      <c r="O54" s="24"/>
      <c r="P54" s="24"/>
      <c r="Q54" s="24"/>
      <c r="R54" s="24"/>
      <c r="S54" s="24"/>
      <c r="T54" s="36"/>
    </row>
    <row r="55" spans="2:20" ht="23.25">
      <c r="B55" s="23"/>
      <c r="C55" s="17">
        <v>2014</v>
      </c>
      <c r="D55" s="21">
        <v>616000</v>
      </c>
      <c r="E55" s="24"/>
      <c r="F55" s="24"/>
      <c r="G55" s="24"/>
      <c r="H55" s="24"/>
      <c r="I55" s="24"/>
      <c r="J55" s="24"/>
      <c r="K55" s="24"/>
      <c r="L55" s="24"/>
      <c r="M55" s="24"/>
      <c r="N55" s="24"/>
      <c r="O55" s="24"/>
      <c r="P55" s="24"/>
      <c r="Q55" s="24"/>
      <c r="R55" s="24"/>
      <c r="S55" s="24"/>
      <c r="T55" s="36"/>
    </row>
    <row r="56" spans="2:20" ht="23.25">
      <c r="B56" s="23"/>
      <c r="C56" s="17">
        <v>2015</v>
      </c>
      <c r="D56" s="21">
        <v>644350</v>
      </c>
      <c r="E56" s="24"/>
      <c r="F56" s="24"/>
      <c r="G56" s="24"/>
      <c r="H56" s="24"/>
      <c r="I56" s="24"/>
      <c r="J56" s="24"/>
      <c r="K56" s="24"/>
      <c r="L56" s="24"/>
      <c r="M56" s="24"/>
      <c r="N56" s="24"/>
      <c r="O56" s="24"/>
      <c r="P56" s="24"/>
      <c r="Q56" s="24"/>
      <c r="R56" s="24"/>
      <c r="S56" s="24"/>
      <c r="T56" s="36"/>
    </row>
    <row r="57" spans="2:20" ht="23.25">
      <c r="B57" s="23"/>
      <c r="C57" s="17">
        <v>2016</v>
      </c>
      <c r="D57" s="21">
        <v>689455</v>
      </c>
      <c r="E57" s="24"/>
      <c r="F57" s="24"/>
      <c r="G57" s="24"/>
      <c r="H57" s="24"/>
      <c r="I57" s="24"/>
      <c r="J57" s="24"/>
      <c r="K57" s="24"/>
      <c r="L57" s="24"/>
      <c r="M57" s="24"/>
      <c r="N57" s="24"/>
      <c r="O57" s="24"/>
      <c r="P57" s="24"/>
      <c r="Q57" s="24"/>
      <c r="R57" s="24"/>
      <c r="S57" s="24"/>
      <c r="T57" s="36"/>
    </row>
    <row r="58" spans="2:20" ht="23.25">
      <c r="B58" s="23"/>
      <c r="C58" s="17">
        <v>2017</v>
      </c>
      <c r="D58" s="21">
        <v>737717</v>
      </c>
      <c r="E58" s="24"/>
      <c r="F58" s="24"/>
      <c r="G58" s="24"/>
      <c r="H58" s="24"/>
      <c r="I58" s="24"/>
      <c r="J58" s="24"/>
      <c r="K58" s="24"/>
      <c r="L58" s="24"/>
      <c r="M58" s="24"/>
      <c r="N58" s="24"/>
      <c r="O58" s="24"/>
      <c r="P58" s="24"/>
      <c r="Q58" s="24"/>
      <c r="R58" s="24"/>
      <c r="S58" s="24"/>
      <c r="T58" s="36"/>
    </row>
    <row r="59" spans="2:20" ht="23.25">
      <c r="B59" s="23"/>
      <c r="C59" s="17">
        <v>2018</v>
      </c>
      <c r="D59" s="21">
        <v>781242</v>
      </c>
      <c r="E59" s="24"/>
      <c r="F59" s="24"/>
      <c r="G59" s="24"/>
      <c r="H59" s="24"/>
      <c r="I59" s="24"/>
      <c r="J59" s="24"/>
      <c r="K59" s="24"/>
      <c r="L59" s="24"/>
      <c r="M59" s="24"/>
      <c r="N59" s="24"/>
      <c r="O59" s="24"/>
      <c r="P59" s="24"/>
      <c r="Q59" s="24"/>
      <c r="R59" s="24"/>
      <c r="S59" s="24"/>
      <c r="T59" s="36"/>
    </row>
    <row r="60" spans="2:20" ht="15.75" thickBot="1">
      <c r="B60" s="29"/>
      <c r="C60" s="30"/>
      <c r="D60" s="30"/>
      <c r="E60" s="30"/>
      <c r="F60" s="30"/>
      <c r="G60" s="30"/>
      <c r="H60" s="30"/>
      <c r="I60" s="30"/>
      <c r="J60" s="30"/>
      <c r="K60" s="30"/>
      <c r="L60" s="30"/>
      <c r="M60" s="30"/>
      <c r="N60" s="30"/>
      <c r="O60" s="30"/>
      <c r="P60" s="30"/>
      <c r="Q60" s="30"/>
      <c r="R60" s="30"/>
      <c r="S60" s="30"/>
      <c r="T60" s="37"/>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row r="65" spans="2:20">
      <c r="B65" s="24"/>
      <c r="C65" s="24"/>
      <c r="D65" s="24"/>
      <c r="E65" s="24"/>
      <c r="F65" s="24"/>
      <c r="G65" s="24"/>
      <c r="H65" s="24"/>
      <c r="I65" s="24"/>
      <c r="J65" s="24"/>
      <c r="K65" s="24"/>
      <c r="L65" s="24"/>
      <c r="M65" s="24"/>
      <c r="N65" s="24"/>
      <c r="O65" s="24"/>
      <c r="P65" s="24"/>
      <c r="Q65" s="24"/>
      <c r="R65" s="24"/>
      <c r="S65" s="24"/>
      <c r="T65" s="24"/>
    </row>
  </sheetData>
  <protectedRanges>
    <protectedRange sqref="N42:N47" name="Rango1_2_1"/>
  </protectedRanges>
  <mergeCells count="50">
    <mergeCell ref="C36:D36"/>
    <mergeCell ref="B1:R2"/>
    <mergeCell ref="S1:T6"/>
    <mergeCell ref="B3:R4"/>
    <mergeCell ref="B5:D6"/>
    <mergeCell ref="E5:R6"/>
    <mergeCell ref="Q25:Q27"/>
    <mergeCell ref="R25:R26"/>
    <mergeCell ref="S25:S26"/>
    <mergeCell ref="T25:T26"/>
    <mergeCell ref="G26:G27"/>
    <mergeCell ref="B23:N23"/>
    <mergeCell ref="P23:R23"/>
    <mergeCell ref="B14:M14"/>
    <mergeCell ref="P14:R14"/>
    <mergeCell ref="B15:T15"/>
    <mergeCell ref="X26:AT26"/>
    <mergeCell ref="K25:K27"/>
    <mergeCell ref="L25:L27"/>
    <mergeCell ref="M25:M27"/>
    <mergeCell ref="N25:N27"/>
    <mergeCell ref="O25:O27"/>
    <mergeCell ref="P25:P27"/>
    <mergeCell ref="X17:AT18"/>
    <mergeCell ref="C25:C27"/>
    <mergeCell ref="D25:D27"/>
    <mergeCell ref="E25:E27"/>
    <mergeCell ref="F25:F27"/>
    <mergeCell ref="H25:H27"/>
    <mergeCell ref="I25:I27"/>
    <mergeCell ref="J25:J27"/>
    <mergeCell ref="B20:M20"/>
    <mergeCell ref="P20:R20"/>
    <mergeCell ref="B21:M21"/>
    <mergeCell ref="P21:R21"/>
    <mergeCell ref="B22:M22"/>
    <mergeCell ref="P22:R22"/>
    <mergeCell ref="B16:T17"/>
    <mergeCell ref="P18:R18"/>
    <mergeCell ref="B19:M19"/>
    <mergeCell ref="P19:R19"/>
    <mergeCell ref="B9:T10"/>
    <mergeCell ref="B11:J11"/>
    <mergeCell ref="K11:N11"/>
    <mergeCell ref="P11:R13"/>
    <mergeCell ref="B12:J12"/>
    <mergeCell ref="K12:N12"/>
    <mergeCell ref="B13:J13"/>
    <mergeCell ref="K13:N13"/>
    <mergeCell ref="O11:O13"/>
  </mergeCells>
  <conditionalFormatting sqref="O14">
    <cfRule type="containsText" dxfId="19" priority="1" operator="containsText" text="NO  CUMPLE">
      <formula>NOT(ISERROR(SEARCH("NO  CUMPLE",O14)))</formula>
    </cfRule>
    <cfRule type="containsText" dxfId="18" priority="2" operator="containsText" text="CUMPLE">
      <formula>NOT(ISERROR(SEARCH("CUMPLE",O14)))</formula>
    </cfRule>
  </conditionalFormatting>
  <conditionalFormatting sqref="O11">
    <cfRule type="containsText" dxfId="17" priority="3" operator="containsText" text="NO  CUMPLE">
      <formula>NOT(ISERROR(SEARCH("NO  CUMPLE",O11)))</formula>
    </cfRule>
    <cfRule type="containsText" dxfId="16" priority="4" operator="containsText" text="CUMPLE">
      <formula>NOT(ISERROR(SEARCH("CUMPLE",O11)))</formula>
    </cfRule>
  </conditionalFormatting>
  <dataValidations count="1">
    <dataValidation type="list" allowBlank="1" showInputMessage="1" showErrorMessage="1" sqref="N42:N47">
      <formula1>$BD$117:$BD$118</formula1>
    </dataValidation>
  </dataValidations>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dimension ref="B1:AT64"/>
  <sheetViews>
    <sheetView topLeftCell="A16" zoomScale="40" zoomScaleNormal="40" workbookViewId="0">
      <selection activeCell="P10" sqref="P10:T12"/>
    </sheetView>
  </sheetViews>
  <sheetFormatPr baseColWidth="10" defaultRowHeight="15"/>
  <cols>
    <col min="3" max="3" width="13.42578125" customWidth="1"/>
    <col min="4" max="4" width="32.5703125" customWidth="1"/>
    <col min="5" max="5" width="34.42578125" customWidth="1"/>
    <col min="6" max="6" width="23.5703125" customWidth="1"/>
    <col min="7" max="7" width="24.28515625" customWidth="1"/>
    <col min="8" max="8" width="63.42578125" customWidth="1"/>
    <col min="9" max="9" width="17.7109375" customWidth="1"/>
    <col min="10" max="10" width="30.42578125" customWidth="1"/>
    <col min="11" max="11" width="17.85546875" customWidth="1"/>
    <col min="12" max="12" width="24.85546875" customWidth="1"/>
    <col min="13" max="13" width="24" customWidth="1"/>
    <col min="14" max="14" width="24.140625" customWidth="1"/>
    <col min="15" max="15" width="31.85546875" customWidth="1"/>
    <col min="16" max="16" width="30.5703125" customWidth="1"/>
    <col min="17" max="17" width="30.85546875" bestFit="1" customWidth="1"/>
    <col min="18" max="18" width="69.5703125" customWidth="1"/>
    <col min="19" max="19" width="31.28515625" bestFit="1" customWidth="1"/>
    <col min="20" max="20" width="37.28515625" customWidth="1"/>
  </cols>
  <sheetData>
    <row r="1" spans="2:20">
      <c r="B1" s="521" t="s">
        <v>190</v>
      </c>
      <c r="C1" s="522"/>
      <c r="D1" s="522"/>
      <c r="E1" s="522"/>
      <c r="F1" s="522"/>
      <c r="G1" s="522"/>
      <c r="H1" s="522"/>
      <c r="I1" s="522"/>
      <c r="J1" s="522"/>
      <c r="K1" s="522"/>
      <c r="L1" s="522"/>
      <c r="M1" s="522"/>
      <c r="N1" s="522"/>
      <c r="O1" s="522"/>
      <c r="P1" s="522"/>
      <c r="Q1" s="522"/>
      <c r="R1" s="523"/>
      <c r="S1" s="630"/>
      <c r="T1" s="631"/>
    </row>
    <row r="2" spans="2:20" ht="15" customHeight="1" thickBot="1">
      <c r="B2" s="479"/>
      <c r="C2" s="480"/>
      <c r="D2" s="480"/>
      <c r="E2" s="480"/>
      <c r="F2" s="480"/>
      <c r="G2" s="480"/>
      <c r="H2" s="480"/>
      <c r="I2" s="480"/>
      <c r="J2" s="480"/>
      <c r="K2" s="480"/>
      <c r="L2" s="480"/>
      <c r="M2" s="480"/>
      <c r="N2" s="480"/>
      <c r="O2" s="480"/>
      <c r="P2" s="480"/>
      <c r="Q2" s="480"/>
      <c r="R2" s="524"/>
      <c r="S2" s="632"/>
      <c r="T2" s="633"/>
    </row>
    <row r="3" spans="2:20" ht="15" customHeight="1">
      <c r="B3" s="565" t="s">
        <v>191</v>
      </c>
      <c r="C3" s="566"/>
      <c r="D3" s="566"/>
      <c r="E3" s="566"/>
      <c r="F3" s="566"/>
      <c r="G3" s="566"/>
      <c r="H3" s="566"/>
      <c r="I3" s="566"/>
      <c r="J3" s="566"/>
      <c r="K3" s="566"/>
      <c r="L3" s="566"/>
      <c r="M3" s="566"/>
      <c r="N3" s="566"/>
      <c r="O3" s="566"/>
      <c r="P3" s="566"/>
      <c r="Q3" s="566"/>
      <c r="R3" s="567"/>
      <c r="S3" s="632"/>
      <c r="T3" s="633"/>
    </row>
    <row r="4" spans="2:20">
      <c r="B4" s="568"/>
      <c r="C4" s="569"/>
      <c r="D4" s="569"/>
      <c r="E4" s="569"/>
      <c r="F4" s="569"/>
      <c r="G4" s="569"/>
      <c r="H4" s="569"/>
      <c r="I4" s="569"/>
      <c r="J4" s="569"/>
      <c r="K4" s="569"/>
      <c r="L4" s="569"/>
      <c r="M4" s="569"/>
      <c r="N4" s="569"/>
      <c r="O4" s="569"/>
      <c r="P4" s="569"/>
      <c r="Q4" s="569"/>
      <c r="R4" s="570"/>
      <c r="S4" s="632"/>
      <c r="T4" s="633"/>
    </row>
    <row r="5" spans="2:20" ht="15" customHeight="1">
      <c r="B5" s="477" t="s">
        <v>188</v>
      </c>
      <c r="C5" s="478"/>
      <c r="D5" s="478"/>
      <c r="E5" s="607" t="s">
        <v>158</v>
      </c>
      <c r="F5" s="608"/>
      <c r="G5" s="608"/>
      <c r="H5" s="608"/>
      <c r="I5" s="608"/>
      <c r="J5" s="608"/>
      <c r="K5" s="608"/>
      <c r="L5" s="608"/>
      <c r="M5" s="608"/>
      <c r="N5" s="608"/>
      <c r="O5" s="608"/>
      <c r="P5" s="608"/>
      <c r="Q5" s="608"/>
      <c r="R5" s="609"/>
      <c r="S5" s="632"/>
      <c r="T5" s="633"/>
    </row>
    <row r="6" spans="2:20" ht="15.75" customHeight="1" thickBot="1">
      <c r="B6" s="479"/>
      <c r="C6" s="480"/>
      <c r="D6" s="480"/>
      <c r="E6" s="610"/>
      <c r="F6" s="611"/>
      <c r="G6" s="611"/>
      <c r="H6" s="611"/>
      <c r="I6" s="611"/>
      <c r="J6" s="611"/>
      <c r="K6" s="611"/>
      <c r="L6" s="611"/>
      <c r="M6" s="611"/>
      <c r="N6" s="611"/>
      <c r="O6" s="611"/>
      <c r="P6" s="611"/>
      <c r="Q6" s="611"/>
      <c r="R6" s="612"/>
      <c r="S6" s="634"/>
      <c r="T6" s="635"/>
    </row>
    <row r="7" spans="2:20" ht="15.75" thickBot="1">
      <c r="B7" s="23"/>
      <c r="C7" s="24"/>
      <c r="D7" s="24"/>
      <c r="E7" s="24"/>
      <c r="F7" s="24"/>
      <c r="G7" s="24"/>
      <c r="H7" s="24"/>
      <c r="I7" s="24"/>
      <c r="J7" s="24"/>
      <c r="K7" s="24"/>
      <c r="L7" s="24"/>
      <c r="M7" s="24"/>
      <c r="N7" s="24"/>
      <c r="O7" s="24"/>
      <c r="P7" s="24"/>
      <c r="Q7" s="24"/>
      <c r="R7" s="24"/>
      <c r="S7" s="24"/>
      <c r="T7" s="36"/>
    </row>
    <row r="8" spans="2:20" ht="57.75" customHeight="1">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1"/>
      <c r="Q9" s="471"/>
      <c r="R9" s="471"/>
      <c r="S9" s="471"/>
      <c r="T9" s="617"/>
    </row>
    <row r="10" spans="2:20" ht="23.25" customHeight="1">
      <c r="B10" s="545" t="s">
        <v>0</v>
      </c>
      <c r="C10" s="546"/>
      <c r="D10" s="546"/>
      <c r="E10" s="546"/>
      <c r="F10" s="546"/>
      <c r="G10" s="546"/>
      <c r="H10" s="546"/>
      <c r="I10" s="546"/>
      <c r="J10" s="547"/>
      <c r="K10" s="548">
        <v>16000000000</v>
      </c>
      <c r="L10" s="548"/>
      <c r="M10" s="548"/>
      <c r="N10" s="548"/>
      <c r="O10" s="552" t="str">
        <f>+IF(K12&gt;=K11,"CUMPLE","NO  CUMPLE")</f>
        <v>CUMPLE</v>
      </c>
      <c r="P10" s="647" t="s">
        <v>277</v>
      </c>
      <c r="Q10" s="647"/>
      <c r="R10" s="647"/>
      <c r="S10" s="647"/>
      <c r="T10" s="647"/>
    </row>
    <row r="11" spans="2:20" ht="23.25" customHeight="1">
      <c r="B11" s="487" t="s">
        <v>126</v>
      </c>
      <c r="C11" s="488"/>
      <c r="D11" s="488"/>
      <c r="E11" s="488"/>
      <c r="F11" s="488"/>
      <c r="G11" s="488"/>
      <c r="H11" s="488"/>
      <c r="I11" s="488"/>
      <c r="J11" s="489"/>
      <c r="K11" s="490">
        <f>+H39</f>
        <v>15360.157288010629</v>
      </c>
      <c r="L11" s="490"/>
      <c r="M11" s="490"/>
      <c r="N11" s="490"/>
      <c r="O11" s="553"/>
      <c r="P11" s="647"/>
      <c r="Q11" s="647"/>
      <c r="R11" s="647"/>
      <c r="S11" s="647"/>
      <c r="T11" s="647"/>
    </row>
    <row r="12" spans="2:20" ht="42" customHeight="1">
      <c r="B12" s="487" t="s">
        <v>1</v>
      </c>
      <c r="C12" s="488"/>
      <c r="D12" s="488"/>
      <c r="E12" s="488"/>
      <c r="F12" s="488"/>
      <c r="G12" s="488"/>
      <c r="H12" s="488"/>
      <c r="I12" s="488"/>
      <c r="J12" s="489"/>
      <c r="K12" s="490">
        <f>+S33</f>
        <v>76984.052324655044</v>
      </c>
      <c r="L12" s="490"/>
      <c r="M12" s="490"/>
      <c r="N12" s="490"/>
      <c r="O12" s="554"/>
      <c r="P12" s="647"/>
      <c r="Q12" s="647"/>
      <c r="R12" s="647"/>
      <c r="S12" s="647"/>
      <c r="T12" s="647"/>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618"/>
      <c r="Q13" s="619"/>
      <c r="R13" s="619"/>
      <c r="S13" s="619"/>
      <c r="T13" s="620"/>
    </row>
    <row r="14" spans="2:20" ht="34.5" customHeight="1" thickBot="1">
      <c r="B14" s="614" t="str">
        <f>IF(AND($O10="CUMPLE",O13="CUMPLE"),"HABILITADO","NO HABILITADO")</f>
        <v>HABILITADO</v>
      </c>
      <c r="C14" s="615"/>
      <c r="D14" s="615"/>
      <c r="E14" s="615"/>
      <c r="F14" s="615"/>
      <c r="G14" s="615"/>
      <c r="H14" s="615"/>
      <c r="I14" s="615"/>
      <c r="J14" s="615"/>
      <c r="K14" s="615"/>
      <c r="L14" s="615"/>
      <c r="M14" s="615"/>
      <c r="N14" s="615"/>
      <c r="O14" s="615"/>
      <c r="P14" s="615"/>
      <c r="Q14" s="615"/>
      <c r="R14" s="615"/>
      <c r="S14" s="615"/>
      <c r="T14" s="616"/>
    </row>
    <row r="15" spans="2:20" ht="43.5" customHeight="1">
      <c r="B15" s="470" t="s">
        <v>40</v>
      </c>
      <c r="C15" s="471"/>
      <c r="D15" s="471"/>
      <c r="E15" s="471"/>
      <c r="F15" s="471"/>
      <c r="G15" s="471"/>
      <c r="H15" s="471"/>
      <c r="I15" s="471"/>
      <c r="J15" s="471"/>
      <c r="K15" s="471"/>
      <c r="L15" s="471"/>
      <c r="M15" s="471"/>
      <c r="N15" s="471"/>
      <c r="O15" s="471"/>
      <c r="P15" s="471"/>
      <c r="Q15" s="471"/>
      <c r="R15" s="471"/>
      <c r="S15" s="471"/>
      <c r="T15" s="617"/>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2" t="s">
        <v>43</v>
      </c>
      <c r="C18" s="513"/>
      <c r="D18" s="513"/>
      <c r="E18" s="513"/>
      <c r="F18" s="513"/>
      <c r="G18" s="513"/>
      <c r="H18" s="513"/>
      <c r="I18" s="513"/>
      <c r="J18" s="513"/>
      <c r="K18" s="513"/>
      <c r="L18" s="513"/>
      <c r="M18" s="513"/>
      <c r="N18" s="40">
        <v>1</v>
      </c>
      <c r="O18" s="39" t="str">
        <f>IF(B14="NO HABILITADO","0",IF(N18=1,"100",IF(N18=2,"50","0")))</f>
        <v>100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10</v>
      </c>
      <c r="P19" s="540"/>
      <c r="Q19" s="541"/>
      <c r="R19" s="542"/>
      <c r="S19" s="4"/>
      <c r="T19" s="83"/>
      <c r="X19" s="66"/>
      <c r="Y19" s="67"/>
      <c r="Z19" s="67"/>
      <c r="AA19" s="67"/>
      <c r="AB19" s="67"/>
      <c r="AC19" s="67"/>
      <c r="AD19" s="67"/>
      <c r="AE19" s="67"/>
      <c r="AF19" s="67"/>
      <c r="AG19" s="67"/>
      <c r="AH19" s="67"/>
      <c r="AI19" s="67"/>
      <c r="AJ19" s="67"/>
      <c r="AK19" s="67"/>
      <c r="AL19" s="67"/>
      <c r="AM19" s="67"/>
      <c r="AN19" s="67"/>
      <c r="AO19" s="67"/>
      <c r="AP19" s="67"/>
      <c r="AQ19" s="67"/>
      <c r="AR19" s="67"/>
      <c r="AS19" s="67"/>
      <c r="AT19" s="68"/>
    </row>
    <row r="20" spans="2:46" ht="61.5" customHeight="1">
      <c r="B20" s="512" t="s">
        <v>44</v>
      </c>
      <c r="C20" s="513"/>
      <c r="D20" s="513"/>
      <c r="E20" s="513"/>
      <c r="F20" s="513"/>
      <c r="G20" s="513"/>
      <c r="H20" s="513"/>
      <c r="I20" s="513"/>
      <c r="J20" s="513"/>
      <c r="K20" s="513"/>
      <c r="L20" s="513"/>
      <c r="M20" s="513"/>
      <c r="N20" s="40" t="s">
        <v>3</v>
      </c>
      <c r="O20" s="39" t="str">
        <f>IF(B14="NO HABILITADO","0",IF(N20="SI","20","0"))</f>
        <v>20</v>
      </c>
      <c r="P20" s="540"/>
      <c r="Q20" s="541"/>
      <c r="R20" s="542"/>
      <c r="S20" s="4"/>
      <c r="T20" s="83"/>
      <c r="X20" s="69"/>
      <c r="Y20" s="70"/>
      <c r="Z20" s="70"/>
      <c r="AA20" s="70"/>
      <c r="AB20" s="70"/>
      <c r="AC20" s="70"/>
      <c r="AD20" s="70"/>
      <c r="AE20" s="70"/>
      <c r="AF20" s="70"/>
      <c r="AG20" s="70"/>
      <c r="AH20" s="70"/>
      <c r="AI20" s="70"/>
      <c r="AJ20" s="70"/>
      <c r="AK20" s="70"/>
      <c r="AL20" s="70"/>
      <c r="AM20" s="70"/>
      <c r="AN20" s="70"/>
      <c r="AO20" s="70"/>
      <c r="AP20" s="70"/>
      <c r="AQ20" s="70"/>
      <c r="AR20" s="70"/>
      <c r="AS20" s="70"/>
      <c r="AT20" s="71"/>
    </row>
    <row r="21" spans="2:46" ht="23.25">
      <c r="B21" s="512" t="s">
        <v>46</v>
      </c>
      <c r="C21" s="513"/>
      <c r="D21" s="513"/>
      <c r="E21" s="513"/>
      <c r="F21" s="513"/>
      <c r="G21" s="513"/>
      <c r="H21" s="513"/>
      <c r="I21" s="513"/>
      <c r="J21" s="513"/>
      <c r="K21" s="513"/>
      <c r="L21" s="513"/>
      <c r="M21" s="513"/>
      <c r="N21" s="40" t="s">
        <v>3</v>
      </c>
      <c r="O21" s="39" t="str">
        <f>IF(B14="NO HABILITADO","0",IF(N21="SI","100","0"))</f>
        <v>100</v>
      </c>
      <c r="P21" s="540"/>
      <c r="Q21" s="541"/>
      <c r="R21" s="542"/>
      <c r="S21" s="2"/>
      <c r="T21" s="82"/>
      <c r="X21" s="69"/>
      <c r="Y21" s="70"/>
      <c r="Z21" s="70"/>
      <c r="AA21" s="70"/>
      <c r="AB21" s="70"/>
      <c r="AC21" s="70"/>
      <c r="AD21" s="70"/>
      <c r="AE21" s="70"/>
      <c r="AF21" s="70"/>
      <c r="AG21" s="70"/>
      <c r="AH21" s="70"/>
      <c r="AI21" s="70"/>
      <c r="AJ21" s="70"/>
      <c r="AK21" s="70"/>
      <c r="AL21" s="70"/>
      <c r="AM21" s="70"/>
      <c r="AN21" s="70"/>
      <c r="AO21" s="70"/>
      <c r="AP21" s="70"/>
      <c r="AQ21" s="70"/>
      <c r="AR21" s="70"/>
      <c r="AS21" s="70"/>
      <c r="AT21" s="71"/>
    </row>
    <row r="22" spans="2:46" ht="27.75">
      <c r="B22" s="537" t="s">
        <v>35</v>
      </c>
      <c r="C22" s="538"/>
      <c r="D22" s="538"/>
      <c r="E22" s="538"/>
      <c r="F22" s="538"/>
      <c r="G22" s="538"/>
      <c r="H22" s="538"/>
      <c r="I22" s="538"/>
      <c r="J22" s="538"/>
      <c r="K22" s="538"/>
      <c r="L22" s="538"/>
      <c r="M22" s="538"/>
      <c r="N22" s="538"/>
      <c r="O22" s="41">
        <f>+O21+O20+O19+O18</f>
        <v>230</v>
      </c>
      <c r="P22" s="540"/>
      <c r="Q22" s="541"/>
      <c r="R22" s="542"/>
      <c r="S22" s="2"/>
      <c r="T22" s="82"/>
      <c r="X22" s="69"/>
      <c r="Y22" s="70"/>
      <c r="Z22" s="70"/>
      <c r="AA22" s="70"/>
      <c r="AB22" s="70"/>
      <c r="AC22" s="70"/>
      <c r="AD22" s="70"/>
      <c r="AE22" s="70"/>
      <c r="AF22" s="70"/>
      <c r="AG22" s="70"/>
      <c r="AH22" s="70"/>
      <c r="AI22" s="70"/>
      <c r="AJ22" s="70"/>
      <c r="AK22" s="70"/>
      <c r="AL22" s="70"/>
      <c r="AM22" s="70"/>
      <c r="AN22" s="70"/>
      <c r="AO22" s="70"/>
      <c r="AP22" s="70"/>
      <c r="AQ22" s="70"/>
      <c r="AR22" s="70"/>
      <c r="AS22" s="70"/>
      <c r="AT22" s="71"/>
    </row>
    <row r="23" spans="2:46" ht="126" customHeight="1">
      <c r="B23" s="23"/>
      <c r="C23" s="24"/>
      <c r="D23" s="24"/>
      <c r="E23" s="24"/>
      <c r="F23" s="24"/>
      <c r="G23" s="24"/>
      <c r="H23" s="24"/>
      <c r="I23" s="24"/>
      <c r="J23" s="24"/>
      <c r="K23" s="24"/>
      <c r="L23" s="24"/>
      <c r="M23" s="24"/>
      <c r="N23" s="24"/>
      <c r="O23" s="2"/>
      <c r="P23" s="2"/>
      <c r="Q23" s="2"/>
      <c r="R23" s="2"/>
      <c r="S23" s="2"/>
      <c r="T23" s="82"/>
      <c r="X23" s="69"/>
      <c r="Y23" s="70"/>
      <c r="Z23" s="70"/>
      <c r="AA23" s="70"/>
      <c r="AB23" s="70"/>
      <c r="AC23" s="70"/>
      <c r="AD23" s="70"/>
      <c r="AE23" s="70"/>
      <c r="AF23" s="70"/>
      <c r="AG23" s="70"/>
      <c r="AH23" s="70"/>
      <c r="AI23" s="70"/>
      <c r="AJ23" s="70"/>
      <c r="AK23" s="70"/>
      <c r="AL23" s="70"/>
      <c r="AM23" s="70"/>
      <c r="AN23" s="70"/>
      <c r="AO23" s="70"/>
      <c r="AP23" s="70"/>
      <c r="AQ23" s="70"/>
      <c r="AR23" s="70"/>
      <c r="AS23" s="70"/>
      <c r="AT23" s="71"/>
    </row>
    <row r="24" spans="2:46" ht="87.75" customHeight="1">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72"/>
      <c r="Y24" s="73"/>
      <c r="Z24" s="73"/>
      <c r="AA24" s="73"/>
      <c r="AB24" s="73"/>
      <c r="AC24" s="73"/>
      <c r="AD24" s="73"/>
      <c r="AE24" s="73"/>
      <c r="AF24" s="73"/>
      <c r="AG24" s="73"/>
      <c r="AH24" s="73"/>
      <c r="AI24" s="73"/>
      <c r="AJ24" s="73"/>
      <c r="AK24" s="73"/>
      <c r="AL24" s="73"/>
      <c r="AM24" s="73"/>
      <c r="AN24" s="73"/>
      <c r="AO24" s="73"/>
      <c r="AP24" s="73"/>
      <c r="AQ24" s="73"/>
      <c r="AR24" s="73"/>
      <c r="AS24" s="73"/>
      <c r="AT24" s="74"/>
    </row>
    <row r="25" spans="2:46" ht="31.5">
      <c r="B25" s="5"/>
      <c r="C25" s="498"/>
      <c r="D25" s="498"/>
      <c r="E25" s="498"/>
      <c r="F25" s="498"/>
      <c r="G25" s="497" t="s">
        <v>22</v>
      </c>
      <c r="H25" s="498"/>
      <c r="I25" s="498"/>
      <c r="J25" s="498"/>
      <c r="K25" s="498"/>
      <c r="L25" s="498"/>
      <c r="M25" s="498"/>
      <c r="N25" s="498"/>
      <c r="O25" s="498"/>
      <c r="P25" s="519"/>
      <c r="Q25" s="519"/>
      <c r="R25" s="515"/>
      <c r="S25" s="515"/>
      <c r="T25" s="517"/>
      <c r="X25" s="72"/>
      <c r="Y25" s="73"/>
      <c r="Z25" s="73"/>
      <c r="AA25" s="73"/>
      <c r="AB25" s="73"/>
      <c r="AC25" s="73"/>
      <c r="AD25" s="73"/>
      <c r="AE25" s="73"/>
      <c r="AF25" s="73"/>
      <c r="AG25" s="73"/>
      <c r="AH25" s="73"/>
      <c r="AI25" s="73"/>
      <c r="AJ25" s="73"/>
      <c r="AK25" s="73"/>
      <c r="AL25" s="73"/>
      <c r="AM25" s="73"/>
      <c r="AN25" s="73"/>
      <c r="AO25" s="73"/>
      <c r="AP25" s="73"/>
      <c r="AQ25" s="73"/>
      <c r="AR25" s="73"/>
      <c r="AS25" s="73"/>
      <c r="AT25" s="74"/>
    </row>
    <row r="26" spans="2:46" ht="32.25" thickBot="1">
      <c r="B26" s="5"/>
      <c r="C26" s="499"/>
      <c r="D26" s="499"/>
      <c r="E26" s="499"/>
      <c r="F26" s="499"/>
      <c r="G26" s="499"/>
      <c r="H26" s="499"/>
      <c r="I26" s="499"/>
      <c r="J26" s="499"/>
      <c r="K26" s="499"/>
      <c r="L26" s="499"/>
      <c r="M26" s="499"/>
      <c r="N26" s="499"/>
      <c r="O26" s="499"/>
      <c r="P26" s="520"/>
      <c r="Q26" s="520"/>
      <c r="R26" s="6" t="s">
        <v>23</v>
      </c>
      <c r="S26" s="6" t="s">
        <v>24</v>
      </c>
      <c r="T26" s="84"/>
      <c r="X26" s="509" t="s">
        <v>42</v>
      </c>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141" customHeight="1">
      <c r="B27" s="5"/>
      <c r="C27" s="8">
        <v>1</v>
      </c>
      <c r="D27" s="9" t="s">
        <v>158</v>
      </c>
      <c r="E27" s="9" t="s">
        <v>158</v>
      </c>
      <c r="F27" s="9">
        <v>113</v>
      </c>
      <c r="G27" s="9" t="s">
        <v>160</v>
      </c>
      <c r="H27" s="113" t="s">
        <v>162</v>
      </c>
      <c r="I27" s="11" t="s">
        <v>28</v>
      </c>
      <c r="J27" s="9" t="s">
        <v>57</v>
      </c>
      <c r="K27" s="9" t="s">
        <v>30</v>
      </c>
      <c r="L27" s="12">
        <v>1</v>
      </c>
      <c r="M27" s="13">
        <v>41390</v>
      </c>
      <c r="N27" s="13">
        <v>41771</v>
      </c>
      <c r="O27" s="9">
        <v>2014</v>
      </c>
      <c r="P27" s="13" t="s">
        <v>31</v>
      </c>
      <c r="Q27" s="14">
        <f>5471346124-118311928</f>
        <v>5353034196</v>
      </c>
      <c r="R27" s="14">
        <f>(Q27/1000)*L27</f>
        <v>5353034.1960000005</v>
      </c>
      <c r="S27" s="116">
        <f>R27*1000/(VLOOKUP(O27,$C$37:$D$58,2,FALSE))</f>
        <v>8689.9905779220771</v>
      </c>
      <c r="T27" s="94" t="s">
        <v>279</v>
      </c>
    </row>
    <row r="28" spans="2:46" ht="139.5" customHeight="1">
      <c r="B28" s="5"/>
      <c r="C28" s="8">
        <v>2</v>
      </c>
      <c r="D28" s="9" t="s">
        <v>159</v>
      </c>
      <c r="E28" s="9" t="s">
        <v>158</v>
      </c>
      <c r="F28" s="9">
        <v>112</v>
      </c>
      <c r="G28" s="9" t="s">
        <v>161</v>
      </c>
      <c r="H28" s="59" t="s">
        <v>163</v>
      </c>
      <c r="I28" s="11" t="s">
        <v>28</v>
      </c>
      <c r="J28" s="9" t="s">
        <v>164</v>
      </c>
      <c r="K28" s="9" t="s">
        <v>60</v>
      </c>
      <c r="L28" s="12">
        <v>0.25</v>
      </c>
      <c r="M28" s="13">
        <v>40077</v>
      </c>
      <c r="N28" s="13">
        <v>41977</v>
      </c>
      <c r="O28" s="9">
        <v>2014</v>
      </c>
      <c r="P28" s="13" t="s">
        <v>31</v>
      </c>
      <c r="Q28" s="14">
        <f>189688704927.95</f>
        <v>189688704927.95001</v>
      </c>
      <c r="R28" s="14">
        <f>(Q28/1000)*L28</f>
        <v>47422176.231987506</v>
      </c>
      <c r="S28" s="14">
        <f>R28*1000/(VLOOKUP(O28,$C$37:$D$58,2,FALSE))</f>
        <v>76984.052324655044</v>
      </c>
      <c r="T28" s="120" t="s">
        <v>278</v>
      </c>
    </row>
    <row r="29" spans="2:46" ht="46.5" customHeight="1">
      <c r="B29" s="5"/>
      <c r="C29" s="8">
        <v>3</v>
      </c>
      <c r="D29" s="9"/>
      <c r="E29" s="9"/>
      <c r="F29" s="17"/>
      <c r="G29" s="9"/>
      <c r="H29" s="59"/>
      <c r="I29" s="17"/>
      <c r="J29" s="17"/>
      <c r="K29" s="9"/>
      <c r="L29" s="19"/>
      <c r="M29" s="13"/>
      <c r="N29" s="13"/>
      <c r="O29" s="9"/>
      <c r="P29" s="13"/>
      <c r="Q29" s="14"/>
      <c r="R29" s="14"/>
      <c r="S29" s="14"/>
      <c r="T29" s="87"/>
    </row>
    <row r="30" spans="2:46" ht="23.25">
      <c r="B30" s="5"/>
      <c r="C30" s="8">
        <v>4</v>
      </c>
      <c r="D30" s="9"/>
      <c r="E30" s="9"/>
      <c r="F30" s="17"/>
      <c r="G30" s="9"/>
      <c r="H30" s="59"/>
      <c r="I30" s="17"/>
      <c r="J30" s="17"/>
      <c r="K30" s="9"/>
      <c r="L30" s="19"/>
      <c r="M30" s="13"/>
      <c r="N30" s="13"/>
      <c r="O30" s="9"/>
      <c r="P30" s="13"/>
      <c r="Q30" s="14"/>
      <c r="R30" s="14"/>
      <c r="S30" s="14"/>
      <c r="T30" s="90"/>
    </row>
    <row r="31" spans="2:46" ht="23.25">
      <c r="B31" s="5"/>
      <c r="C31" s="8">
        <v>5</v>
      </c>
      <c r="D31" s="9"/>
      <c r="E31" s="9"/>
      <c r="F31" s="17"/>
      <c r="G31" s="17"/>
      <c r="H31" s="59"/>
      <c r="I31" s="17"/>
      <c r="J31" s="17"/>
      <c r="K31" s="17"/>
      <c r="L31" s="19"/>
      <c r="M31" s="13"/>
      <c r="N31" s="13"/>
      <c r="O31" s="44"/>
      <c r="P31" s="13"/>
      <c r="Q31" s="14"/>
      <c r="R31" s="14"/>
      <c r="S31" s="14"/>
      <c r="T31" s="91"/>
    </row>
    <row r="32" spans="2:46" ht="23.25">
      <c r="B32" s="5"/>
      <c r="C32" s="8">
        <v>6</v>
      </c>
      <c r="D32" s="9"/>
      <c r="E32" s="9"/>
      <c r="F32" s="17"/>
      <c r="G32" s="17"/>
      <c r="H32" s="59"/>
      <c r="I32" s="17"/>
      <c r="J32" s="17"/>
      <c r="K32" s="17"/>
      <c r="L32" s="19"/>
      <c r="M32" s="13"/>
      <c r="N32" s="13"/>
      <c r="O32" s="13"/>
      <c r="P32" s="13"/>
      <c r="Q32" s="14"/>
      <c r="R32" s="14"/>
      <c r="S32" s="14"/>
      <c r="T32" s="92"/>
    </row>
    <row r="33" spans="2:20" ht="23.25">
      <c r="B33" s="23"/>
      <c r="C33" s="24"/>
      <c r="D33" s="24"/>
      <c r="E33" s="24"/>
      <c r="F33" s="24"/>
      <c r="G33" s="24"/>
      <c r="H33" s="24"/>
      <c r="I33" s="24"/>
      <c r="J33" s="24"/>
      <c r="K33" s="24"/>
      <c r="L33" s="24"/>
      <c r="M33" s="24"/>
      <c r="N33" s="24"/>
      <c r="O33" s="24"/>
      <c r="P33" s="24"/>
      <c r="Q33" s="24"/>
      <c r="R33" s="6" t="s">
        <v>35</v>
      </c>
      <c r="S33" s="22">
        <f>+SUM(S27:S32)-S27</f>
        <v>76984.052324655044</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613" t="s">
        <v>36</v>
      </c>
      <c r="D35" s="613"/>
      <c r="E35" s="48"/>
      <c r="F35" s="48"/>
      <c r="G35" s="48"/>
      <c r="H35" s="24"/>
      <c r="I35" s="24"/>
      <c r="J35" s="24"/>
      <c r="K35" s="24"/>
      <c r="L35" s="24"/>
      <c r="M35" s="24"/>
      <c r="N35" s="24"/>
      <c r="O35" s="24"/>
      <c r="P35" s="24"/>
      <c r="Q35" s="24"/>
      <c r="R35" s="24"/>
      <c r="S35" s="24"/>
      <c r="T35" s="36"/>
    </row>
    <row r="36" spans="2:20" ht="46.5">
      <c r="B36" s="23"/>
      <c r="C36" s="17" t="s">
        <v>37</v>
      </c>
      <c r="D36" s="17" t="s">
        <v>38</v>
      </c>
      <c r="E36" s="49"/>
      <c r="F36" s="50"/>
      <c r="G36" s="50"/>
      <c r="H36" s="52"/>
      <c r="I36" s="24"/>
      <c r="J36" s="24"/>
      <c r="K36" s="24"/>
      <c r="L36" s="24"/>
      <c r="M36" s="24"/>
      <c r="N36" s="24"/>
      <c r="O36" s="24"/>
      <c r="P36" s="24"/>
      <c r="Q36" s="24"/>
      <c r="R36" s="24"/>
      <c r="S36" s="24"/>
      <c r="T36" s="36"/>
    </row>
    <row r="37" spans="2:20" ht="28.5">
      <c r="B37" s="23"/>
      <c r="C37" s="17">
        <v>1997</v>
      </c>
      <c r="D37" s="21">
        <v>172005</v>
      </c>
      <c r="E37" s="49"/>
      <c r="F37" s="58" t="s">
        <v>75</v>
      </c>
      <c r="G37" s="58" t="s">
        <v>76</v>
      </c>
      <c r="H37" s="58" t="s">
        <v>74</v>
      </c>
      <c r="I37" s="24"/>
      <c r="J37" s="24"/>
      <c r="K37" s="24"/>
      <c r="L37" s="24"/>
      <c r="M37" s="24"/>
      <c r="N37" s="24"/>
      <c r="O37" s="24"/>
      <c r="P37" s="24"/>
      <c r="Q37" s="24"/>
      <c r="R37" s="24"/>
      <c r="S37" s="24"/>
      <c r="T37" s="36"/>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36"/>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21">
        <v>309000</v>
      </c>
      <c r="E42" s="49"/>
      <c r="F42" s="50"/>
      <c r="G42" s="50"/>
      <c r="H42" s="50"/>
      <c r="I42" s="24"/>
      <c r="J42" s="24"/>
      <c r="K42" s="24"/>
      <c r="L42" s="24"/>
      <c r="M42" s="24"/>
      <c r="N42" s="2"/>
      <c r="O42" s="24"/>
      <c r="P42" s="24"/>
      <c r="Q42" s="24"/>
      <c r="R42" s="24"/>
      <c r="S42" s="24"/>
      <c r="T42" s="36"/>
    </row>
    <row r="43" spans="2:20" ht="23.25">
      <c r="B43" s="23"/>
      <c r="C43" s="17">
        <v>2003</v>
      </c>
      <c r="D43" s="21">
        <v>332000</v>
      </c>
      <c r="E43" s="49"/>
      <c r="F43" s="50"/>
      <c r="G43" s="50"/>
      <c r="H43" s="50"/>
      <c r="I43" s="24"/>
      <c r="J43" s="24"/>
      <c r="K43" s="24"/>
      <c r="L43" s="24"/>
      <c r="M43" s="24"/>
      <c r="N43" s="2"/>
      <c r="O43" s="24"/>
      <c r="P43" s="24"/>
      <c r="Q43" s="24"/>
      <c r="R43" s="24"/>
      <c r="S43" s="24"/>
      <c r="T43" s="36"/>
    </row>
    <row r="44" spans="2:20" ht="23.25">
      <c r="B44" s="23"/>
      <c r="C44" s="17">
        <v>2004</v>
      </c>
      <c r="D44" s="21">
        <v>358000</v>
      </c>
      <c r="E44" s="49"/>
      <c r="F44" s="50"/>
      <c r="G44" s="50"/>
      <c r="H44" s="53"/>
      <c r="I44" s="24"/>
      <c r="J44" s="24"/>
      <c r="K44" s="24"/>
      <c r="L44" s="24"/>
      <c r="M44" s="24"/>
      <c r="N44" s="2"/>
      <c r="O44" s="24"/>
      <c r="P44" s="24"/>
      <c r="Q44" s="24"/>
      <c r="R44" s="24"/>
      <c r="S44" s="24"/>
      <c r="T44" s="36"/>
    </row>
    <row r="45" spans="2:20" ht="23.25">
      <c r="B45" s="23"/>
      <c r="C45" s="17">
        <v>2005</v>
      </c>
      <c r="D45" s="21">
        <v>381500</v>
      </c>
      <c r="E45" s="49"/>
      <c r="F45" s="50"/>
      <c r="G45" s="50"/>
      <c r="H45" s="50"/>
      <c r="I45" s="24"/>
      <c r="J45" s="24"/>
      <c r="K45" s="24"/>
      <c r="L45" s="24"/>
      <c r="M45" s="24"/>
      <c r="N45" s="2"/>
      <c r="O45" s="24"/>
      <c r="P45" s="24"/>
      <c r="Q45" s="24"/>
      <c r="R45" s="24"/>
      <c r="S45" s="24"/>
      <c r="T45" s="36"/>
    </row>
    <row r="46" spans="2:20" ht="23.25">
      <c r="B46" s="23"/>
      <c r="C46" s="17">
        <v>2006</v>
      </c>
      <c r="D46" s="21">
        <v>408000</v>
      </c>
      <c r="E46" s="49"/>
      <c r="F46" s="49"/>
      <c r="G46" s="50"/>
      <c r="H46" s="51"/>
      <c r="I46" s="24"/>
      <c r="J46" s="24"/>
      <c r="K46" s="24"/>
      <c r="L46" s="24"/>
      <c r="M46" s="24"/>
      <c r="N46" s="2"/>
      <c r="O46" s="24"/>
      <c r="P46" s="24"/>
      <c r="Q46" s="24"/>
      <c r="R46" s="24"/>
      <c r="S46" s="24"/>
      <c r="T46" s="36"/>
    </row>
    <row r="47" spans="2:20" ht="23.25">
      <c r="B47" s="23"/>
      <c r="C47" s="17">
        <v>2007</v>
      </c>
      <c r="D47" s="21">
        <v>433700</v>
      </c>
      <c r="E47" s="49"/>
      <c r="F47" s="49"/>
      <c r="G47" s="49"/>
      <c r="H47" s="24"/>
      <c r="I47" s="24"/>
      <c r="J47" s="24"/>
      <c r="K47" s="24"/>
      <c r="L47" s="24"/>
      <c r="M47" s="24"/>
      <c r="N47" s="24"/>
      <c r="O47" s="24"/>
      <c r="P47" s="24"/>
      <c r="Q47" s="24"/>
      <c r="R47" s="24"/>
      <c r="S47" s="24"/>
      <c r="T47" s="36"/>
    </row>
    <row r="48" spans="2:20" ht="23.25">
      <c r="B48" s="23"/>
      <c r="C48" s="17">
        <v>2008</v>
      </c>
      <c r="D48" s="21">
        <v>461500</v>
      </c>
      <c r="E48" s="49"/>
      <c r="F48" s="49"/>
      <c r="G48" s="49"/>
      <c r="H48" s="24"/>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50">
    <mergeCell ref="C35:D35"/>
    <mergeCell ref="B1:R2"/>
    <mergeCell ref="S1:T6"/>
    <mergeCell ref="B3:R4"/>
    <mergeCell ref="B5:D6"/>
    <mergeCell ref="E5:R6"/>
    <mergeCell ref="P10:T12"/>
    <mergeCell ref="P13:T13"/>
    <mergeCell ref="Q24:Q26"/>
    <mergeCell ref="R24:R25"/>
    <mergeCell ref="S24:S25"/>
    <mergeCell ref="T24:T25"/>
    <mergeCell ref="G25:G26"/>
    <mergeCell ref="B22:N22"/>
    <mergeCell ref="P22:R22"/>
    <mergeCell ref="B13:M13"/>
    <mergeCell ref="L24:L26"/>
    <mergeCell ref="M24:M26"/>
    <mergeCell ref="N24:N26"/>
    <mergeCell ref="O24:O26"/>
    <mergeCell ref="P24:P26"/>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X26:AT26"/>
    <mergeCell ref="K24:K26"/>
    <mergeCell ref="B14:T14"/>
    <mergeCell ref="B15:T16"/>
    <mergeCell ref="P17:R17"/>
    <mergeCell ref="B18:M18"/>
    <mergeCell ref="P18:R18"/>
    <mergeCell ref="B12:J12"/>
    <mergeCell ref="K12:N12"/>
    <mergeCell ref="O10:O12"/>
    <mergeCell ref="B8:T9"/>
    <mergeCell ref="B10:J10"/>
    <mergeCell ref="K10:N10"/>
    <mergeCell ref="B11:J11"/>
    <mergeCell ref="K11:N11"/>
  </mergeCells>
  <conditionalFormatting sqref="O13">
    <cfRule type="containsText" dxfId="15" priority="1" operator="containsText" text="NO  CUMPLE">
      <formula>NOT(ISERROR(SEARCH("NO  CUMPLE",O13)))</formula>
    </cfRule>
    <cfRule type="containsText" dxfId="14" priority="2" operator="containsText" text="CUMPLE">
      <formula>NOT(ISERROR(SEARCH("CUMPLE",O13)))</formula>
    </cfRule>
  </conditionalFormatting>
  <conditionalFormatting sqref="O10">
    <cfRule type="containsText" dxfId="13" priority="3" operator="containsText" text="NO  CUMPLE">
      <formula>NOT(ISERROR(SEARCH("NO  CUMPLE",O10)))</formula>
    </cfRule>
    <cfRule type="containsText" dxfId="12" priority="4" operator="containsText" text="CUMPLE">
      <formula>NOT(ISERROR(SEARCH("CUMPLE",O10)))</formula>
    </cfRule>
  </conditionalFormatting>
  <dataValidations disablePrompts="1"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21.xml><?xml version="1.0" encoding="utf-8"?>
<worksheet xmlns="http://schemas.openxmlformats.org/spreadsheetml/2006/main" xmlns:r="http://schemas.openxmlformats.org/officeDocument/2006/relationships">
  <dimension ref="B1:AT64"/>
  <sheetViews>
    <sheetView topLeftCell="G20" zoomScale="40" zoomScaleNormal="40" workbookViewId="0">
      <selection activeCell="R38" sqref="R38"/>
    </sheetView>
  </sheetViews>
  <sheetFormatPr baseColWidth="10" defaultRowHeight="15"/>
  <cols>
    <col min="3" max="3" width="13.42578125" customWidth="1"/>
    <col min="4" max="4" width="32.5703125" customWidth="1"/>
    <col min="5" max="5" width="34.42578125" customWidth="1"/>
    <col min="6" max="6" width="23.5703125" customWidth="1"/>
    <col min="7" max="7" width="24.28515625" customWidth="1"/>
    <col min="8" max="8" width="63.42578125" customWidth="1"/>
    <col min="9" max="9" width="24.5703125" customWidth="1"/>
    <col min="10" max="10" width="30.42578125" customWidth="1"/>
    <col min="11" max="11" width="17.85546875" customWidth="1"/>
    <col min="12" max="12" width="24.85546875" customWidth="1"/>
    <col min="13" max="13" width="24" customWidth="1"/>
    <col min="14" max="14" width="24.140625" customWidth="1"/>
    <col min="15" max="15" width="31.85546875" customWidth="1"/>
    <col min="16" max="16" width="30.5703125" customWidth="1"/>
    <col min="17" max="17" width="30.85546875" bestFit="1" customWidth="1"/>
    <col min="18" max="18" width="69.5703125" customWidth="1"/>
    <col min="19" max="19" width="31.28515625" bestFit="1" customWidth="1"/>
    <col min="20" max="20" width="37.28515625" customWidth="1"/>
  </cols>
  <sheetData>
    <row r="1" spans="2:20">
      <c r="B1" s="521" t="s">
        <v>190</v>
      </c>
      <c r="C1" s="522"/>
      <c r="D1" s="522"/>
      <c r="E1" s="522"/>
      <c r="F1" s="522"/>
      <c r="G1" s="522"/>
      <c r="H1" s="522"/>
      <c r="I1" s="522"/>
      <c r="J1" s="522"/>
      <c r="K1" s="522"/>
      <c r="L1" s="522"/>
      <c r="M1" s="522"/>
      <c r="N1" s="522"/>
      <c r="O1" s="522"/>
      <c r="P1" s="522"/>
      <c r="Q1" s="522"/>
      <c r="R1" s="523"/>
      <c r="S1" s="630"/>
      <c r="T1" s="631"/>
    </row>
    <row r="2" spans="2:20" ht="15" customHeight="1" thickBot="1">
      <c r="B2" s="479"/>
      <c r="C2" s="480"/>
      <c r="D2" s="480"/>
      <c r="E2" s="480"/>
      <c r="F2" s="480"/>
      <c r="G2" s="480"/>
      <c r="H2" s="480"/>
      <c r="I2" s="480"/>
      <c r="J2" s="480"/>
      <c r="K2" s="480"/>
      <c r="L2" s="480"/>
      <c r="M2" s="480"/>
      <c r="N2" s="480"/>
      <c r="O2" s="480"/>
      <c r="P2" s="480"/>
      <c r="Q2" s="480"/>
      <c r="R2" s="524"/>
      <c r="S2" s="632"/>
      <c r="T2" s="633"/>
    </row>
    <row r="3" spans="2:20" ht="15" customHeight="1">
      <c r="B3" s="565" t="s">
        <v>191</v>
      </c>
      <c r="C3" s="566"/>
      <c r="D3" s="566"/>
      <c r="E3" s="566"/>
      <c r="F3" s="566"/>
      <c r="G3" s="566"/>
      <c r="H3" s="566"/>
      <c r="I3" s="566"/>
      <c r="J3" s="566"/>
      <c r="K3" s="566"/>
      <c r="L3" s="566"/>
      <c r="M3" s="566"/>
      <c r="N3" s="566"/>
      <c r="O3" s="566"/>
      <c r="P3" s="566"/>
      <c r="Q3" s="566"/>
      <c r="R3" s="567"/>
      <c r="S3" s="632"/>
      <c r="T3" s="633"/>
    </row>
    <row r="4" spans="2:20">
      <c r="B4" s="568"/>
      <c r="C4" s="569"/>
      <c r="D4" s="569"/>
      <c r="E4" s="569"/>
      <c r="F4" s="569"/>
      <c r="G4" s="569"/>
      <c r="H4" s="569"/>
      <c r="I4" s="569"/>
      <c r="J4" s="569"/>
      <c r="K4" s="569"/>
      <c r="L4" s="569"/>
      <c r="M4" s="569"/>
      <c r="N4" s="569"/>
      <c r="O4" s="569"/>
      <c r="P4" s="569"/>
      <c r="Q4" s="569"/>
      <c r="R4" s="570"/>
      <c r="S4" s="632"/>
      <c r="T4" s="633"/>
    </row>
    <row r="5" spans="2:20" ht="15" customHeight="1">
      <c r="B5" s="477" t="s">
        <v>188</v>
      </c>
      <c r="C5" s="478"/>
      <c r="D5" s="478"/>
      <c r="E5" s="607" t="s">
        <v>166</v>
      </c>
      <c r="F5" s="608"/>
      <c r="G5" s="608"/>
      <c r="H5" s="608"/>
      <c r="I5" s="608"/>
      <c r="J5" s="608"/>
      <c r="K5" s="608"/>
      <c r="L5" s="608"/>
      <c r="M5" s="608"/>
      <c r="N5" s="608"/>
      <c r="O5" s="608"/>
      <c r="P5" s="608"/>
      <c r="Q5" s="608"/>
      <c r="R5" s="609"/>
      <c r="S5" s="632"/>
      <c r="T5" s="633"/>
    </row>
    <row r="6" spans="2:20" ht="15.75" customHeight="1" thickBot="1">
      <c r="B6" s="479"/>
      <c r="C6" s="480"/>
      <c r="D6" s="480"/>
      <c r="E6" s="610"/>
      <c r="F6" s="611"/>
      <c r="G6" s="611"/>
      <c r="H6" s="611"/>
      <c r="I6" s="611"/>
      <c r="J6" s="611"/>
      <c r="K6" s="611"/>
      <c r="L6" s="611"/>
      <c r="M6" s="611"/>
      <c r="N6" s="611"/>
      <c r="O6" s="611"/>
      <c r="P6" s="611"/>
      <c r="Q6" s="611"/>
      <c r="R6" s="612"/>
      <c r="S6" s="634"/>
      <c r="T6" s="635"/>
    </row>
    <row r="7" spans="2:20" ht="15.75" thickBot="1">
      <c r="B7" s="23"/>
      <c r="C7" s="24"/>
      <c r="D7" s="24"/>
      <c r="E7" s="24"/>
      <c r="F7" s="24"/>
      <c r="G7" s="24"/>
      <c r="H7" s="24"/>
      <c r="I7" s="24"/>
      <c r="J7" s="24"/>
      <c r="K7" s="24"/>
      <c r="L7" s="24"/>
      <c r="M7" s="24"/>
      <c r="N7" s="24"/>
      <c r="O7" s="24"/>
      <c r="P7" s="24"/>
      <c r="Q7" s="24"/>
      <c r="R7" s="24"/>
      <c r="S7" s="24"/>
      <c r="T7" s="36"/>
    </row>
    <row r="8" spans="2:20" ht="57.75" customHeight="1">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5"/>
      <c r="Q9" s="475"/>
      <c r="R9" s="475"/>
      <c r="S9" s="475"/>
      <c r="T9" s="476"/>
    </row>
    <row r="10" spans="2:20" ht="23.25">
      <c r="B10" s="545" t="s">
        <v>0</v>
      </c>
      <c r="C10" s="546"/>
      <c r="D10" s="546"/>
      <c r="E10" s="546"/>
      <c r="F10" s="546"/>
      <c r="G10" s="546"/>
      <c r="H10" s="546"/>
      <c r="I10" s="546"/>
      <c r="J10" s="547"/>
      <c r="K10" s="548">
        <v>16000000000</v>
      </c>
      <c r="L10" s="548"/>
      <c r="M10" s="548"/>
      <c r="N10" s="548"/>
      <c r="O10" s="552" t="str">
        <f>+IF(K12&gt;=K11,"CUMPLE","NO  CUMPLE")</f>
        <v>CUMPLE</v>
      </c>
      <c r="P10" s="603" t="s">
        <v>280</v>
      </c>
      <c r="Q10" s="604"/>
      <c r="R10" s="605"/>
      <c r="S10" s="1"/>
      <c r="T10" s="80"/>
    </row>
    <row r="11" spans="2:20" ht="23.25">
      <c r="B11" s="487" t="s">
        <v>126</v>
      </c>
      <c r="C11" s="488"/>
      <c r="D11" s="488"/>
      <c r="E11" s="488"/>
      <c r="F11" s="488"/>
      <c r="G11" s="488"/>
      <c r="H11" s="488"/>
      <c r="I11" s="488"/>
      <c r="J11" s="489"/>
      <c r="K11" s="490">
        <f>+H39</f>
        <v>15360.157288010629</v>
      </c>
      <c r="L11" s="490"/>
      <c r="M11" s="490"/>
      <c r="N11" s="490"/>
      <c r="O11" s="553"/>
      <c r="P11" s="603"/>
      <c r="Q11" s="604"/>
      <c r="R11" s="605"/>
      <c r="S11" s="1"/>
      <c r="T11" s="80"/>
    </row>
    <row r="12" spans="2:20" ht="42" customHeight="1">
      <c r="B12" s="487" t="s">
        <v>1</v>
      </c>
      <c r="C12" s="488"/>
      <c r="D12" s="488"/>
      <c r="E12" s="488"/>
      <c r="F12" s="488"/>
      <c r="G12" s="488"/>
      <c r="H12" s="488"/>
      <c r="I12" s="488"/>
      <c r="J12" s="489"/>
      <c r="K12" s="490">
        <f>+S33</f>
        <v>52316.956991022904</v>
      </c>
      <c r="L12" s="490"/>
      <c r="M12" s="490"/>
      <c r="N12" s="490"/>
      <c r="O12" s="554"/>
      <c r="P12" s="606"/>
      <c r="Q12" s="604"/>
      <c r="R12" s="605"/>
      <c r="S12" s="1"/>
      <c r="T12" s="80"/>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84"/>
      <c r="Q13" s="584"/>
      <c r="R13" s="584"/>
      <c r="S13" s="2"/>
      <c r="T13" s="82"/>
    </row>
    <row r="14" spans="2:20" ht="34.5" customHeight="1" thickBot="1">
      <c r="B14" s="614" t="str">
        <f>IF(AND($O10="CUMPLE",O13="CUMPLE"),"HABILITADO","NO HABILITADO")</f>
        <v>HABILITADO</v>
      </c>
      <c r="C14" s="615"/>
      <c r="D14" s="615"/>
      <c r="E14" s="615"/>
      <c r="F14" s="615"/>
      <c r="G14" s="615"/>
      <c r="H14" s="615"/>
      <c r="I14" s="615"/>
      <c r="J14" s="615"/>
      <c r="K14" s="615"/>
      <c r="L14" s="615"/>
      <c r="M14" s="615"/>
      <c r="N14" s="615"/>
      <c r="O14" s="615"/>
      <c r="P14" s="615"/>
      <c r="Q14" s="615"/>
      <c r="R14" s="615"/>
      <c r="S14" s="615"/>
      <c r="T14" s="616"/>
    </row>
    <row r="15" spans="2:20" ht="43.5" customHeight="1">
      <c r="B15" s="470" t="s">
        <v>40</v>
      </c>
      <c r="C15" s="471"/>
      <c r="D15" s="471"/>
      <c r="E15" s="471"/>
      <c r="F15" s="471"/>
      <c r="G15" s="471"/>
      <c r="H15" s="471"/>
      <c r="I15" s="471"/>
      <c r="J15" s="471"/>
      <c r="K15" s="471"/>
      <c r="L15" s="471"/>
      <c r="M15" s="471"/>
      <c r="N15" s="471"/>
      <c r="O15" s="471"/>
      <c r="P15" s="471"/>
      <c r="Q15" s="471"/>
      <c r="R15" s="471"/>
      <c r="S15" s="471"/>
      <c r="T15" s="617"/>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2" t="s">
        <v>43</v>
      </c>
      <c r="C18" s="513"/>
      <c r="D18" s="513"/>
      <c r="E18" s="513"/>
      <c r="F18" s="513"/>
      <c r="G18" s="513"/>
      <c r="H18" s="513"/>
      <c r="I18" s="513"/>
      <c r="J18" s="513"/>
      <c r="K18" s="513"/>
      <c r="L18" s="513"/>
      <c r="M18" s="513"/>
      <c r="N18" s="40">
        <v>1</v>
      </c>
      <c r="O18" s="39" t="str">
        <f>IF(B14="NO HABILITADO","0",IF(N18=1,"100",IF(N18=2,"50","0")))</f>
        <v>100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10</v>
      </c>
      <c r="P19" s="540"/>
      <c r="Q19" s="541"/>
      <c r="R19" s="542"/>
      <c r="S19" s="4"/>
      <c r="T19" s="83"/>
      <c r="X19" s="66"/>
      <c r="Y19" s="67"/>
      <c r="Z19" s="67"/>
      <c r="AA19" s="67"/>
      <c r="AB19" s="67"/>
      <c r="AC19" s="67"/>
      <c r="AD19" s="67"/>
      <c r="AE19" s="67"/>
      <c r="AF19" s="67"/>
      <c r="AG19" s="67"/>
      <c r="AH19" s="67"/>
      <c r="AI19" s="67"/>
      <c r="AJ19" s="67"/>
      <c r="AK19" s="67"/>
      <c r="AL19" s="67"/>
      <c r="AM19" s="67"/>
      <c r="AN19" s="67"/>
      <c r="AO19" s="67"/>
      <c r="AP19" s="67"/>
      <c r="AQ19" s="67"/>
      <c r="AR19" s="67"/>
      <c r="AS19" s="67"/>
      <c r="AT19" s="68"/>
    </row>
    <row r="20" spans="2:46" ht="61.5" customHeight="1">
      <c r="B20" s="512" t="s">
        <v>44</v>
      </c>
      <c r="C20" s="513"/>
      <c r="D20" s="513"/>
      <c r="E20" s="513"/>
      <c r="F20" s="513"/>
      <c r="G20" s="513"/>
      <c r="H20" s="513"/>
      <c r="I20" s="513"/>
      <c r="J20" s="513"/>
      <c r="K20" s="513"/>
      <c r="L20" s="513"/>
      <c r="M20" s="513"/>
      <c r="N20" s="40" t="s">
        <v>3</v>
      </c>
      <c r="O20" s="39" t="str">
        <f>IF(B14="NO HABILITADO","0",IF(N20="SI","20","0"))</f>
        <v>20</v>
      </c>
      <c r="P20" s="540"/>
      <c r="Q20" s="541"/>
      <c r="R20" s="542"/>
      <c r="S20" s="4"/>
      <c r="T20" s="83"/>
      <c r="X20" s="69"/>
      <c r="Y20" s="70"/>
      <c r="Z20" s="70"/>
      <c r="AA20" s="70"/>
      <c r="AB20" s="70"/>
      <c r="AC20" s="70"/>
      <c r="AD20" s="70"/>
      <c r="AE20" s="70"/>
      <c r="AF20" s="70"/>
      <c r="AG20" s="70"/>
      <c r="AH20" s="70"/>
      <c r="AI20" s="70"/>
      <c r="AJ20" s="70"/>
      <c r="AK20" s="70"/>
      <c r="AL20" s="70"/>
      <c r="AM20" s="70"/>
      <c r="AN20" s="70"/>
      <c r="AO20" s="70"/>
      <c r="AP20" s="70"/>
      <c r="AQ20" s="70"/>
      <c r="AR20" s="70"/>
      <c r="AS20" s="70"/>
      <c r="AT20" s="71"/>
    </row>
    <row r="21" spans="2:46" ht="23.25">
      <c r="B21" s="512" t="s">
        <v>46</v>
      </c>
      <c r="C21" s="513"/>
      <c r="D21" s="513"/>
      <c r="E21" s="513"/>
      <c r="F21" s="513"/>
      <c r="G21" s="513"/>
      <c r="H21" s="513"/>
      <c r="I21" s="513"/>
      <c r="J21" s="513"/>
      <c r="K21" s="513"/>
      <c r="L21" s="513"/>
      <c r="M21" s="513"/>
      <c r="N21" s="40" t="s">
        <v>3</v>
      </c>
      <c r="O21" s="39" t="str">
        <f>IF(B14="NO HABILITADO","0",IF(N21="SI","100","0"))</f>
        <v>100</v>
      </c>
      <c r="P21" s="540"/>
      <c r="Q21" s="541"/>
      <c r="R21" s="542"/>
      <c r="S21" s="2"/>
      <c r="T21" s="82"/>
      <c r="X21" s="69"/>
      <c r="Y21" s="70"/>
      <c r="Z21" s="70"/>
      <c r="AA21" s="70"/>
      <c r="AB21" s="70"/>
      <c r="AC21" s="70"/>
      <c r="AD21" s="70"/>
      <c r="AE21" s="70"/>
      <c r="AF21" s="70"/>
      <c r="AG21" s="70"/>
      <c r="AH21" s="70"/>
      <c r="AI21" s="70"/>
      <c r="AJ21" s="70"/>
      <c r="AK21" s="70"/>
      <c r="AL21" s="70"/>
      <c r="AM21" s="70"/>
      <c r="AN21" s="70"/>
      <c r="AO21" s="70"/>
      <c r="AP21" s="70"/>
      <c r="AQ21" s="70"/>
      <c r="AR21" s="70"/>
      <c r="AS21" s="70"/>
      <c r="AT21" s="71"/>
    </row>
    <row r="22" spans="2:46" ht="27.75">
      <c r="B22" s="537" t="s">
        <v>35</v>
      </c>
      <c r="C22" s="538"/>
      <c r="D22" s="538"/>
      <c r="E22" s="538"/>
      <c r="F22" s="538"/>
      <c r="G22" s="538"/>
      <c r="H22" s="538"/>
      <c r="I22" s="538"/>
      <c r="J22" s="538"/>
      <c r="K22" s="538"/>
      <c r="L22" s="538"/>
      <c r="M22" s="538"/>
      <c r="N22" s="538"/>
      <c r="O22" s="41">
        <f>+O21+O20+O19+O18</f>
        <v>230</v>
      </c>
      <c r="P22" s="540"/>
      <c r="Q22" s="541"/>
      <c r="R22" s="542"/>
      <c r="S22" s="2"/>
      <c r="T22" s="82"/>
      <c r="X22" s="69"/>
      <c r="Y22" s="70"/>
      <c r="Z22" s="70"/>
      <c r="AA22" s="70"/>
      <c r="AB22" s="70"/>
      <c r="AC22" s="70"/>
      <c r="AD22" s="70"/>
      <c r="AE22" s="70"/>
      <c r="AF22" s="70"/>
      <c r="AG22" s="70"/>
      <c r="AH22" s="70"/>
      <c r="AI22" s="70"/>
      <c r="AJ22" s="70"/>
      <c r="AK22" s="70"/>
      <c r="AL22" s="70"/>
      <c r="AM22" s="70"/>
      <c r="AN22" s="70"/>
      <c r="AO22" s="70"/>
      <c r="AP22" s="70"/>
      <c r="AQ22" s="70"/>
      <c r="AR22" s="70"/>
      <c r="AS22" s="70"/>
      <c r="AT22" s="71"/>
    </row>
    <row r="23" spans="2:46" ht="126" customHeight="1">
      <c r="B23" s="23"/>
      <c r="C23" s="24"/>
      <c r="D23" s="24"/>
      <c r="E23" s="24"/>
      <c r="F23" s="24"/>
      <c r="G23" s="24"/>
      <c r="H23" s="24"/>
      <c r="I23" s="24"/>
      <c r="J23" s="24"/>
      <c r="K23" s="24"/>
      <c r="L23" s="24"/>
      <c r="M23" s="24"/>
      <c r="N23" s="24"/>
      <c r="O23" s="2"/>
      <c r="P23" s="2"/>
      <c r="Q23" s="2"/>
      <c r="R23" s="2"/>
      <c r="S23" s="2"/>
      <c r="T23" s="82"/>
      <c r="X23" s="69"/>
      <c r="Y23" s="70"/>
      <c r="Z23" s="70"/>
      <c r="AA23" s="70"/>
      <c r="AB23" s="70"/>
      <c r="AC23" s="70"/>
      <c r="AD23" s="70"/>
      <c r="AE23" s="70"/>
      <c r="AF23" s="70"/>
      <c r="AG23" s="70"/>
      <c r="AH23" s="70"/>
      <c r="AI23" s="70"/>
      <c r="AJ23" s="70"/>
      <c r="AK23" s="70"/>
      <c r="AL23" s="70"/>
      <c r="AM23" s="70"/>
      <c r="AN23" s="70"/>
      <c r="AO23" s="70"/>
      <c r="AP23" s="70"/>
      <c r="AQ23" s="70"/>
      <c r="AR23" s="70"/>
      <c r="AS23" s="70"/>
      <c r="AT23" s="71"/>
    </row>
    <row r="24" spans="2:46" ht="87.75" customHeight="1">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72"/>
      <c r="Y24" s="73"/>
      <c r="Z24" s="73"/>
      <c r="AA24" s="73"/>
      <c r="AB24" s="73"/>
      <c r="AC24" s="73"/>
      <c r="AD24" s="73"/>
      <c r="AE24" s="73"/>
      <c r="AF24" s="73"/>
      <c r="AG24" s="73"/>
      <c r="AH24" s="73"/>
      <c r="AI24" s="73"/>
      <c r="AJ24" s="73"/>
      <c r="AK24" s="73"/>
      <c r="AL24" s="73"/>
      <c r="AM24" s="73"/>
      <c r="AN24" s="73"/>
      <c r="AO24" s="73"/>
      <c r="AP24" s="73"/>
      <c r="AQ24" s="73"/>
      <c r="AR24" s="73"/>
      <c r="AS24" s="73"/>
      <c r="AT24" s="74"/>
    </row>
    <row r="25" spans="2:46" ht="31.5">
      <c r="B25" s="5"/>
      <c r="C25" s="498"/>
      <c r="D25" s="498"/>
      <c r="E25" s="498"/>
      <c r="F25" s="498"/>
      <c r="G25" s="497" t="s">
        <v>22</v>
      </c>
      <c r="H25" s="498"/>
      <c r="I25" s="498"/>
      <c r="J25" s="498"/>
      <c r="K25" s="498"/>
      <c r="L25" s="498"/>
      <c r="M25" s="498"/>
      <c r="N25" s="498"/>
      <c r="O25" s="498"/>
      <c r="P25" s="519"/>
      <c r="Q25" s="519"/>
      <c r="R25" s="515"/>
      <c r="S25" s="515"/>
      <c r="T25" s="517"/>
      <c r="X25" s="72"/>
      <c r="Y25" s="73"/>
      <c r="Z25" s="73"/>
      <c r="AA25" s="73"/>
      <c r="AB25" s="73"/>
      <c r="AC25" s="73"/>
      <c r="AD25" s="73"/>
      <c r="AE25" s="73"/>
      <c r="AF25" s="73"/>
      <c r="AG25" s="73"/>
      <c r="AH25" s="73"/>
      <c r="AI25" s="73"/>
      <c r="AJ25" s="73"/>
      <c r="AK25" s="73"/>
      <c r="AL25" s="73"/>
      <c r="AM25" s="73"/>
      <c r="AN25" s="73"/>
      <c r="AO25" s="73"/>
      <c r="AP25" s="73"/>
      <c r="AQ25" s="73"/>
      <c r="AR25" s="73"/>
      <c r="AS25" s="73"/>
      <c r="AT25" s="74"/>
    </row>
    <row r="26" spans="2:46" ht="32.25" thickBot="1">
      <c r="B26" s="5"/>
      <c r="C26" s="499"/>
      <c r="D26" s="499"/>
      <c r="E26" s="499"/>
      <c r="F26" s="499"/>
      <c r="G26" s="499"/>
      <c r="H26" s="499"/>
      <c r="I26" s="499"/>
      <c r="J26" s="499"/>
      <c r="K26" s="499"/>
      <c r="L26" s="499"/>
      <c r="M26" s="499"/>
      <c r="N26" s="499"/>
      <c r="O26" s="499"/>
      <c r="P26" s="520"/>
      <c r="Q26" s="520"/>
      <c r="R26" s="6" t="s">
        <v>23</v>
      </c>
      <c r="S26" s="6" t="s">
        <v>24</v>
      </c>
      <c r="T26" s="84"/>
      <c r="X26" s="509" t="s">
        <v>42</v>
      </c>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93" customHeight="1">
      <c r="B27" s="5"/>
      <c r="C27" s="8">
        <v>1</v>
      </c>
      <c r="D27" s="9" t="s">
        <v>165</v>
      </c>
      <c r="E27" s="9" t="s">
        <v>166</v>
      </c>
      <c r="F27" s="9">
        <v>32</v>
      </c>
      <c r="G27" s="9" t="s">
        <v>167</v>
      </c>
      <c r="H27" s="59" t="s">
        <v>168</v>
      </c>
      <c r="I27" s="11" t="s">
        <v>28</v>
      </c>
      <c r="J27" s="9" t="s">
        <v>169</v>
      </c>
      <c r="K27" s="9" t="s">
        <v>60</v>
      </c>
      <c r="L27" s="12">
        <v>0.98</v>
      </c>
      <c r="M27" s="13">
        <v>40344</v>
      </c>
      <c r="N27" s="13">
        <v>41431</v>
      </c>
      <c r="O27" s="9">
        <v>2013</v>
      </c>
      <c r="P27" s="13" t="s">
        <v>31</v>
      </c>
      <c r="Q27" s="14">
        <f>34966945744-(34966945744*0.1)</f>
        <v>31470251169.599998</v>
      </c>
      <c r="R27" s="14">
        <f>(Q27/1000)*L27</f>
        <v>30840846.146207999</v>
      </c>
      <c r="S27" s="90">
        <f>R27*1000/(VLOOKUP(O27,$C$37:$D$58,2,FALSE))</f>
        <v>52316.956991022904</v>
      </c>
      <c r="T27" s="94"/>
    </row>
    <row r="28" spans="2:46" ht="27">
      <c r="B28" s="5"/>
      <c r="C28" s="8">
        <v>2</v>
      </c>
      <c r="D28" s="9"/>
      <c r="E28" s="9"/>
      <c r="F28" s="9"/>
      <c r="G28" s="9"/>
      <c r="H28" s="59"/>
      <c r="I28" s="9"/>
      <c r="J28" s="9"/>
      <c r="K28" s="9"/>
      <c r="L28" s="12"/>
      <c r="M28" s="13"/>
      <c r="N28" s="13"/>
      <c r="O28" s="9"/>
      <c r="P28" s="13"/>
      <c r="Q28" s="14"/>
      <c r="R28" s="14"/>
      <c r="S28" s="14"/>
      <c r="T28" s="89"/>
    </row>
    <row r="29" spans="2:46" ht="46.5" customHeight="1">
      <c r="B29" s="5"/>
      <c r="C29" s="8">
        <v>3</v>
      </c>
      <c r="D29" s="9"/>
      <c r="E29" s="9"/>
      <c r="F29" s="17"/>
      <c r="G29" s="9"/>
      <c r="H29" s="59"/>
      <c r="I29" s="17"/>
      <c r="J29" s="17"/>
      <c r="K29" s="9"/>
      <c r="L29" s="19"/>
      <c r="M29" s="13"/>
      <c r="N29" s="13"/>
      <c r="O29" s="9"/>
      <c r="P29" s="13"/>
      <c r="Q29" s="14"/>
      <c r="R29" s="14"/>
      <c r="S29" s="14"/>
      <c r="T29" s="87"/>
    </row>
    <row r="30" spans="2:46" ht="23.25">
      <c r="B30" s="5"/>
      <c r="C30" s="8">
        <v>4</v>
      </c>
      <c r="D30" s="9"/>
      <c r="E30" s="9"/>
      <c r="F30" s="17"/>
      <c r="G30" s="9"/>
      <c r="H30" s="59"/>
      <c r="I30" s="17"/>
      <c r="J30" s="17"/>
      <c r="K30" s="9"/>
      <c r="L30" s="19"/>
      <c r="M30" s="13"/>
      <c r="N30" s="13"/>
      <c r="O30" s="9"/>
      <c r="P30" s="13"/>
      <c r="Q30" s="14"/>
      <c r="R30" s="14"/>
      <c r="S30" s="14"/>
      <c r="T30" s="90"/>
    </row>
    <row r="31" spans="2:46" ht="23.25">
      <c r="B31" s="5"/>
      <c r="C31" s="8">
        <v>5</v>
      </c>
      <c r="D31" s="9"/>
      <c r="E31" s="9"/>
      <c r="F31" s="17"/>
      <c r="G31" s="17"/>
      <c r="H31" s="59"/>
      <c r="I31" s="17"/>
      <c r="J31" s="17"/>
      <c r="K31" s="17"/>
      <c r="L31" s="19"/>
      <c r="M31" s="13"/>
      <c r="N31" s="13"/>
      <c r="O31" s="44"/>
      <c r="P31" s="13"/>
      <c r="Q31" s="14"/>
      <c r="R31" s="14"/>
      <c r="S31" s="14"/>
      <c r="T31" s="91"/>
    </row>
    <row r="32" spans="2:46" ht="23.25">
      <c r="B32" s="5"/>
      <c r="C32" s="8">
        <v>6</v>
      </c>
      <c r="D32" s="9"/>
      <c r="E32" s="9"/>
      <c r="F32" s="17"/>
      <c r="G32" s="17"/>
      <c r="H32" s="59"/>
      <c r="I32" s="17"/>
      <c r="J32" s="17"/>
      <c r="K32" s="17"/>
      <c r="L32" s="19"/>
      <c r="M32" s="13"/>
      <c r="N32" s="13"/>
      <c r="O32" s="13"/>
      <c r="P32" s="13"/>
      <c r="Q32" s="14"/>
      <c r="R32" s="14"/>
      <c r="S32" s="14"/>
      <c r="T32" s="92"/>
    </row>
    <row r="33" spans="2:20" ht="23.25">
      <c r="B33" s="23"/>
      <c r="C33" s="24"/>
      <c r="D33" s="24"/>
      <c r="E33" s="24"/>
      <c r="F33" s="24"/>
      <c r="G33" s="24"/>
      <c r="H33" s="24"/>
      <c r="I33" s="24"/>
      <c r="J33" s="24"/>
      <c r="K33" s="24"/>
      <c r="L33" s="24"/>
      <c r="M33" s="24"/>
      <c r="N33" s="24"/>
      <c r="O33" s="24"/>
      <c r="P33" s="24"/>
      <c r="Q33" s="24"/>
      <c r="R33" s="6" t="s">
        <v>35</v>
      </c>
      <c r="S33" s="22">
        <f>+SUM(S27:S32)</f>
        <v>52316.956991022904</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613" t="s">
        <v>36</v>
      </c>
      <c r="D35" s="613"/>
      <c r="E35" s="48"/>
      <c r="F35" s="48"/>
      <c r="G35" s="48"/>
      <c r="H35" s="24"/>
      <c r="I35" s="24"/>
      <c r="J35" s="24"/>
      <c r="K35" s="24"/>
      <c r="L35" s="24"/>
      <c r="M35" s="24"/>
      <c r="N35" s="24"/>
      <c r="O35" s="24"/>
      <c r="P35" s="24"/>
      <c r="Q35" s="24"/>
      <c r="R35" s="24"/>
      <c r="S35" s="24"/>
      <c r="T35" s="36"/>
    </row>
    <row r="36" spans="2:20" ht="46.5">
      <c r="B36" s="23"/>
      <c r="C36" s="17" t="s">
        <v>37</v>
      </c>
      <c r="D36" s="17" t="s">
        <v>38</v>
      </c>
      <c r="E36" s="49"/>
      <c r="F36" s="50"/>
      <c r="G36" s="50"/>
      <c r="H36" s="52"/>
      <c r="I36" s="24"/>
      <c r="J36" s="24"/>
      <c r="K36" s="24"/>
      <c r="L36" s="24"/>
      <c r="M36" s="24"/>
      <c r="N36" s="24"/>
      <c r="O36" s="24"/>
      <c r="P36" s="24"/>
      <c r="Q36" s="24"/>
      <c r="R36" s="24"/>
      <c r="S36" s="24"/>
      <c r="T36" s="36"/>
    </row>
    <row r="37" spans="2:20" ht="28.5">
      <c r="B37" s="23"/>
      <c r="C37" s="17">
        <v>1997</v>
      </c>
      <c r="D37" s="21">
        <v>172005</v>
      </c>
      <c r="E37" s="49"/>
      <c r="F37" s="58" t="s">
        <v>75</v>
      </c>
      <c r="G37" s="58" t="s">
        <v>76</v>
      </c>
      <c r="H37" s="58" t="s">
        <v>74</v>
      </c>
      <c r="I37" s="24"/>
      <c r="J37" s="24"/>
      <c r="K37" s="24"/>
      <c r="L37" s="24"/>
      <c r="M37" s="24"/>
      <c r="N37" s="24"/>
      <c r="O37" s="24"/>
      <c r="P37" s="24"/>
      <c r="Q37" s="24"/>
      <c r="R37" s="24"/>
      <c r="S37" s="24"/>
      <c r="T37" s="36"/>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36"/>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21">
        <v>309000</v>
      </c>
      <c r="E42" s="49"/>
      <c r="F42" s="50"/>
      <c r="G42" s="50"/>
      <c r="H42" s="50"/>
      <c r="I42" s="24"/>
      <c r="J42" s="24"/>
      <c r="K42" s="24"/>
      <c r="L42" s="24"/>
      <c r="M42" s="24"/>
      <c r="N42" s="2"/>
      <c r="O42" s="24"/>
      <c r="P42" s="24"/>
      <c r="Q42" s="24"/>
      <c r="R42" s="24"/>
      <c r="S42" s="24"/>
      <c r="T42" s="36"/>
    </row>
    <row r="43" spans="2:20" ht="23.25">
      <c r="B43" s="23"/>
      <c r="C43" s="17">
        <v>2003</v>
      </c>
      <c r="D43" s="21">
        <v>332000</v>
      </c>
      <c r="E43" s="49"/>
      <c r="F43" s="50"/>
      <c r="G43" s="50"/>
      <c r="H43" s="50"/>
      <c r="I43" s="24"/>
      <c r="J43" s="24"/>
      <c r="K43" s="24"/>
      <c r="L43" s="24"/>
      <c r="M43" s="24"/>
      <c r="N43" s="2"/>
      <c r="O43" s="24"/>
      <c r="P43" s="24"/>
      <c r="Q43" s="24"/>
      <c r="R43" s="24"/>
      <c r="S43" s="24"/>
      <c r="T43" s="36"/>
    </row>
    <row r="44" spans="2:20" ht="23.25">
      <c r="B44" s="23"/>
      <c r="C44" s="17">
        <v>2004</v>
      </c>
      <c r="D44" s="21">
        <v>358000</v>
      </c>
      <c r="E44" s="49"/>
      <c r="F44" s="50"/>
      <c r="G44" s="50"/>
      <c r="H44" s="53"/>
      <c r="I44" s="24"/>
      <c r="J44" s="24"/>
      <c r="K44" s="24"/>
      <c r="L44" s="24"/>
      <c r="M44" s="24"/>
      <c r="N44" s="2"/>
      <c r="O44" s="24"/>
      <c r="P44" s="24"/>
      <c r="Q44" s="24"/>
      <c r="R44" s="24"/>
      <c r="S44" s="24"/>
      <c r="T44" s="36"/>
    </row>
    <row r="45" spans="2:20" ht="23.25">
      <c r="B45" s="23"/>
      <c r="C45" s="17">
        <v>2005</v>
      </c>
      <c r="D45" s="21">
        <v>381500</v>
      </c>
      <c r="E45" s="49"/>
      <c r="F45" s="50"/>
      <c r="G45" s="50"/>
      <c r="H45" s="50"/>
      <c r="I45" s="24"/>
      <c r="J45" s="24"/>
      <c r="K45" s="24"/>
      <c r="L45" s="24"/>
      <c r="M45" s="24"/>
      <c r="N45" s="2"/>
      <c r="O45" s="24"/>
      <c r="P45" s="24"/>
      <c r="Q45" s="24"/>
      <c r="R45" s="24"/>
      <c r="S45" s="24"/>
      <c r="T45" s="36"/>
    </row>
    <row r="46" spans="2:20" ht="23.25">
      <c r="B46" s="23"/>
      <c r="C46" s="17">
        <v>2006</v>
      </c>
      <c r="D46" s="21">
        <v>408000</v>
      </c>
      <c r="E46" s="49"/>
      <c r="F46" s="49"/>
      <c r="G46" s="50"/>
      <c r="H46" s="51"/>
      <c r="I46" s="24"/>
      <c r="J46" s="24"/>
      <c r="K46" s="24"/>
      <c r="L46" s="24"/>
      <c r="M46" s="24"/>
      <c r="N46" s="2"/>
      <c r="O46" s="24"/>
      <c r="P46" s="24"/>
      <c r="Q46" s="24"/>
      <c r="R46" s="24"/>
      <c r="S46" s="24"/>
      <c r="T46" s="36"/>
    </row>
    <row r="47" spans="2:20" ht="23.25">
      <c r="B47" s="23"/>
      <c r="C47" s="17">
        <v>2007</v>
      </c>
      <c r="D47" s="21">
        <v>433700</v>
      </c>
      <c r="E47" s="49"/>
      <c r="F47" s="49"/>
      <c r="G47" s="49"/>
      <c r="H47" s="24"/>
      <c r="I47" s="24"/>
      <c r="J47" s="24"/>
      <c r="K47" s="24"/>
      <c r="L47" s="24"/>
      <c r="M47" s="24"/>
      <c r="N47" s="24"/>
      <c r="O47" s="24"/>
      <c r="P47" s="24"/>
      <c r="Q47" s="24"/>
      <c r="R47" s="24"/>
      <c r="S47" s="24"/>
      <c r="T47" s="36"/>
    </row>
    <row r="48" spans="2:20" ht="23.25">
      <c r="B48" s="23"/>
      <c r="C48" s="17">
        <v>2008</v>
      </c>
      <c r="D48" s="21">
        <v>461500</v>
      </c>
      <c r="E48" s="49"/>
      <c r="F48" s="49"/>
      <c r="G48" s="49"/>
      <c r="H48" s="24"/>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50">
    <mergeCell ref="C35:D35"/>
    <mergeCell ref="B1:R2"/>
    <mergeCell ref="S1:T6"/>
    <mergeCell ref="B3:R4"/>
    <mergeCell ref="B5:D6"/>
    <mergeCell ref="E5:R6"/>
    <mergeCell ref="Q24:Q26"/>
    <mergeCell ref="R24:R25"/>
    <mergeCell ref="S24:S25"/>
    <mergeCell ref="T24:T25"/>
    <mergeCell ref="G25:G26"/>
    <mergeCell ref="B22:N22"/>
    <mergeCell ref="P22:R22"/>
    <mergeCell ref="B13:M13"/>
    <mergeCell ref="P13:R13"/>
    <mergeCell ref="B14:T14"/>
    <mergeCell ref="L24:L26"/>
    <mergeCell ref="M24:M26"/>
    <mergeCell ref="N24:N26"/>
    <mergeCell ref="O24:O26"/>
    <mergeCell ref="P24:P26"/>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X26:AT26"/>
    <mergeCell ref="K24:K26"/>
    <mergeCell ref="B15:T16"/>
    <mergeCell ref="P17:R17"/>
    <mergeCell ref="B18:M18"/>
    <mergeCell ref="P18:R18"/>
    <mergeCell ref="B8:T9"/>
    <mergeCell ref="B10:J10"/>
    <mergeCell ref="K10:N10"/>
    <mergeCell ref="P10:R12"/>
    <mergeCell ref="B11:J11"/>
    <mergeCell ref="K11:N11"/>
    <mergeCell ref="B12:J12"/>
    <mergeCell ref="K12:N12"/>
    <mergeCell ref="O10:O12"/>
  </mergeCells>
  <conditionalFormatting sqref="O13">
    <cfRule type="containsText" dxfId="11" priority="1" operator="containsText" text="NO  CUMPLE">
      <formula>NOT(ISERROR(SEARCH("NO  CUMPLE",O13)))</formula>
    </cfRule>
    <cfRule type="containsText" dxfId="10" priority="2" operator="containsText" text="CUMPLE">
      <formula>NOT(ISERROR(SEARCH("CUMPLE",O13)))</formula>
    </cfRule>
  </conditionalFormatting>
  <conditionalFormatting sqref="O10">
    <cfRule type="containsText" dxfId="9" priority="3" operator="containsText" text="NO  CUMPLE">
      <formula>NOT(ISERROR(SEARCH("NO  CUMPLE",O10)))</formula>
    </cfRule>
    <cfRule type="containsText" dxfId="8" priority="4" operator="containsText" text="CUMPLE">
      <formula>NOT(ISERROR(SEARCH("CUMPLE",O10)))</formula>
    </cfRule>
  </conditionalFormatting>
  <dataValidations disablePrompts="1"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dimension ref="B1:AT64"/>
  <sheetViews>
    <sheetView topLeftCell="E21" zoomScale="40" zoomScaleNormal="40" workbookViewId="0">
      <selection activeCell="H28" sqref="H28"/>
    </sheetView>
  </sheetViews>
  <sheetFormatPr baseColWidth="10" defaultRowHeight="15"/>
  <cols>
    <col min="3" max="3" width="13.42578125" customWidth="1"/>
    <col min="4" max="4" width="32.5703125" customWidth="1"/>
    <col min="5" max="5" width="34.42578125" customWidth="1"/>
    <col min="6" max="6" width="23.5703125" customWidth="1"/>
    <col min="7" max="7" width="24.28515625" customWidth="1"/>
    <col min="8" max="8" width="63.42578125" customWidth="1"/>
    <col min="9" max="9" width="17.7109375" customWidth="1"/>
    <col min="10" max="10" width="30.42578125" customWidth="1"/>
    <col min="11" max="11" width="17.85546875" customWidth="1"/>
    <col min="12" max="12" width="24.85546875" customWidth="1"/>
    <col min="13" max="13" width="24" customWidth="1"/>
    <col min="14" max="14" width="24.140625" customWidth="1"/>
    <col min="15" max="15" width="31.85546875" customWidth="1"/>
    <col min="16" max="16" width="30.5703125" customWidth="1"/>
    <col min="17" max="17" width="39.85546875" bestFit="1" customWidth="1"/>
    <col min="18" max="18" width="69.5703125" customWidth="1"/>
    <col min="19" max="19" width="31.28515625" bestFit="1" customWidth="1"/>
    <col min="20" max="20" width="37.28515625" customWidth="1"/>
  </cols>
  <sheetData>
    <row r="1" spans="2:20" ht="15" customHeight="1">
      <c r="B1" s="521" t="s">
        <v>190</v>
      </c>
      <c r="C1" s="522"/>
      <c r="D1" s="522"/>
      <c r="E1" s="522"/>
      <c r="F1" s="522"/>
      <c r="G1" s="522"/>
      <c r="H1" s="522"/>
      <c r="I1" s="522"/>
      <c r="J1" s="522"/>
      <c r="K1" s="522"/>
      <c r="L1" s="522"/>
      <c r="M1" s="522"/>
      <c r="N1" s="522"/>
      <c r="O1" s="522"/>
      <c r="P1" s="522"/>
      <c r="Q1" s="522"/>
      <c r="R1" s="523"/>
      <c r="S1" s="630"/>
      <c r="T1" s="631"/>
    </row>
    <row r="2" spans="2:20" ht="15" customHeight="1" thickBot="1">
      <c r="B2" s="479"/>
      <c r="C2" s="480"/>
      <c r="D2" s="480"/>
      <c r="E2" s="480"/>
      <c r="F2" s="480"/>
      <c r="G2" s="480"/>
      <c r="H2" s="480"/>
      <c r="I2" s="480"/>
      <c r="J2" s="480"/>
      <c r="K2" s="480"/>
      <c r="L2" s="480"/>
      <c r="M2" s="480"/>
      <c r="N2" s="480"/>
      <c r="O2" s="480"/>
      <c r="P2" s="480"/>
      <c r="Q2" s="480"/>
      <c r="R2" s="524"/>
      <c r="S2" s="632"/>
      <c r="T2" s="633"/>
    </row>
    <row r="3" spans="2:20" ht="15" customHeight="1">
      <c r="B3" s="565" t="s">
        <v>191</v>
      </c>
      <c r="C3" s="566"/>
      <c r="D3" s="566"/>
      <c r="E3" s="566"/>
      <c r="F3" s="566"/>
      <c r="G3" s="566"/>
      <c r="H3" s="566"/>
      <c r="I3" s="566"/>
      <c r="J3" s="566"/>
      <c r="K3" s="566"/>
      <c r="L3" s="566"/>
      <c r="M3" s="566"/>
      <c r="N3" s="566"/>
      <c r="O3" s="566"/>
      <c r="P3" s="566"/>
      <c r="Q3" s="566"/>
      <c r="R3" s="567"/>
      <c r="S3" s="632"/>
      <c r="T3" s="633"/>
    </row>
    <row r="4" spans="2:20">
      <c r="B4" s="568"/>
      <c r="C4" s="569"/>
      <c r="D4" s="569"/>
      <c r="E4" s="569"/>
      <c r="F4" s="569"/>
      <c r="G4" s="569"/>
      <c r="H4" s="569"/>
      <c r="I4" s="569"/>
      <c r="J4" s="569"/>
      <c r="K4" s="569"/>
      <c r="L4" s="569"/>
      <c r="M4" s="569"/>
      <c r="N4" s="569"/>
      <c r="O4" s="569"/>
      <c r="P4" s="569"/>
      <c r="Q4" s="569"/>
      <c r="R4" s="570"/>
      <c r="S4" s="632"/>
      <c r="T4" s="633"/>
    </row>
    <row r="5" spans="2:20" ht="15" customHeight="1">
      <c r="B5" s="477" t="s">
        <v>188</v>
      </c>
      <c r="C5" s="478"/>
      <c r="D5" s="478"/>
      <c r="E5" s="607" t="s">
        <v>171</v>
      </c>
      <c r="F5" s="608"/>
      <c r="G5" s="608"/>
      <c r="H5" s="608"/>
      <c r="I5" s="608"/>
      <c r="J5" s="608"/>
      <c r="K5" s="608"/>
      <c r="L5" s="608"/>
      <c r="M5" s="608"/>
      <c r="N5" s="608"/>
      <c r="O5" s="608"/>
      <c r="P5" s="608"/>
      <c r="Q5" s="608"/>
      <c r="R5" s="609"/>
      <c r="S5" s="632"/>
      <c r="T5" s="633"/>
    </row>
    <row r="6" spans="2:20" ht="15.75" customHeight="1" thickBot="1">
      <c r="B6" s="479"/>
      <c r="C6" s="480"/>
      <c r="D6" s="480"/>
      <c r="E6" s="610"/>
      <c r="F6" s="611"/>
      <c r="G6" s="611"/>
      <c r="H6" s="611"/>
      <c r="I6" s="611"/>
      <c r="J6" s="611"/>
      <c r="K6" s="611"/>
      <c r="L6" s="611"/>
      <c r="M6" s="611"/>
      <c r="N6" s="611"/>
      <c r="O6" s="611"/>
      <c r="P6" s="611"/>
      <c r="Q6" s="611"/>
      <c r="R6" s="612"/>
      <c r="S6" s="634"/>
      <c r="T6" s="635"/>
    </row>
    <row r="7" spans="2:20" ht="15.75" thickBot="1">
      <c r="B7" s="23"/>
      <c r="C7" s="24"/>
      <c r="D7" s="24"/>
      <c r="E7" s="24"/>
      <c r="F7" s="24"/>
      <c r="G7" s="24"/>
      <c r="H7" s="24"/>
      <c r="I7" s="24"/>
      <c r="J7" s="24"/>
      <c r="K7" s="24"/>
      <c r="L7" s="24"/>
      <c r="M7" s="24"/>
      <c r="N7" s="24"/>
      <c r="O7" s="24"/>
      <c r="P7" s="24"/>
      <c r="Q7" s="24"/>
      <c r="R7" s="24"/>
      <c r="S7" s="24"/>
      <c r="T7" s="36"/>
    </row>
    <row r="8" spans="2:20" ht="57.75" customHeight="1">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5"/>
      <c r="Q9" s="475"/>
      <c r="R9" s="475"/>
      <c r="S9" s="475"/>
      <c r="T9" s="476"/>
    </row>
    <row r="10" spans="2:20" ht="23.25">
      <c r="B10" s="585" t="s">
        <v>0</v>
      </c>
      <c r="C10" s="586"/>
      <c r="D10" s="586"/>
      <c r="E10" s="586"/>
      <c r="F10" s="586"/>
      <c r="G10" s="586"/>
      <c r="H10" s="586"/>
      <c r="I10" s="586"/>
      <c r="J10" s="587"/>
      <c r="K10" s="588">
        <v>16000000000</v>
      </c>
      <c r="L10" s="589"/>
      <c r="M10" s="589"/>
      <c r="N10" s="590"/>
      <c r="O10" s="552" t="str">
        <f>+IF(K12&gt;=K11,"CUMPLE","NO  CUMPLE")</f>
        <v>CUMPLE</v>
      </c>
      <c r="P10" s="621"/>
      <c r="Q10" s="622"/>
      <c r="R10" s="648"/>
      <c r="S10" s="1"/>
      <c r="T10" s="80"/>
    </row>
    <row r="11" spans="2:20" ht="23.25">
      <c r="B11" s="487" t="s">
        <v>126</v>
      </c>
      <c r="C11" s="488"/>
      <c r="D11" s="488"/>
      <c r="E11" s="488"/>
      <c r="F11" s="488"/>
      <c r="G11" s="488"/>
      <c r="H11" s="488"/>
      <c r="I11" s="488"/>
      <c r="J11" s="489"/>
      <c r="K11" s="575">
        <f>+H39</f>
        <v>15360.157288010629</v>
      </c>
      <c r="L11" s="576"/>
      <c r="M11" s="576"/>
      <c r="N11" s="577"/>
      <c r="O11" s="553"/>
      <c r="P11" s="603"/>
      <c r="Q11" s="624"/>
      <c r="R11" s="649"/>
      <c r="S11" s="1"/>
      <c r="T11" s="80"/>
    </row>
    <row r="12" spans="2:20" ht="42" customHeight="1">
      <c r="B12" s="487" t="s">
        <v>1</v>
      </c>
      <c r="C12" s="488"/>
      <c r="D12" s="488"/>
      <c r="E12" s="488"/>
      <c r="F12" s="488"/>
      <c r="G12" s="488"/>
      <c r="H12" s="488"/>
      <c r="I12" s="488"/>
      <c r="J12" s="489"/>
      <c r="K12" s="575">
        <f>+S33</f>
        <v>17851.827188605494</v>
      </c>
      <c r="L12" s="576"/>
      <c r="M12" s="576"/>
      <c r="N12" s="577"/>
      <c r="O12" s="554"/>
      <c r="P12" s="650"/>
      <c r="Q12" s="651"/>
      <c r="R12" s="652"/>
      <c r="S12" s="1"/>
      <c r="T12" s="80"/>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84"/>
      <c r="Q13" s="584"/>
      <c r="R13" s="584"/>
      <c r="S13" s="2"/>
      <c r="T13" s="82"/>
    </row>
    <row r="14" spans="2:20" ht="34.5" customHeight="1" thickBot="1">
      <c r="B14" s="614" t="str">
        <f>IF(AND($O10="CUMPLE",O13="CUMPLE"),"HABILITADO","NO HABILITADO")</f>
        <v>HABILITADO</v>
      </c>
      <c r="C14" s="615"/>
      <c r="D14" s="615"/>
      <c r="E14" s="615"/>
      <c r="F14" s="615"/>
      <c r="G14" s="615"/>
      <c r="H14" s="615"/>
      <c r="I14" s="615"/>
      <c r="J14" s="615"/>
      <c r="K14" s="615"/>
      <c r="L14" s="615"/>
      <c r="M14" s="615"/>
      <c r="N14" s="615"/>
      <c r="O14" s="615"/>
      <c r="P14" s="615"/>
      <c r="Q14" s="615"/>
      <c r="R14" s="615"/>
      <c r="S14" s="615"/>
      <c r="T14" s="616"/>
    </row>
    <row r="15" spans="2:20" ht="43.5" customHeight="1">
      <c r="B15" s="470" t="s">
        <v>40</v>
      </c>
      <c r="C15" s="471"/>
      <c r="D15" s="471"/>
      <c r="E15" s="471"/>
      <c r="F15" s="471"/>
      <c r="G15" s="471"/>
      <c r="H15" s="471"/>
      <c r="I15" s="471"/>
      <c r="J15" s="471"/>
      <c r="K15" s="471"/>
      <c r="L15" s="471"/>
      <c r="M15" s="471"/>
      <c r="N15" s="471"/>
      <c r="O15" s="471"/>
      <c r="P15" s="471"/>
      <c r="Q15" s="471"/>
      <c r="R15" s="471"/>
      <c r="S15" s="471"/>
      <c r="T15" s="617"/>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2" t="s">
        <v>43</v>
      </c>
      <c r="C18" s="513"/>
      <c r="D18" s="513"/>
      <c r="E18" s="513"/>
      <c r="F18" s="513"/>
      <c r="G18" s="513"/>
      <c r="H18" s="513"/>
      <c r="I18" s="513"/>
      <c r="J18" s="513"/>
      <c r="K18" s="513"/>
      <c r="L18" s="513"/>
      <c r="M18" s="513"/>
      <c r="N18" s="40">
        <v>1</v>
      </c>
      <c r="O18" s="39" t="str">
        <f>IF(B14="NO HABILITADO","0",IF(N18=1,"100",IF(N18=2,"50","0")))</f>
        <v>100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10</v>
      </c>
      <c r="P19" s="540"/>
      <c r="Q19" s="541"/>
      <c r="R19" s="542"/>
      <c r="S19" s="4"/>
      <c r="T19" s="83"/>
      <c r="X19" s="66"/>
      <c r="Y19" s="67"/>
      <c r="Z19" s="67"/>
      <c r="AA19" s="67"/>
      <c r="AB19" s="67"/>
      <c r="AC19" s="67"/>
      <c r="AD19" s="67"/>
      <c r="AE19" s="67"/>
      <c r="AF19" s="67"/>
      <c r="AG19" s="67"/>
      <c r="AH19" s="67"/>
      <c r="AI19" s="67"/>
      <c r="AJ19" s="67"/>
      <c r="AK19" s="67"/>
      <c r="AL19" s="67"/>
      <c r="AM19" s="67"/>
      <c r="AN19" s="67"/>
      <c r="AO19" s="67"/>
      <c r="AP19" s="67"/>
      <c r="AQ19" s="67"/>
      <c r="AR19" s="67"/>
      <c r="AS19" s="67"/>
      <c r="AT19" s="68"/>
    </row>
    <row r="20" spans="2:46" ht="61.5" customHeight="1">
      <c r="B20" s="512" t="s">
        <v>44</v>
      </c>
      <c r="C20" s="513"/>
      <c r="D20" s="513"/>
      <c r="E20" s="513"/>
      <c r="F20" s="513"/>
      <c r="G20" s="513"/>
      <c r="H20" s="513"/>
      <c r="I20" s="513"/>
      <c r="J20" s="513"/>
      <c r="K20" s="513"/>
      <c r="L20" s="513"/>
      <c r="M20" s="513"/>
      <c r="N20" s="40" t="s">
        <v>3</v>
      </c>
      <c r="O20" s="39" t="str">
        <f>IF(B14="NO HABILITADO","0",IF(N20="SI","20","0"))</f>
        <v>20</v>
      </c>
      <c r="P20" s="540"/>
      <c r="Q20" s="541"/>
      <c r="R20" s="542"/>
      <c r="S20" s="4"/>
      <c r="T20" s="83"/>
      <c r="X20" s="69"/>
      <c r="Y20" s="70"/>
      <c r="Z20" s="70"/>
      <c r="AA20" s="70"/>
      <c r="AB20" s="70"/>
      <c r="AC20" s="70"/>
      <c r="AD20" s="70"/>
      <c r="AE20" s="70"/>
      <c r="AF20" s="70"/>
      <c r="AG20" s="70"/>
      <c r="AH20" s="70"/>
      <c r="AI20" s="70"/>
      <c r="AJ20" s="70"/>
      <c r="AK20" s="70"/>
      <c r="AL20" s="70"/>
      <c r="AM20" s="70"/>
      <c r="AN20" s="70"/>
      <c r="AO20" s="70"/>
      <c r="AP20" s="70"/>
      <c r="AQ20" s="70"/>
      <c r="AR20" s="70"/>
      <c r="AS20" s="70"/>
      <c r="AT20" s="71"/>
    </row>
    <row r="21" spans="2:46" ht="164.25" customHeight="1">
      <c r="B21" s="512" t="s">
        <v>46</v>
      </c>
      <c r="C21" s="513"/>
      <c r="D21" s="513"/>
      <c r="E21" s="513"/>
      <c r="F21" s="513"/>
      <c r="G21" s="513"/>
      <c r="H21" s="513"/>
      <c r="I21" s="513"/>
      <c r="J21" s="513"/>
      <c r="K21" s="513"/>
      <c r="L21" s="513"/>
      <c r="M21" s="513"/>
      <c r="N21" s="40" t="s">
        <v>3</v>
      </c>
      <c r="O21" s="39" t="str">
        <f>IF(B14="NO HABILITADO","0",IF(N21="SI","100","0"))</f>
        <v>100</v>
      </c>
      <c r="P21" s="540"/>
      <c r="Q21" s="541"/>
      <c r="R21" s="542"/>
      <c r="S21" s="2"/>
      <c r="T21" s="82"/>
      <c r="X21" s="69"/>
      <c r="Y21" s="70"/>
      <c r="Z21" s="70"/>
      <c r="AA21" s="70"/>
      <c r="AB21" s="70"/>
      <c r="AC21" s="70"/>
      <c r="AD21" s="70"/>
      <c r="AE21" s="70"/>
      <c r="AF21" s="70"/>
      <c r="AG21" s="70"/>
      <c r="AH21" s="70"/>
      <c r="AI21" s="70"/>
      <c r="AJ21" s="70"/>
      <c r="AK21" s="70"/>
      <c r="AL21" s="70"/>
      <c r="AM21" s="70"/>
      <c r="AN21" s="70"/>
      <c r="AO21" s="70"/>
      <c r="AP21" s="70"/>
      <c r="AQ21" s="70"/>
      <c r="AR21" s="70"/>
      <c r="AS21" s="70"/>
      <c r="AT21" s="71"/>
    </row>
    <row r="22" spans="2:46" ht="27.75">
      <c r="B22" s="537" t="s">
        <v>35</v>
      </c>
      <c r="C22" s="538"/>
      <c r="D22" s="538"/>
      <c r="E22" s="538"/>
      <c r="F22" s="538"/>
      <c r="G22" s="538"/>
      <c r="H22" s="538"/>
      <c r="I22" s="538"/>
      <c r="J22" s="538"/>
      <c r="K22" s="538"/>
      <c r="L22" s="538"/>
      <c r="M22" s="538"/>
      <c r="N22" s="538"/>
      <c r="O22" s="41">
        <f>+O21+O20+O19+O18</f>
        <v>230</v>
      </c>
      <c r="P22" s="540"/>
      <c r="Q22" s="541"/>
      <c r="R22" s="542"/>
      <c r="S22" s="2"/>
      <c r="T22" s="82"/>
      <c r="X22" s="69"/>
      <c r="Y22" s="70"/>
      <c r="Z22" s="70"/>
      <c r="AA22" s="70"/>
      <c r="AB22" s="70"/>
      <c r="AC22" s="70"/>
      <c r="AD22" s="70"/>
      <c r="AE22" s="70"/>
      <c r="AF22" s="70"/>
      <c r="AG22" s="70"/>
      <c r="AH22" s="70"/>
      <c r="AI22" s="70"/>
      <c r="AJ22" s="70"/>
      <c r="AK22" s="70"/>
      <c r="AL22" s="70"/>
      <c r="AM22" s="70"/>
      <c r="AN22" s="70"/>
      <c r="AO22" s="70"/>
      <c r="AP22" s="70"/>
      <c r="AQ22" s="70"/>
      <c r="AR22" s="70"/>
      <c r="AS22" s="70"/>
      <c r="AT22" s="71"/>
    </row>
    <row r="23" spans="2:46" ht="23.25">
      <c r="B23" s="23"/>
      <c r="C23" s="24"/>
      <c r="D23" s="24"/>
      <c r="E23" s="24"/>
      <c r="F23" s="24"/>
      <c r="G23" s="24"/>
      <c r="H23" s="24"/>
      <c r="I23" s="24"/>
      <c r="J23" s="24"/>
      <c r="K23" s="24"/>
      <c r="L23" s="24"/>
      <c r="M23" s="24"/>
      <c r="N23" s="24"/>
      <c r="O23" s="2"/>
      <c r="P23" s="2"/>
      <c r="Q23" s="2"/>
      <c r="R23" s="2"/>
      <c r="S23" s="2"/>
      <c r="T23" s="82"/>
      <c r="X23" s="69"/>
      <c r="Y23" s="70"/>
      <c r="Z23" s="70"/>
      <c r="AA23" s="70"/>
      <c r="AB23" s="70"/>
      <c r="AC23" s="70"/>
      <c r="AD23" s="70"/>
      <c r="AE23" s="70"/>
      <c r="AF23" s="70"/>
      <c r="AG23" s="70"/>
      <c r="AH23" s="70"/>
      <c r="AI23" s="70"/>
      <c r="AJ23" s="70"/>
      <c r="AK23" s="70"/>
      <c r="AL23" s="70"/>
      <c r="AM23" s="70"/>
      <c r="AN23" s="70"/>
      <c r="AO23" s="70"/>
      <c r="AP23" s="70"/>
      <c r="AQ23" s="70"/>
      <c r="AR23" s="70"/>
      <c r="AS23" s="70"/>
      <c r="AT23" s="71"/>
    </row>
    <row r="24" spans="2:46" ht="31.5">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72"/>
      <c r="Y24" s="73"/>
      <c r="Z24" s="73"/>
      <c r="AA24" s="73"/>
      <c r="AB24" s="73"/>
      <c r="AC24" s="73"/>
      <c r="AD24" s="73"/>
      <c r="AE24" s="73"/>
      <c r="AF24" s="73"/>
      <c r="AG24" s="73"/>
      <c r="AH24" s="73"/>
      <c r="AI24" s="73"/>
      <c r="AJ24" s="73"/>
      <c r="AK24" s="73"/>
      <c r="AL24" s="73"/>
      <c r="AM24" s="73"/>
      <c r="AN24" s="73"/>
      <c r="AO24" s="73"/>
      <c r="AP24" s="73"/>
      <c r="AQ24" s="73"/>
      <c r="AR24" s="73"/>
      <c r="AS24" s="73"/>
      <c r="AT24" s="74"/>
    </row>
    <row r="25" spans="2:46" ht="31.5">
      <c r="B25" s="5"/>
      <c r="C25" s="498"/>
      <c r="D25" s="498"/>
      <c r="E25" s="498"/>
      <c r="F25" s="498"/>
      <c r="G25" s="497" t="s">
        <v>22</v>
      </c>
      <c r="H25" s="498"/>
      <c r="I25" s="498"/>
      <c r="J25" s="498"/>
      <c r="K25" s="498"/>
      <c r="L25" s="498"/>
      <c r="M25" s="498"/>
      <c r="N25" s="498"/>
      <c r="O25" s="498"/>
      <c r="P25" s="519"/>
      <c r="Q25" s="519"/>
      <c r="R25" s="515"/>
      <c r="S25" s="515"/>
      <c r="T25" s="517"/>
      <c r="X25" s="72"/>
      <c r="Y25" s="73"/>
      <c r="Z25" s="73"/>
      <c r="AA25" s="73"/>
      <c r="AB25" s="73"/>
      <c r="AC25" s="73"/>
      <c r="AD25" s="73"/>
      <c r="AE25" s="73"/>
      <c r="AF25" s="73"/>
      <c r="AG25" s="73"/>
      <c r="AH25" s="73"/>
      <c r="AI25" s="73"/>
      <c r="AJ25" s="73"/>
      <c r="AK25" s="73"/>
      <c r="AL25" s="73"/>
      <c r="AM25" s="73"/>
      <c r="AN25" s="73"/>
      <c r="AO25" s="73"/>
      <c r="AP25" s="73"/>
      <c r="AQ25" s="73"/>
      <c r="AR25" s="73"/>
      <c r="AS25" s="73"/>
      <c r="AT25" s="74"/>
    </row>
    <row r="26" spans="2:46" ht="32.25" thickBot="1">
      <c r="B26" s="5"/>
      <c r="C26" s="499"/>
      <c r="D26" s="499"/>
      <c r="E26" s="499"/>
      <c r="F26" s="499"/>
      <c r="G26" s="499"/>
      <c r="H26" s="499"/>
      <c r="I26" s="499"/>
      <c r="J26" s="499"/>
      <c r="K26" s="499"/>
      <c r="L26" s="499"/>
      <c r="M26" s="499"/>
      <c r="N26" s="499"/>
      <c r="O26" s="499"/>
      <c r="P26" s="520"/>
      <c r="Q26" s="520"/>
      <c r="R26" s="6" t="s">
        <v>23</v>
      </c>
      <c r="S26" s="6" t="s">
        <v>24</v>
      </c>
      <c r="T26" s="84"/>
      <c r="X26" s="509" t="s">
        <v>42</v>
      </c>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201.75" customHeight="1">
      <c r="B27" s="5"/>
      <c r="C27" s="8">
        <v>1</v>
      </c>
      <c r="D27" s="9" t="s">
        <v>170</v>
      </c>
      <c r="E27" s="9" t="s">
        <v>171</v>
      </c>
      <c r="F27" s="9">
        <v>38</v>
      </c>
      <c r="G27" s="9" t="s">
        <v>172</v>
      </c>
      <c r="H27" s="59" t="s">
        <v>281</v>
      </c>
      <c r="I27" s="11" t="s">
        <v>28</v>
      </c>
      <c r="J27" s="9" t="s">
        <v>173</v>
      </c>
      <c r="K27" s="9" t="s">
        <v>94</v>
      </c>
      <c r="L27" s="12">
        <v>0.89</v>
      </c>
      <c r="M27" s="13">
        <v>42285</v>
      </c>
      <c r="N27" s="13">
        <v>42650</v>
      </c>
      <c r="O27" s="9">
        <v>2016</v>
      </c>
      <c r="P27" s="13" t="s">
        <v>31</v>
      </c>
      <c r="Q27" s="14">
        <v>7639256888</v>
      </c>
      <c r="R27" s="14">
        <f>(Q27/1000)*L27</f>
        <v>6798938.6303200005</v>
      </c>
      <c r="S27" s="14">
        <f>R27*1000/(VLOOKUP(O27,$C$37:$D$58,2,FALSE))</f>
        <v>9861.3232630410985</v>
      </c>
      <c r="T27" s="94"/>
    </row>
    <row r="28" spans="2:46" ht="177" customHeight="1">
      <c r="B28" s="5"/>
      <c r="C28" s="8">
        <v>2</v>
      </c>
      <c r="D28" s="9" t="s">
        <v>174</v>
      </c>
      <c r="E28" s="9" t="s">
        <v>171</v>
      </c>
      <c r="F28" s="9">
        <v>41</v>
      </c>
      <c r="G28" s="9" t="s">
        <v>175</v>
      </c>
      <c r="H28" s="114" t="s">
        <v>176</v>
      </c>
      <c r="I28" s="11" t="s">
        <v>28</v>
      </c>
      <c r="J28" s="9" t="s">
        <v>177</v>
      </c>
      <c r="K28" s="9" t="s">
        <v>94</v>
      </c>
      <c r="L28" s="12">
        <v>0.97</v>
      </c>
      <c r="M28" s="13">
        <v>42394</v>
      </c>
      <c r="N28" s="13">
        <v>42637</v>
      </c>
      <c r="O28" s="9">
        <v>2016</v>
      </c>
      <c r="P28" s="13" t="s">
        <v>31</v>
      </c>
      <c r="Q28" s="14">
        <f>5677000000--2477200</f>
        <v>5679477200</v>
      </c>
      <c r="R28" s="14">
        <f>(Q28/1000)*L28</f>
        <v>5509092.8839999996</v>
      </c>
      <c r="S28" s="14">
        <f>R28*1000/(VLOOKUP(O28,$C$37:$D$58,2,FALSE))</f>
        <v>7990.5039255643951</v>
      </c>
      <c r="T28" s="89"/>
    </row>
    <row r="29" spans="2:46" ht="46.5" customHeight="1">
      <c r="B29" s="5"/>
      <c r="C29" s="8">
        <v>3</v>
      </c>
      <c r="D29" s="9"/>
      <c r="E29" s="9"/>
      <c r="F29" s="17"/>
      <c r="G29" s="9"/>
      <c r="H29" s="59"/>
      <c r="I29" s="17"/>
      <c r="J29" s="17"/>
      <c r="K29" s="9"/>
      <c r="L29" s="19"/>
      <c r="M29" s="13"/>
      <c r="N29" s="13"/>
      <c r="O29" s="9"/>
      <c r="P29" s="13"/>
      <c r="Q29" s="14"/>
      <c r="R29" s="14"/>
      <c r="S29" s="14"/>
      <c r="T29" s="87"/>
    </row>
    <row r="30" spans="2:46" ht="23.25">
      <c r="B30" s="5"/>
      <c r="C30" s="8">
        <v>4</v>
      </c>
      <c r="D30" s="9"/>
      <c r="E30" s="9"/>
      <c r="F30" s="17"/>
      <c r="G30" s="9"/>
      <c r="H30" s="59"/>
      <c r="I30" s="17"/>
      <c r="J30" s="17"/>
      <c r="K30" s="9"/>
      <c r="L30" s="19"/>
      <c r="M30" s="13"/>
      <c r="N30" s="13"/>
      <c r="O30" s="9"/>
      <c r="P30" s="13"/>
      <c r="Q30" s="14"/>
      <c r="R30" s="14"/>
      <c r="S30" s="14"/>
      <c r="T30" s="90"/>
    </row>
    <row r="31" spans="2:46" ht="23.25">
      <c r="B31" s="5"/>
      <c r="C31" s="8">
        <v>5</v>
      </c>
      <c r="D31" s="9"/>
      <c r="E31" s="9"/>
      <c r="F31" s="17"/>
      <c r="G31" s="17"/>
      <c r="H31" s="59"/>
      <c r="I31" s="17"/>
      <c r="J31" s="17"/>
      <c r="K31" s="17"/>
      <c r="L31" s="19"/>
      <c r="M31" s="13"/>
      <c r="N31" s="13"/>
      <c r="O31" s="44"/>
      <c r="P31" s="13"/>
      <c r="Q31" s="14"/>
      <c r="R31" s="14"/>
      <c r="S31" s="14"/>
      <c r="T31" s="91"/>
    </row>
    <row r="32" spans="2:46" ht="23.25">
      <c r="B32" s="5"/>
      <c r="C32" s="8">
        <v>6</v>
      </c>
      <c r="D32" s="9"/>
      <c r="E32" s="9"/>
      <c r="F32" s="17"/>
      <c r="G32" s="17"/>
      <c r="H32" s="59"/>
      <c r="I32" s="17"/>
      <c r="J32" s="17"/>
      <c r="K32" s="17"/>
      <c r="L32" s="19"/>
      <c r="M32" s="13"/>
      <c r="N32" s="13"/>
      <c r="O32" s="13"/>
      <c r="P32" s="13"/>
      <c r="Q32" s="14"/>
      <c r="R32" s="14"/>
      <c r="S32" s="14"/>
      <c r="T32" s="92"/>
    </row>
    <row r="33" spans="2:20" ht="23.25">
      <c r="B33" s="23"/>
      <c r="C33" s="24"/>
      <c r="D33" s="24"/>
      <c r="E33" s="24"/>
      <c r="F33" s="24"/>
      <c r="G33" s="24"/>
      <c r="H33" s="24"/>
      <c r="I33" s="24"/>
      <c r="J33" s="24"/>
      <c r="K33" s="24"/>
      <c r="L33" s="24"/>
      <c r="M33" s="24"/>
      <c r="N33" s="24"/>
      <c r="O33" s="24"/>
      <c r="P33" s="24"/>
      <c r="Q33" s="24"/>
      <c r="R33" s="6" t="s">
        <v>35</v>
      </c>
      <c r="S33" s="22">
        <f>+SUM(S27:S32)</f>
        <v>17851.827188605494</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613" t="s">
        <v>36</v>
      </c>
      <c r="D35" s="613"/>
      <c r="E35" s="48"/>
      <c r="F35" s="48"/>
      <c r="G35" s="48"/>
      <c r="H35" s="24"/>
      <c r="I35" s="24"/>
      <c r="J35" s="24"/>
      <c r="K35" s="24"/>
      <c r="L35" s="24"/>
      <c r="M35" s="24"/>
      <c r="N35" s="24"/>
      <c r="O35" s="24"/>
      <c r="P35" s="24"/>
      <c r="Q35" s="24"/>
      <c r="R35" s="24"/>
      <c r="S35" s="24"/>
      <c r="T35" s="36"/>
    </row>
    <row r="36" spans="2:20" ht="46.5">
      <c r="B36" s="23"/>
      <c r="C36" s="17" t="s">
        <v>37</v>
      </c>
      <c r="D36" s="17" t="s">
        <v>38</v>
      </c>
      <c r="E36" s="49"/>
      <c r="F36" s="50"/>
      <c r="G36" s="50"/>
      <c r="H36" s="52"/>
      <c r="I36" s="24"/>
      <c r="J36" s="24"/>
      <c r="K36" s="24"/>
      <c r="L36" s="24"/>
      <c r="M36" s="24"/>
      <c r="N36" s="24"/>
      <c r="O36" s="24"/>
      <c r="P36" s="24"/>
      <c r="Q36" s="24"/>
      <c r="R36" s="24"/>
      <c r="S36" s="24"/>
      <c r="T36" s="36"/>
    </row>
    <row r="37" spans="2:20" ht="28.5">
      <c r="B37" s="23"/>
      <c r="C37" s="17">
        <v>1997</v>
      </c>
      <c r="D37" s="21">
        <v>172005</v>
      </c>
      <c r="E37" s="49"/>
      <c r="F37" s="58" t="s">
        <v>75</v>
      </c>
      <c r="G37" s="58" t="s">
        <v>76</v>
      </c>
      <c r="H37" s="58" t="s">
        <v>74</v>
      </c>
      <c r="I37" s="24"/>
      <c r="J37" s="24"/>
      <c r="K37" s="24"/>
      <c r="L37" s="24"/>
      <c r="M37" s="24"/>
      <c r="N37" s="24"/>
      <c r="O37" s="24"/>
      <c r="P37" s="24"/>
      <c r="Q37" s="24"/>
      <c r="R37" s="24"/>
      <c r="S37" s="24"/>
      <c r="T37" s="36"/>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36"/>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21">
        <v>309000</v>
      </c>
      <c r="E42" s="49"/>
      <c r="F42" s="50"/>
      <c r="G42" s="50"/>
      <c r="H42" s="50"/>
      <c r="I42" s="24"/>
      <c r="J42" s="24"/>
      <c r="K42" s="24"/>
      <c r="L42" s="24"/>
      <c r="M42" s="24"/>
      <c r="N42" s="2"/>
      <c r="O42" s="24"/>
      <c r="P42" s="24"/>
      <c r="Q42" s="24"/>
      <c r="R42" s="24"/>
      <c r="S42" s="24"/>
      <c r="T42" s="36"/>
    </row>
    <row r="43" spans="2:20" ht="23.25">
      <c r="B43" s="23"/>
      <c r="C43" s="17">
        <v>2003</v>
      </c>
      <c r="D43" s="21">
        <v>332000</v>
      </c>
      <c r="E43" s="49"/>
      <c r="F43" s="50"/>
      <c r="G43" s="50"/>
      <c r="H43" s="50"/>
      <c r="I43" s="24"/>
      <c r="J43" s="24"/>
      <c r="K43" s="24"/>
      <c r="L43" s="24"/>
      <c r="M43" s="24"/>
      <c r="N43" s="2"/>
      <c r="O43" s="24"/>
      <c r="P43" s="24"/>
      <c r="Q43" s="24"/>
      <c r="R43" s="24"/>
      <c r="S43" s="24"/>
      <c r="T43" s="36"/>
    </row>
    <row r="44" spans="2:20" ht="23.25">
      <c r="B44" s="23"/>
      <c r="C44" s="17">
        <v>2004</v>
      </c>
      <c r="D44" s="21">
        <v>358000</v>
      </c>
      <c r="E44" s="49"/>
      <c r="F44" s="50"/>
      <c r="G44" s="50"/>
      <c r="H44" s="53"/>
      <c r="I44" s="24"/>
      <c r="J44" s="24"/>
      <c r="K44" s="24"/>
      <c r="L44" s="24"/>
      <c r="M44" s="24"/>
      <c r="N44" s="2"/>
      <c r="O44" s="24"/>
      <c r="P44" s="24"/>
      <c r="Q44" s="24"/>
      <c r="R44" s="24"/>
      <c r="S44" s="24"/>
      <c r="T44" s="36"/>
    </row>
    <row r="45" spans="2:20" ht="23.25">
      <c r="B45" s="23"/>
      <c r="C45" s="17">
        <v>2005</v>
      </c>
      <c r="D45" s="21">
        <v>381500</v>
      </c>
      <c r="E45" s="49"/>
      <c r="F45" s="50"/>
      <c r="G45" s="50"/>
      <c r="H45" s="50"/>
      <c r="I45" s="24"/>
      <c r="J45" s="24"/>
      <c r="K45" s="24"/>
      <c r="L45" s="24"/>
      <c r="M45" s="24"/>
      <c r="N45" s="2"/>
      <c r="O45" s="24"/>
      <c r="P45" s="24"/>
      <c r="Q45" s="24"/>
      <c r="R45" s="24"/>
      <c r="S45" s="24"/>
      <c r="T45" s="36"/>
    </row>
    <row r="46" spans="2:20" ht="23.25">
      <c r="B46" s="23"/>
      <c r="C46" s="17">
        <v>2006</v>
      </c>
      <c r="D46" s="21">
        <v>408000</v>
      </c>
      <c r="E46" s="49"/>
      <c r="F46" s="49"/>
      <c r="G46" s="50"/>
      <c r="H46" s="51"/>
      <c r="I46" s="24"/>
      <c r="J46" s="24"/>
      <c r="K46" s="24"/>
      <c r="L46" s="24"/>
      <c r="M46" s="24"/>
      <c r="N46" s="2"/>
      <c r="O46" s="24"/>
      <c r="P46" s="24"/>
      <c r="Q46" s="24"/>
      <c r="R46" s="24"/>
      <c r="S46" s="24"/>
      <c r="T46" s="36"/>
    </row>
    <row r="47" spans="2:20" ht="23.25">
      <c r="B47" s="23"/>
      <c r="C47" s="17">
        <v>2007</v>
      </c>
      <c r="D47" s="21">
        <v>433700</v>
      </c>
      <c r="E47" s="49"/>
      <c r="F47" s="49"/>
      <c r="G47" s="49"/>
      <c r="H47" s="24"/>
      <c r="I47" s="24"/>
      <c r="J47" s="24"/>
      <c r="K47" s="24"/>
      <c r="L47" s="24"/>
      <c r="M47" s="24"/>
      <c r="N47" s="24"/>
      <c r="O47" s="24"/>
      <c r="P47" s="24"/>
      <c r="Q47" s="24"/>
      <c r="R47" s="24"/>
      <c r="S47" s="24"/>
      <c r="T47" s="36"/>
    </row>
    <row r="48" spans="2:20" ht="23.25">
      <c r="B48" s="23"/>
      <c r="C48" s="17">
        <v>2008</v>
      </c>
      <c r="D48" s="21">
        <v>461500</v>
      </c>
      <c r="E48" s="49"/>
      <c r="F48" s="49"/>
      <c r="G48" s="49"/>
      <c r="H48" s="24"/>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50">
    <mergeCell ref="B1:R2"/>
    <mergeCell ref="S1:T6"/>
    <mergeCell ref="B3:R4"/>
    <mergeCell ref="B5:D6"/>
    <mergeCell ref="E5:R6"/>
    <mergeCell ref="C35:D35"/>
    <mergeCell ref="Q24:Q26"/>
    <mergeCell ref="R24:R25"/>
    <mergeCell ref="S24:S25"/>
    <mergeCell ref="T24:T25"/>
    <mergeCell ref="G25:G26"/>
    <mergeCell ref="X26:AT26"/>
    <mergeCell ref="K24:K26"/>
    <mergeCell ref="L24:L26"/>
    <mergeCell ref="M24:M26"/>
    <mergeCell ref="N24:N26"/>
    <mergeCell ref="O24:O26"/>
    <mergeCell ref="P24:P26"/>
    <mergeCell ref="B22:N22"/>
    <mergeCell ref="P22:R22"/>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B18:M18"/>
    <mergeCell ref="P18:R18"/>
    <mergeCell ref="B8:T9"/>
    <mergeCell ref="B10:J10"/>
    <mergeCell ref="K10:N10"/>
    <mergeCell ref="P10:R12"/>
    <mergeCell ref="B11:J11"/>
    <mergeCell ref="K11:N11"/>
    <mergeCell ref="B12:J12"/>
    <mergeCell ref="K12:N12"/>
    <mergeCell ref="B13:M13"/>
    <mergeCell ref="P13:R13"/>
    <mergeCell ref="B14:T14"/>
    <mergeCell ref="B15:T16"/>
    <mergeCell ref="P17:R17"/>
    <mergeCell ref="O10:O12"/>
  </mergeCells>
  <conditionalFormatting sqref="O13">
    <cfRule type="containsText" dxfId="7" priority="1" operator="containsText" text="NO  CUMPLE">
      <formula>NOT(ISERROR(SEARCH("NO  CUMPLE",O13)))</formula>
    </cfRule>
    <cfRule type="containsText" dxfId="6" priority="2" operator="containsText" text="CUMPLE">
      <formula>NOT(ISERROR(SEARCH("CUMPLE",O13)))</formula>
    </cfRule>
  </conditionalFormatting>
  <conditionalFormatting sqref="O10">
    <cfRule type="containsText" dxfId="5" priority="3" operator="containsText" text="NO  CUMPLE">
      <formula>NOT(ISERROR(SEARCH("NO  CUMPLE",O10)))</formula>
    </cfRule>
    <cfRule type="containsText" dxfId="4" priority="4" operator="containsText" text="CUMPLE">
      <formula>NOT(ISERROR(SEARCH("CUMPLE",O10)))</formula>
    </cfRule>
  </conditionalFormatting>
  <dataValidations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23.xml><?xml version="1.0" encoding="utf-8"?>
<worksheet xmlns="http://schemas.openxmlformats.org/spreadsheetml/2006/main" xmlns:r="http://schemas.openxmlformats.org/officeDocument/2006/relationships">
  <dimension ref="B1:AT64"/>
  <sheetViews>
    <sheetView zoomScale="25" zoomScaleNormal="25" workbookViewId="0">
      <selection activeCell="AI46" sqref="AI46"/>
    </sheetView>
  </sheetViews>
  <sheetFormatPr baseColWidth="10" defaultRowHeight="15"/>
  <cols>
    <col min="3" max="3" width="13.42578125" customWidth="1"/>
    <col min="4" max="4" width="32.5703125" customWidth="1"/>
    <col min="5" max="5" width="34.42578125" customWidth="1"/>
    <col min="6" max="6" width="23.5703125" customWidth="1"/>
    <col min="7" max="7" width="24.28515625" customWidth="1"/>
    <col min="8" max="8" width="63.42578125" customWidth="1"/>
    <col min="9" max="9" width="17.7109375" customWidth="1"/>
    <col min="10" max="10" width="30.42578125" customWidth="1"/>
    <col min="11" max="11" width="17.85546875" customWidth="1"/>
    <col min="12" max="12" width="24.85546875" customWidth="1"/>
    <col min="13" max="13" width="24" customWidth="1"/>
    <col min="14" max="14" width="24.140625" customWidth="1"/>
    <col min="15" max="15" width="31.85546875" customWidth="1"/>
    <col min="16" max="16" width="30.5703125" customWidth="1"/>
    <col min="17" max="17" width="39.85546875" bestFit="1" customWidth="1"/>
    <col min="18" max="18" width="69.5703125" customWidth="1"/>
    <col min="19" max="19" width="31.28515625" bestFit="1" customWidth="1"/>
    <col min="20" max="20" width="37.28515625" customWidth="1"/>
  </cols>
  <sheetData>
    <row r="1" spans="2:20">
      <c r="B1" s="521" t="s">
        <v>190</v>
      </c>
      <c r="C1" s="522"/>
      <c r="D1" s="522"/>
      <c r="E1" s="522"/>
      <c r="F1" s="522"/>
      <c r="G1" s="522"/>
      <c r="H1" s="522"/>
      <c r="I1" s="522"/>
      <c r="J1" s="522"/>
      <c r="K1" s="522"/>
      <c r="L1" s="522"/>
      <c r="M1" s="522"/>
      <c r="N1" s="522"/>
      <c r="O1" s="522"/>
      <c r="P1" s="522"/>
      <c r="Q1" s="522"/>
      <c r="R1" s="523"/>
      <c r="S1" s="630"/>
      <c r="T1" s="631"/>
    </row>
    <row r="2" spans="2:20" ht="15" customHeight="1" thickBot="1">
      <c r="B2" s="479"/>
      <c r="C2" s="480"/>
      <c r="D2" s="480"/>
      <c r="E2" s="480"/>
      <c r="F2" s="480"/>
      <c r="G2" s="480"/>
      <c r="H2" s="480"/>
      <c r="I2" s="480"/>
      <c r="J2" s="480"/>
      <c r="K2" s="480"/>
      <c r="L2" s="480"/>
      <c r="M2" s="480"/>
      <c r="N2" s="480"/>
      <c r="O2" s="480"/>
      <c r="P2" s="480"/>
      <c r="Q2" s="480"/>
      <c r="R2" s="524"/>
      <c r="S2" s="632"/>
      <c r="T2" s="633"/>
    </row>
    <row r="3" spans="2:20" ht="15" customHeight="1">
      <c r="B3" s="565" t="s">
        <v>191</v>
      </c>
      <c r="C3" s="566"/>
      <c r="D3" s="566"/>
      <c r="E3" s="566"/>
      <c r="F3" s="566"/>
      <c r="G3" s="566"/>
      <c r="H3" s="566"/>
      <c r="I3" s="566"/>
      <c r="J3" s="566"/>
      <c r="K3" s="566"/>
      <c r="L3" s="566"/>
      <c r="M3" s="566"/>
      <c r="N3" s="566"/>
      <c r="O3" s="566"/>
      <c r="P3" s="566"/>
      <c r="Q3" s="566"/>
      <c r="R3" s="567"/>
      <c r="S3" s="632"/>
      <c r="T3" s="633"/>
    </row>
    <row r="4" spans="2:20">
      <c r="B4" s="568"/>
      <c r="C4" s="569"/>
      <c r="D4" s="569"/>
      <c r="E4" s="569"/>
      <c r="F4" s="569"/>
      <c r="G4" s="569"/>
      <c r="H4" s="569"/>
      <c r="I4" s="569"/>
      <c r="J4" s="569"/>
      <c r="K4" s="569"/>
      <c r="L4" s="569"/>
      <c r="M4" s="569"/>
      <c r="N4" s="569"/>
      <c r="O4" s="569"/>
      <c r="P4" s="569"/>
      <c r="Q4" s="569"/>
      <c r="R4" s="570"/>
      <c r="S4" s="632"/>
      <c r="T4" s="633"/>
    </row>
    <row r="5" spans="2:20" ht="15" customHeight="1">
      <c r="B5" s="477" t="s">
        <v>188</v>
      </c>
      <c r="C5" s="478"/>
      <c r="D5" s="478"/>
      <c r="E5" s="607" t="s">
        <v>218</v>
      </c>
      <c r="F5" s="608"/>
      <c r="G5" s="608"/>
      <c r="H5" s="608"/>
      <c r="I5" s="608"/>
      <c r="J5" s="608"/>
      <c r="K5" s="608"/>
      <c r="L5" s="608"/>
      <c r="M5" s="608"/>
      <c r="N5" s="608"/>
      <c r="O5" s="608"/>
      <c r="P5" s="608"/>
      <c r="Q5" s="608"/>
      <c r="R5" s="609"/>
      <c r="S5" s="632"/>
      <c r="T5" s="633"/>
    </row>
    <row r="6" spans="2:20" ht="15.75" customHeight="1" thickBot="1">
      <c r="B6" s="479"/>
      <c r="C6" s="480"/>
      <c r="D6" s="480"/>
      <c r="E6" s="610"/>
      <c r="F6" s="611"/>
      <c r="G6" s="611"/>
      <c r="H6" s="611"/>
      <c r="I6" s="611"/>
      <c r="J6" s="611"/>
      <c r="K6" s="611"/>
      <c r="L6" s="611"/>
      <c r="M6" s="611"/>
      <c r="N6" s="611"/>
      <c r="O6" s="611"/>
      <c r="P6" s="611"/>
      <c r="Q6" s="611"/>
      <c r="R6" s="612"/>
      <c r="S6" s="634"/>
      <c r="T6" s="635"/>
    </row>
    <row r="7" spans="2:20" ht="15.75" thickBot="1">
      <c r="B7" s="23"/>
      <c r="C7" s="24"/>
      <c r="D7" s="24"/>
      <c r="E7" s="24"/>
      <c r="F7" s="24"/>
      <c r="G7" s="24"/>
      <c r="H7" s="24"/>
      <c r="I7" s="24"/>
      <c r="J7" s="24"/>
      <c r="K7" s="24"/>
      <c r="L7" s="24"/>
      <c r="M7" s="24"/>
      <c r="N7" s="24"/>
      <c r="O7" s="24"/>
      <c r="P7" s="24"/>
      <c r="Q7" s="24"/>
      <c r="R7" s="24"/>
      <c r="S7" s="24"/>
      <c r="T7" s="36"/>
    </row>
    <row r="8" spans="2:20" ht="57.75" customHeight="1">
      <c r="B8" s="491" t="s">
        <v>39</v>
      </c>
      <c r="C8" s="472"/>
      <c r="D8" s="472"/>
      <c r="E8" s="472"/>
      <c r="F8" s="472"/>
      <c r="G8" s="472"/>
      <c r="H8" s="472"/>
      <c r="I8" s="472"/>
      <c r="J8" s="472"/>
      <c r="K8" s="472"/>
      <c r="L8" s="472"/>
      <c r="M8" s="472"/>
      <c r="N8" s="472"/>
      <c r="O8" s="472"/>
      <c r="P8" s="472"/>
      <c r="Q8" s="472"/>
      <c r="R8" s="472"/>
      <c r="S8" s="472"/>
      <c r="T8" s="473"/>
    </row>
    <row r="9" spans="2:20" ht="15.75" thickBot="1">
      <c r="B9" s="474"/>
      <c r="C9" s="475"/>
      <c r="D9" s="475"/>
      <c r="E9" s="475"/>
      <c r="F9" s="475"/>
      <c r="G9" s="475"/>
      <c r="H9" s="475"/>
      <c r="I9" s="475"/>
      <c r="J9" s="475"/>
      <c r="K9" s="475"/>
      <c r="L9" s="475"/>
      <c r="M9" s="475"/>
      <c r="N9" s="475"/>
      <c r="O9" s="475"/>
      <c r="P9" s="475"/>
      <c r="Q9" s="475"/>
      <c r="R9" s="475"/>
      <c r="S9" s="475"/>
      <c r="T9" s="476"/>
    </row>
    <row r="10" spans="2:20" ht="23.25">
      <c r="B10" s="545" t="s">
        <v>0</v>
      </c>
      <c r="C10" s="546"/>
      <c r="D10" s="546"/>
      <c r="E10" s="546"/>
      <c r="F10" s="546"/>
      <c r="G10" s="546"/>
      <c r="H10" s="546"/>
      <c r="I10" s="546"/>
      <c r="J10" s="547"/>
      <c r="K10" s="548">
        <v>16000000000</v>
      </c>
      <c r="L10" s="548"/>
      <c r="M10" s="548"/>
      <c r="N10" s="548"/>
      <c r="O10" s="552" t="str">
        <f>+IF(K12&gt;=K11,"CUMPLE","NO  CUMPLE")</f>
        <v>CUMPLE</v>
      </c>
      <c r="P10" s="603"/>
      <c r="Q10" s="604"/>
      <c r="R10" s="605"/>
      <c r="S10" s="1"/>
      <c r="T10" s="80"/>
    </row>
    <row r="11" spans="2:20" ht="23.25">
      <c r="B11" s="487" t="s">
        <v>126</v>
      </c>
      <c r="C11" s="488"/>
      <c r="D11" s="488"/>
      <c r="E11" s="488"/>
      <c r="F11" s="488"/>
      <c r="G11" s="488"/>
      <c r="H11" s="488"/>
      <c r="I11" s="488"/>
      <c r="J11" s="489"/>
      <c r="K11" s="490">
        <f>+H39</f>
        <v>15360.157288010629</v>
      </c>
      <c r="L11" s="490"/>
      <c r="M11" s="490"/>
      <c r="N11" s="490"/>
      <c r="O11" s="553"/>
      <c r="P11" s="603"/>
      <c r="Q11" s="604"/>
      <c r="R11" s="605"/>
      <c r="S11" s="1"/>
      <c r="T11" s="80"/>
    </row>
    <row r="12" spans="2:20" ht="42" customHeight="1">
      <c r="B12" s="487" t="s">
        <v>1</v>
      </c>
      <c r="C12" s="488"/>
      <c r="D12" s="488"/>
      <c r="E12" s="488"/>
      <c r="F12" s="488"/>
      <c r="G12" s="488"/>
      <c r="H12" s="488"/>
      <c r="I12" s="488"/>
      <c r="J12" s="489"/>
      <c r="K12" s="490">
        <f>+S33</f>
        <v>21900.391569863154</v>
      </c>
      <c r="L12" s="490"/>
      <c r="M12" s="490"/>
      <c r="N12" s="490"/>
      <c r="O12" s="554"/>
      <c r="P12" s="606"/>
      <c r="Q12" s="604"/>
      <c r="R12" s="605"/>
      <c r="S12" s="1"/>
      <c r="T12" s="80"/>
    </row>
    <row r="13" spans="2:20" ht="44.25" customHeight="1" thickBot="1">
      <c r="B13" s="543" t="s">
        <v>2</v>
      </c>
      <c r="C13" s="544"/>
      <c r="D13" s="544"/>
      <c r="E13" s="544"/>
      <c r="F13" s="544"/>
      <c r="G13" s="544"/>
      <c r="H13" s="544"/>
      <c r="I13" s="544"/>
      <c r="J13" s="544"/>
      <c r="K13" s="544"/>
      <c r="L13" s="544"/>
      <c r="M13" s="544"/>
      <c r="N13" s="42" t="s">
        <v>3</v>
      </c>
      <c r="O13" s="43" t="str">
        <f t="shared" ref="O13" si="0">+IF(N13&gt;="SI","CUMPLE","NO  CUMPLE")</f>
        <v>CUMPLE</v>
      </c>
      <c r="P13" s="584"/>
      <c r="Q13" s="584"/>
      <c r="R13" s="584"/>
      <c r="S13" s="2"/>
      <c r="T13" s="82"/>
    </row>
    <row r="14" spans="2:20" ht="34.5" customHeight="1" thickBot="1">
      <c r="B14" s="614" t="str">
        <f>IF(AND($O10="CUMPLE",O13="CUMPLE"),"HABILITADO","NO HABILITADO")</f>
        <v>HABILITADO</v>
      </c>
      <c r="C14" s="615"/>
      <c r="D14" s="615"/>
      <c r="E14" s="615"/>
      <c r="F14" s="615"/>
      <c r="G14" s="615"/>
      <c r="H14" s="615"/>
      <c r="I14" s="615"/>
      <c r="J14" s="615"/>
      <c r="K14" s="615"/>
      <c r="L14" s="615"/>
      <c r="M14" s="615"/>
      <c r="N14" s="615"/>
      <c r="O14" s="615"/>
      <c r="P14" s="615"/>
      <c r="Q14" s="615"/>
      <c r="R14" s="615"/>
      <c r="S14" s="615"/>
      <c r="T14" s="616"/>
    </row>
    <row r="15" spans="2:20" ht="43.5" customHeight="1">
      <c r="B15" s="470" t="s">
        <v>40</v>
      </c>
      <c r="C15" s="471"/>
      <c r="D15" s="471"/>
      <c r="E15" s="471"/>
      <c r="F15" s="471"/>
      <c r="G15" s="471"/>
      <c r="H15" s="471"/>
      <c r="I15" s="471"/>
      <c r="J15" s="471"/>
      <c r="K15" s="471"/>
      <c r="L15" s="471"/>
      <c r="M15" s="471"/>
      <c r="N15" s="471"/>
      <c r="O15" s="471"/>
      <c r="P15" s="471"/>
      <c r="Q15" s="471"/>
      <c r="R15" s="471"/>
      <c r="S15" s="471"/>
      <c r="T15" s="617"/>
    </row>
    <row r="16" spans="2:20" ht="15.75" thickBot="1">
      <c r="B16" s="474"/>
      <c r="C16" s="475"/>
      <c r="D16" s="475"/>
      <c r="E16" s="475"/>
      <c r="F16" s="475"/>
      <c r="G16" s="475"/>
      <c r="H16" s="475"/>
      <c r="I16" s="475"/>
      <c r="J16" s="475"/>
      <c r="K16" s="475"/>
      <c r="L16" s="475"/>
      <c r="M16" s="475"/>
      <c r="N16" s="475"/>
      <c r="O16" s="475"/>
      <c r="P16" s="475"/>
      <c r="Q16" s="475"/>
      <c r="R16" s="475"/>
      <c r="S16" s="475"/>
      <c r="T16" s="476"/>
    </row>
    <row r="17" spans="2:46" ht="23.25">
      <c r="B17" s="3"/>
      <c r="C17" s="4"/>
      <c r="D17" s="4"/>
      <c r="E17" s="4"/>
      <c r="F17" s="4"/>
      <c r="G17" s="4"/>
      <c r="H17" s="4"/>
      <c r="I17" s="4"/>
      <c r="J17" s="4"/>
      <c r="K17" s="4"/>
      <c r="L17" s="4"/>
      <c r="M17" s="4"/>
      <c r="N17" s="4"/>
      <c r="O17" s="4"/>
      <c r="P17" s="539" t="s">
        <v>21</v>
      </c>
      <c r="Q17" s="539"/>
      <c r="R17" s="539"/>
      <c r="S17" s="4"/>
      <c r="T17" s="83"/>
      <c r="X17" s="500" t="s">
        <v>41</v>
      </c>
      <c r="Y17" s="501"/>
      <c r="Z17" s="501"/>
      <c r="AA17" s="501"/>
      <c r="AB17" s="501"/>
      <c r="AC17" s="501"/>
      <c r="AD17" s="501"/>
      <c r="AE17" s="501"/>
      <c r="AF17" s="501"/>
      <c r="AG17" s="501"/>
      <c r="AH17" s="501"/>
      <c r="AI17" s="501"/>
      <c r="AJ17" s="501"/>
      <c r="AK17" s="501"/>
      <c r="AL17" s="501"/>
      <c r="AM17" s="501"/>
      <c r="AN17" s="501"/>
      <c r="AO17" s="501"/>
      <c r="AP17" s="501"/>
      <c r="AQ17" s="501"/>
      <c r="AR17" s="501"/>
      <c r="AS17" s="501"/>
      <c r="AT17" s="502"/>
    </row>
    <row r="18" spans="2:46" ht="41.25" customHeight="1" thickBot="1">
      <c r="B18" s="512" t="s">
        <v>43</v>
      </c>
      <c r="C18" s="513"/>
      <c r="D18" s="513"/>
      <c r="E18" s="513"/>
      <c r="F18" s="513"/>
      <c r="G18" s="513"/>
      <c r="H18" s="513"/>
      <c r="I18" s="513"/>
      <c r="J18" s="513"/>
      <c r="K18" s="513"/>
      <c r="L18" s="513"/>
      <c r="M18" s="513"/>
      <c r="N18" s="40">
        <v>1</v>
      </c>
      <c r="O18" s="39" t="str">
        <f>IF(B14="NO HABILITADO","0",IF(N18=1,"100",IF(N18=2,"50","0")))</f>
        <v>100</v>
      </c>
      <c r="P18" s="540"/>
      <c r="Q18" s="541"/>
      <c r="R18" s="542"/>
      <c r="S18" s="4"/>
      <c r="T18" s="83"/>
      <c r="X18" s="503"/>
      <c r="Y18" s="504"/>
      <c r="Z18" s="504"/>
      <c r="AA18" s="504"/>
      <c r="AB18" s="504"/>
      <c r="AC18" s="504"/>
      <c r="AD18" s="504"/>
      <c r="AE18" s="504"/>
      <c r="AF18" s="504"/>
      <c r="AG18" s="504"/>
      <c r="AH18" s="504"/>
      <c r="AI18" s="504"/>
      <c r="AJ18" s="504"/>
      <c r="AK18" s="504"/>
      <c r="AL18" s="504"/>
      <c r="AM18" s="504"/>
      <c r="AN18" s="504"/>
      <c r="AO18" s="504"/>
      <c r="AP18" s="504"/>
      <c r="AQ18" s="504"/>
      <c r="AR18" s="504"/>
      <c r="AS18" s="504"/>
      <c r="AT18" s="505"/>
    </row>
    <row r="19" spans="2:46" ht="23.25">
      <c r="B19" s="512" t="s">
        <v>45</v>
      </c>
      <c r="C19" s="513"/>
      <c r="D19" s="513"/>
      <c r="E19" s="513"/>
      <c r="F19" s="513"/>
      <c r="G19" s="513"/>
      <c r="H19" s="513"/>
      <c r="I19" s="513"/>
      <c r="J19" s="513"/>
      <c r="K19" s="513"/>
      <c r="L19" s="513"/>
      <c r="M19" s="513"/>
      <c r="N19" s="40" t="s">
        <v>3</v>
      </c>
      <c r="O19" s="39" t="str">
        <f>IF(B14="NO HABILITADO","0",IF(N19="SI","10","0"))</f>
        <v>10</v>
      </c>
      <c r="P19" s="540"/>
      <c r="Q19" s="541"/>
      <c r="R19" s="542"/>
      <c r="S19" s="4"/>
      <c r="T19" s="83"/>
      <c r="X19" s="66"/>
      <c r="Y19" s="67"/>
      <c r="Z19" s="67"/>
      <c r="AA19" s="67"/>
      <c r="AB19" s="67"/>
      <c r="AC19" s="67"/>
      <c r="AD19" s="67"/>
      <c r="AE19" s="67"/>
      <c r="AF19" s="67"/>
      <c r="AG19" s="67"/>
      <c r="AH19" s="67"/>
      <c r="AI19" s="67"/>
      <c r="AJ19" s="67"/>
      <c r="AK19" s="67"/>
      <c r="AL19" s="67"/>
      <c r="AM19" s="67"/>
      <c r="AN19" s="67"/>
      <c r="AO19" s="67"/>
      <c r="AP19" s="67"/>
      <c r="AQ19" s="67"/>
      <c r="AR19" s="67"/>
      <c r="AS19" s="67"/>
      <c r="AT19" s="68"/>
    </row>
    <row r="20" spans="2:46" ht="61.5" customHeight="1">
      <c r="B20" s="512" t="s">
        <v>44</v>
      </c>
      <c r="C20" s="513"/>
      <c r="D20" s="513"/>
      <c r="E20" s="513"/>
      <c r="F20" s="513"/>
      <c r="G20" s="513"/>
      <c r="H20" s="513"/>
      <c r="I20" s="513"/>
      <c r="J20" s="513"/>
      <c r="K20" s="513"/>
      <c r="L20" s="513"/>
      <c r="M20" s="513"/>
      <c r="N20" s="40" t="s">
        <v>3</v>
      </c>
      <c r="O20" s="39" t="str">
        <f>IF(B14="NO HABILITADO","0",IF(N20="SI","20","0"))</f>
        <v>20</v>
      </c>
      <c r="P20" s="540"/>
      <c r="Q20" s="541"/>
      <c r="R20" s="542"/>
      <c r="S20" s="4"/>
      <c r="T20" s="83"/>
      <c r="X20" s="69"/>
      <c r="Y20" s="70"/>
      <c r="Z20" s="70"/>
      <c r="AA20" s="70"/>
      <c r="AB20" s="70"/>
      <c r="AC20" s="70"/>
      <c r="AD20" s="70"/>
      <c r="AE20" s="70"/>
      <c r="AF20" s="70"/>
      <c r="AG20" s="70"/>
      <c r="AH20" s="70"/>
      <c r="AI20" s="70"/>
      <c r="AJ20" s="70"/>
      <c r="AK20" s="70"/>
      <c r="AL20" s="70"/>
      <c r="AM20" s="70"/>
      <c r="AN20" s="70"/>
      <c r="AO20" s="70"/>
      <c r="AP20" s="70"/>
      <c r="AQ20" s="70"/>
      <c r="AR20" s="70"/>
      <c r="AS20" s="70"/>
      <c r="AT20" s="71"/>
    </row>
    <row r="21" spans="2:46" ht="164.25" customHeight="1">
      <c r="B21" s="512" t="s">
        <v>46</v>
      </c>
      <c r="C21" s="513"/>
      <c r="D21" s="513"/>
      <c r="E21" s="513"/>
      <c r="F21" s="513"/>
      <c r="G21" s="513"/>
      <c r="H21" s="513"/>
      <c r="I21" s="513"/>
      <c r="J21" s="513"/>
      <c r="K21" s="513"/>
      <c r="L21" s="513"/>
      <c r="M21" s="513"/>
      <c r="N21" s="40" t="s">
        <v>3</v>
      </c>
      <c r="O21" s="39" t="str">
        <f>IF(B14="NO HABILITADO","0",IF(N21="SI","100","0"))</f>
        <v>100</v>
      </c>
      <c r="P21" s="540"/>
      <c r="Q21" s="541"/>
      <c r="R21" s="542"/>
      <c r="S21" s="2"/>
      <c r="T21" s="82"/>
      <c r="X21" s="69"/>
      <c r="Y21" s="70"/>
      <c r="Z21" s="70"/>
      <c r="AA21" s="70"/>
      <c r="AB21" s="70"/>
      <c r="AC21" s="70"/>
      <c r="AD21" s="70"/>
      <c r="AE21" s="70"/>
      <c r="AF21" s="70"/>
      <c r="AG21" s="70"/>
      <c r="AH21" s="70"/>
      <c r="AI21" s="70"/>
      <c r="AJ21" s="70"/>
      <c r="AK21" s="70"/>
      <c r="AL21" s="70"/>
      <c r="AM21" s="70"/>
      <c r="AN21" s="70"/>
      <c r="AO21" s="70"/>
      <c r="AP21" s="70"/>
      <c r="AQ21" s="70"/>
      <c r="AR21" s="70"/>
      <c r="AS21" s="70"/>
      <c r="AT21" s="71"/>
    </row>
    <row r="22" spans="2:46" ht="27.75">
      <c r="B22" s="537" t="s">
        <v>35</v>
      </c>
      <c r="C22" s="538"/>
      <c r="D22" s="538"/>
      <c r="E22" s="538"/>
      <c r="F22" s="538"/>
      <c r="G22" s="538"/>
      <c r="H22" s="538"/>
      <c r="I22" s="538"/>
      <c r="J22" s="538"/>
      <c r="K22" s="538"/>
      <c r="L22" s="538"/>
      <c r="M22" s="538"/>
      <c r="N22" s="538"/>
      <c r="O22" s="41">
        <f>+O21+O20+O19+O18</f>
        <v>230</v>
      </c>
      <c r="P22" s="540"/>
      <c r="Q22" s="541"/>
      <c r="R22" s="542"/>
      <c r="S22" s="2"/>
      <c r="T22" s="82"/>
      <c r="X22" s="69"/>
      <c r="Y22" s="70"/>
      <c r="Z22" s="70"/>
      <c r="AA22" s="70"/>
      <c r="AB22" s="70"/>
      <c r="AC22" s="70"/>
      <c r="AD22" s="70"/>
      <c r="AE22" s="70"/>
      <c r="AF22" s="70"/>
      <c r="AG22" s="70"/>
      <c r="AH22" s="70"/>
      <c r="AI22" s="70"/>
      <c r="AJ22" s="70"/>
      <c r="AK22" s="70"/>
      <c r="AL22" s="70"/>
      <c r="AM22" s="70"/>
      <c r="AN22" s="70"/>
      <c r="AO22" s="70"/>
      <c r="AP22" s="70"/>
      <c r="AQ22" s="70"/>
      <c r="AR22" s="70"/>
      <c r="AS22" s="70"/>
      <c r="AT22" s="71"/>
    </row>
    <row r="23" spans="2:46" ht="23.25">
      <c r="B23" s="23"/>
      <c r="C23" s="24"/>
      <c r="D23" s="24"/>
      <c r="E23" s="24"/>
      <c r="F23" s="24"/>
      <c r="G23" s="24"/>
      <c r="H23" s="24"/>
      <c r="I23" s="24"/>
      <c r="J23" s="24"/>
      <c r="K23" s="24"/>
      <c r="L23" s="24"/>
      <c r="M23" s="24"/>
      <c r="N23" s="24"/>
      <c r="O23" s="2"/>
      <c r="P23" s="2"/>
      <c r="Q23" s="2"/>
      <c r="R23" s="2"/>
      <c r="S23" s="2"/>
      <c r="T23" s="82"/>
      <c r="X23" s="69"/>
      <c r="Y23" s="70"/>
      <c r="Z23" s="70"/>
      <c r="AA23" s="70"/>
      <c r="AB23" s="70"/>
      <c r="AC23" s="70"/>
      <c r="AD23" s="70"/>
      <c r="AE23" s="70"/>
      <c r="AF23" s="70"/>
      <c r="AG23" s="70"/>
      <c r="AH23" s="70"/>
      <c r="AI23" s="70"/>
      <c r="AJ23" s="70"/>
      <c r="AK23" s="70"/>
      <c r="AL23" s="70"/>
      <c r="AM23" s="70"/>
      <c r="AN23" s="70"/>
      <c r="AO23" s="70"/>
      <c r="AP23" s="70"/>
      <c r="AQ23" s="70"/>
      <c r="AR23" s="70"/>
      <c r="AS23" s="70"/>
      <c r="AT23" s="71"/>
    </row>
    <row r="24" spans="2:46" ht="31.5">
      <c r="B24" s="5"/>
      <c r="C24" s="497" t="s">
        <v>4</v>
      </c>
      <c r="D24" s="497" t="s">
        <v>5</v>
      </c>
      <c r="E24" s="497" t="s">
        <v>6</v>
      </c>
      <c r="F24" s="497" t="s">
        <v>7</v>
      </c>
      <c r="G24" s="6" t="s">
        <v>8</v>
      </c>
      <c r="H24" s="497" t="s">
        <v>9</v>
      </c>
      <c r="I24" s="497" t="s">
        <v>10</v>
      </c>
      <c r="J24" s="497" t="s">
        <v>11</v>
      </c>
      <c r="K24" s="497" t="s">
        <v>12</v>
      </c>
      <c r="L24" s="497" t="s">
        <v>13</v>
      </c>
      <c r="M24" s="497" t="s">
        <v>14</v>
      </c>
      <c r="N24" s="497" t="s">
        <v>15</v>
      </c>
      <c r="O24" s="497" t="s">
        <v>16</v>
      </c>
      <c r="P24" s="518" t="s">
        <v>17</v>
      </c>
      <c r="Q24" s="518" t="s">
        <v>18</v>
      </c>
      <c r="R24" s="514" t="s">
        <v>19</v>
      </c>
      <c r="S24" s="514" t="s">
        <v>20</v>
      </c>
      <c r="T24" s="516" t="s">
        <v>21</v>
      </c>
      <c r="X24" s="72"/>
      <c r="Y24" s="73"/>
      <c r="Z24" s="73"/>
      <c r="AA24" s="73"/>
      <c r="AB24" s="73"/>
      <c r="AC24" s="73"/>
      <c r="AD24" s="73"/>
      <c r="AE24" s="73"/>
      <c r="AF24" s="73"/>
      <c r="AG24" s="73"/>
      <c r="AH24" s="73"/>
      <c r="AI24" s="73"/>
      <c r="AJ24" s="73"/>
      <c r="AK24" s="73"/>
      <c r="AL24" s="73"/>
      <c r="AM24" s="73"/>
      <c r="AN24" s="73"/>
      <c r="AO24" s="73"/>
      <c r="AP24" s="73"/>
      <c r="AQ24" s="73"/>
      <c r="AR24" s="73"/>
      <c r="AS24" s="73"/>
      <c r="AT24" s="74"/>
    </row>
    <row r="25" spans="2:46" ht="31.5">
      <c r="B25" s="5"/>
      <c r="C25" s="498"/>
      <c r="D25" s="498"/>
      <c r="E25" s="498"/>
      <c r="F25" s="498"/>
      <c r="G25" s="497" t="s">
        <v>22</v>
      </c>
      <c r="H25" s="498"/>
      <c r="I25" s="498"/>
      <c r="J25" s="498"/>
      <c r="K25" s="498"/>
      <c r="L25" s="498"/>
      <c r="M25" s="498"/>
      <c r="N25" s="498"/>
      <c r="O25" s="498"/>
      <c r="P25" s="519"/>
      <c r="Q25" s="519"/>
      <c r="R25" s="515"/>
      <c r="S25" s="515"/>
      <c r="T25" s="517"/>
      <c r="X25" s="72"/>
      <c r="Y25" s="73"/>
      <c r="Z25" s="73"/>
      <c r="AA25" s="73"/>
      <c r="AB25" s="73"/>
      <c r="AC25" s="73"/>
      <c r="AD25" s="73"/>
      <c r="AE25" s="73"/>
      <c r="AF25" s="73"/>
      <c r="AG25" s="73"/>
      <c r="AH25" s="73"/>
      <c r="AI25" s="73"/>
      <c r="AJ25" s="73"/>
      <c r="AK25" s="73"/>
      <c r="AL25" s="73"/>
      <c r="AM25" s="73"/>
      <c r="AN25" s="73"/>
      <c r="AO25" s="73"/>
      <c r="AP25" s="73"/>
      <c r="AQ25" s="73"/>
      <c r="AR25" s="73"/>
      <c r="AS25" s="73"/>
      <c r="AT25" s="74"/>
    </row>
    <row r="26" spans="2:46" ht="32.25" thickBot="1">
      <c r="B26" s="5"/>
      <c r="C26" s="499"/>
      <c r="D26" s="499"/>
      <c r="E26" s="499"/>
      <c r="F26" s="499"/>
      <c r="G26" s="499"/>
      <c r="H26" s="499"/>
      <c r="I26" s="499"/>
      <c r="J26" s="499"/>
      <c r="K26" s="499"/>
      <c r="L26" s="499"/>
      <c r="M26" s="499"/>
      <c r="N26" s="499"/>
      <c r="O26" s="499"/>
      <c r="P26" s="520"/>
      <c r="Q26" s="520"/>
      <c r="R26" s="6" t="s">
        <v>23</v>
      </c>
      <c r="S26" s="6" t="s">
        <v>24</v>
      </c>
      <c r="T26" s="84"/>
      <c r="X26" s="509" t="s">
        <v>42</v>
      </c>
      <c r="Y26" s="510"/>
      <c r="Z26" s="510"/>
      <c r="AA26" s="510"/>
      <c r="AB26" s="510"/>
      <c r="AC26" s="510"/>
      <c r="AD26" s="510"/>
      <c r="AE26" s="510"/>
      <c r="AF26" s="510"/>
      <c r="AG26" s="510"/>
      <c r="AH26" s="510"/>
      <c r="AI26" s="510"/>
      <c r="AJ26" s="510"/>
      <c r="AK26" s="510"/>
      <c r="AL26" s="510"/>
      <c r="AM26" s="510"/>
      <c r="AN26" s="510"/>
      <c r="AO26" s="510"/>
      <c r="AP26" s="510"/>
      <c r="AQ26" s="510"/>
      <c r="AR26" s="510"/>
      <c r="AS26" s="510"/>
      <c r="AT26" s="511"/>
    </row>
    <row r="27" spans="2:46" ht="101.25">
      <c r="B27" s="5"/>
      <c r="C27" s="8">
        <v>1</v>
      </c>
      <c r="D27" s="9" t="s">
        <v>178</v>
      </c>
      <c r="E27" s="9" t="s">
        <v>180</v>
      </c>
      <c r="F27" s="9">
        <v>71</v>
      </c>
      <c r="G27" s="9" t="s">
        <v>182</v>
      </c>
      <c r="H27" s="59" t="s">
        <v>282</v>
      </c>
      <c r="I27" s="11" t="s">
        <v>28</v>
      </c>
      <c r="J27" s="9" t="s">
        <v>184</v>
      </c>
      <c r="K27" s="9" t="s">
        <v>60</v>
      </c>
      <c r="L27" s="12">
        <v>0.4</v>
      </c>
      <c r="M27" s="13">
        <v>41988</v>
      </c>
      <c r="N27" s="13">
        <v>42611</v>
      </c>
      <c r="O27" s="9">
        <v>2016</v>
      </c>
      <c r="P27" s="13" t="s">
        <v>31</v>
      </c>
      <c r="Q27" s="14">
        <v>22309976897</v>
      </c>
      <c r="R27" s="14">
        <f>(Q27/1000)*L27</f>
        <v>8923990.7588</v>
      </c>
      <c r="S27" s="14">
        <f>R27*1000/(VLOOKUP(O27,$C$37:$D$58,2,FALSE))</f>
        <v>12943.543463750353</v>
      </c>
      <c r="T27" s="94"/>
    </row>
    <row r="28" spans="2:46" ht="40.5">
      <c r="B28" s="5"/>
      <c r="C28" s="8">
        <v>2</v>
      </c>
      <c r="D28" s="9" t="s">
        <v>179</v>
      </c>
      <c r="E28" s="9" t="s">
        <v>181</v>
      </c>
      <c r="F28" s="9">
        <v>43</v>
      </c>
      <c r="G28" s="9" t="s">
        <v>183</v>
      </c>
      <c r="H28" s="59" t="s">
        <v>283</v>
      </c>
      <c r="I28" s="11" t="s">
        <v>28</v>
      </c>
      <c r="J28" s="9" t="s">
        <v>185</v>
      </c>
      <c r="K28" s="9" t="s">
        <v>60</v>
      </c>
      <c r="L28" s="12">
        <v>0.25</v>
      </c>
      <c r="M28" s="13">
        <v>42123</v>
      </c>
      <c r="N28" s="13">
        <v>42666</v>
      </c>
      <c r="O28" s="9">
        <v>2016</v>
      </c>
      <c r="P28" s="13" t="s">
        <v>31</v>
      </c>
      <c r="Q28" s="14">
        <v>24701374844</v>
      </c>
      <c r="R28" s="14">
        <f>(Q28/1000)*L28</f>
        <v>6175343.7110000001</v>
      </c>
      <c r="S28" s="14">
        <f>R28*1000/(VLOOKUP(O28,$C$37:$D$58,2,FALSE))</f>
        <v>8956.8481061127986</v>
      </c>
      <c r="T28" s="89"/>
    </row>
    <row r="29" spans="2:46" ht="46.5" customHeight="1">
      <c r="B29" s="5"/>
      <c r="C29" s="8">
        <v>3</v>
      </c>
      <c r="D29" s="9"/>
      <c r="E29" s="9"/>
      <c r="F29" s="17"/>
      <c r="G29" s="9"/>
      <c r="H29" s="59"/>
      <c r="I29" s="17"/>
      <c r="J29" s="17"/>
      <c r="K29" s="9"/>
      <c r="L29" s="19"/>
      <c r="M29" s="13"/>
      <c r="N29" s="13"/>
      <c r="O29" s="9"/>
      <c r="P29" s="13"/>
      <c r="Q29" s="14"/>
      <c r="R29" s="14"/>
      <c r="S29" s="14"/>
      <c r="T29" s="87"/>
    </row>
    <row r="30" spans="2:46" ht="23.25">
      <c r="B30" s="5"/>
      <c r="C30" s="8">
        <v>4</v>
      </c>
      <c r="D30" s="9"/>
      <c r="E30" s="9"/>
      <c r="F30" s="17"/>
      <c r="G30" s="9"/>
      <c r="H30" s="59"/>
      <c r="I30" s="17"/>
      <c r="J30" s="17"/>
      <c r="K30" s="9"/>
      <c r="L30" s="19"/>
      <c r="M30" s="13"/>
      <c r="N30" s="13"/>
      <c r="O30" s="9"/>
      <c r="P30" s="13"/>
      <c r="Q30" s="14"/>
      <c r="R30" s="14"/>
      <c r="S30" s="14"/>
      <c r="T30" s="90"/>
    </row>
    <row r="31" spans="2:46" ht="23.25">
      <c r="B31" s="5"/>
      <c r="C31" s="8">
        <v>5</v>
      </c>
      <c r="D31" s="9"/>
      <c r="E31" s="9"/>
      <c r="F31" s="17"/>
      <c r="G31" s="17"/>
      <c r="H31" s="59"/>
      <c r="I31" s="17"/>
      <c r="J31" s="17"/>
      <c r="K31" s="17"/>
      <c r="L31" s="19"/>
      <c r="M31" s="13"/>
      <c r="N31" s="13"/>
      <c r="O31" s="44"/>
      <c r="P31" s="13"/>
      <c r="Q31" s="14"/>
      <c r="R31" s="14"/>
      <c r="S31" s="14"/>
      <c r="T31" s="91"/>
    </row>
    <row r="32" spans="2:46" ht="23.25">
      <c r="B32" s="5"/>
      <c r="C32" s="8">
        <v>6</v>
      </c>
      <c r="D32" s="9"/>
      <c r="E32" s="9"/>
      <c r="F32" s="17"/>
      <c r="G32" s="17"/>
      <c r="H32" s="59"/>
      <c r="I32" s="17"/>
      <c r="J32" s="17"/>
      <c r="K32" s="17"/>
      <c r="L32" s="19"/>
      <c r="M32" s="13"/>
      <c r="N32" s="13"/>
      <c r="O32" s="13"/>
      <c r="P32" s="13"/>
      <c r="Q32" s="14"/>
      <c r="R32" s="14"/>
      <c r="S32" s="14"/>
      <c r="T32" s="92"/>
    </row>
    <row r="33" spans="2:20" ht="23.25">
      <c r="B33" s="23"/>
      <c r="C33" s="24"/>
      <c r="D33" s="24"/>
      <c r="E33" s="24"/>
      <c r="F33" s="24"/>
      <c r="G33" s="24"/>
      <c r="H33" s="24"/>
      <c r="I33" s="24"/>
      <c r="J33" s="24"/>
      <c r="K33" s="24"/>
      <c r="L33" s="24"/>
      <c r="M33" s="24"/>
      <c r="N33" s="24"/>
      <c r="O33" s="24"/>
      <c r="P33" s="24"/>
      <c r="Q33" s="24"/>
      <c r="R33" s="6" t="s">
        <v>35</v>
      </c>
      <c r="S33" s="22">
        <f>+SUM(S27:S32)</f>
        <v>21900.391569863154</v>
      </c>
      <c r="T33" s="36"/>
    </row>
    <row r="34" spans="2:20">
      <c r="B34" s="23"/>
      <c r="C34" s="24"/>
      <c r="D34" s="24"/>
      <c r="E34" s="24"/>
      <c r="F34" s="24"/>
      <c r="G34" s="24"/>
      <c r="H34" s="24"/>
      <c r="I34" s="24"/>
      <c r="J34" s="24"/>
      <c r="K34" s="24"/>
      <c r="L34" s="24"/>
      <c r="M34" s="24"/>
      <c r="N34" s="24"/>
      <c r="O34" s="24"/>
      <c r="P34" s="24"/>
      <c r="Q34" s="24"/>
      <c r="R34" s="24"/>
      <c r="S34" s="24"/>
      <c r="T34" s="36"/>
    </row>
    <row r="35" spans="2:20" ht="23.25">
      <c r="B35" s="23"/>
      <c r="C35" s="613" t="s">
        <v>36</v>
      </c>
      <c r="D35" s="613"/>
      <c r="E35" s="48"/>
      <c r="F35" s="48"/>
      <c r="G35" s="48"/>
      <c r="H35" s="24"/>
      <c r="I35" s="24"/>
      <c r="J35" s="24"/>
      <c r="K35" s="24"/>
      <c r="L35" s="24"/>
      <c r="M35" s="24"/>
      <c r="N35" s="24"/>
      <c r="O35" s="24"/>
      <c r="P35" s="24"/>
      <c r="Q35" s="24"/>
      <c r="R35" s="24"/>
      <c r="S35" s="24"/>
      <c r="T35" s="36"/>
    </row>
    <row r="36" spans="2:20" ht="46.5">
      <c r="B36" s="23"/>
      <c r="C36" s="17" t="s">
        <v>37</v>
      </c>
      <c r="D36" s="17" t="s">
        <v>38</v>
      </c>
      <c r="E36" s="49"/>
      <c r="F36" s="50"/>
      <c r="G36" s="50"/>
      <c r="H36" s="52"/>
      <c r="I36" s="24"/>
      <c r="J36" s="24"/>
      <c r="K36" s="24"/>
      <c r="L36" s="24"/>
      <c r="M36" s="24"/>
      <c r="N36" s="24"/>
      <c r="O36" s="24"/>
      <c r="P36" s="24"/>
      <c r="Q36" s="24"/>
      <c r="R36" s="24"/>
      <c r="S36" s="24"/>
      <c r="T36" s="36"/>
    </row>
    <row r="37" spans="2:20" ht="28.5">
      <c r="B37" s="23"/>
      <c r="C37" s="17">
        <v>1997</v>
      </c>
      <c r="D37" s="21">
        <v>172005</v>
      </c>
      <c r="E37" s="49"/>
      <c r="F37" s="58" t="s">
        <v>75</v>
      </c>
      <c r="G37" s="58" t="s">
        <v>76</v>
      </c>
      <c r="H37" s="58" t="s">
        <v>74</v>
      </c>
      <c r="I37" s="24"/>
      <c r="J37" s="24"/>
      <c r="K37" s="24"/>
      <c r="L37" s="24"/>
      <c r="M37" s="24"/>
      <c r="N37" s="24"/>
      <c r="O37" s="24"/>
      <c r="P37" s="24"/>
      <c r="Q37" s="24"/>
      <c r="R37" s="24"/>
      <c r="S37" s="24"/>
      <c r="T37" s="36"/>
    </row>
    <row r="38" spans="2:20" ht="23.25">
      <c r="B38" s="23"/>
      <c r="C38" s="17">
        <v>1998</v>
      </c>
      <c r="D38" s="21">
        <v>203826</v>
      </c>
      <c r="E38" s="49"/>
      <c r="F38" s="55"/>
      <c r="G38" s="56">
        <v>1</v>
      </c>
      <c r="H38" s="57">
        <v>20480.209717347505</v>
      </c>
      <c r="I38" s="24"/>
      <c r="J38" s="24"/>
      <c r="K38" s="24"/>
      <c r="L38" s="24"/>
      <c r="M38" s="24"/>
      <c r="N38" s="24"/>
      <c r="O38" s="24"/>
      <c r="P38" s="24"/>
      <c r="Q38" s="24"/>
      <c r="R38" s="24"/>
      <c r="S38" s="24"/>
      <c r="T38" s="36"/>
    </row>
    <row r="39" spans="2:20" ht="23.25">
      <c r="B39" s="23"/>
      <c r="C39" s="17">
        <v>1999</v>
      </c>
      <c r="D39" s="21">
        <v>236460</v>
      </c>
      <c r="E39" s="49"/>
      <c r="F39" s="54" t="s">
        <v>71</v>
      </c>
      <c r="G39" s="56">
        <v>0.75</v>
      </c>
      <c r="H39" s="57">
        <v>15360.157288010629</v>
      </c>
      <c r="I39" s="24"/>
      <c r="J39" s="24"/>
      <c r="K39" s="24"/>
      <c r="L39" s="24"/>
      <c r="M39" s="24"/>
      <c r="N39" s="24"/>
      <c r="O39" s="24"/>
      <c r="P39" s="24"/>
      <c r="Q39" s="24"/>
      <c r="R39" s="24"/>
      <c r="S39" s="24"/>
      <c r="T39" s="36"/>
    </row>
    <row r="40" spans="2:20" ht="23.25">
      <c r="B40" s="23"/>
      <c r="C40" s="17">
        <v>2000</v>
      </c>
      <c r="D40" s="21">
        <v>260100</v>
      </c>
      <c r="E40" s="49"/>
      <c r="F40" s="54" t="s">
        <v>72</v>
      </c>
      <c r="G40" s="56">
        <v>1.2</v>
      </c>
      <c r="H40" s="57">
        <v>24576.251660817004</v>
      </c>
      <c r="I40" s="24"/>
      <c r="J40" s="24"/>
      <c r="K40" s="24"/>
      <c r="L40" s="24"/>
      <c r="M40" s="24"/>
      <c r="N40" s="24"/>
      <c r="O40" s="24"/>
      <c r="P40" s="24"/>
      <c r="Q40" s="24"/>
      <c r="R40" s="24"/>
      <c r="S40" s="24"/>
      <c r="T40" s="36"/>
    </row>
    <row r="41" spans="2:20" ht="23.25">
      <c r="B41" s="23"/>
      <c r="C41" s="17">
        <v>2001</v>
      </c>
      <c r="D41" s="21">
        <v>286000</v>
      </c>
      <c r="E41" s="49"/>
      <c r="F41" s="54" t="s">
        <v>73</v>
      </c>
      <c r="G41" s="56">
        <v>1.5</v>
      </c>
      <c r="H41" s="57">
        <v>30720.314576021257</v>
      </c>
      <c r="I41" s="24"/>
      <c r="J41" s="24"/>
      <c r="K41" s="24"/>
      <c r="L41" s="24"/>
      <c r="M41" s="24"/>
      <c r="N41" s="2"/>
      <c r="O41" s="24"/>
      <c r="P41" s="24"/>
      <c r="Q41" s="24"/>
      <c r="R41" s="24"/>
      <c r="S41" s="24"/>
      <c r="T41" s="36"/>
    </row>
    <row r="42" spans="2:20" ht="23.25">
      <c r="B42" s="23"/>
      <c r="C42" s="17">
        <v>2002</v>
      </c>
      <c r="D42" s="21">
        <v>309000</v>
      </c>
      <c r="E42" s="49"/>
      <c r="F42" s="50"/>
      <c r="G42" s="50"/>
      <c r="H42" s="50"/>
      <c r="I42" s="24"/>
      <c r="J42" s="24"/>
      <c r="K42" s="24"/>
      <c r="L42" s="24"/>
      <c r="M42" s="24"/>
      <c r="N42" s="2"/>
      <c r="O42" s="24"/>
      <c r="P42" s="24"/>
      <c r="Q42" s="24"/>
      <c r="R42" s="24"/>
      <c r="S42" s="24"/>
      <c r="T42" s="36"/>
    </row>
    <row r="43" spans="2:20" ht="23.25">
      <c r="B43" s="23"/>
      <c r="C43" s="17">
        <v>2003</v>
      </c>
      <c r="D43" s="21">
        <v>332000</v>
      </c>
      <c r="E43" s="49"/>
      <c r="F43" s="50"/>
      <c r="G43" s="50"/>
      <c r="H43" s="50"/>
      <c r="I43" s="24"/>
      <c r="J43" s="24"/>
      <c r="K43" s="24"/>
      <c r="L43" s="24"/>
      <c r="M43" s="24"/>
      <c r="N43" s="2"/>
      <c r="O43" s="24"/>
      <c r="P43" s="24"/>
      <c r="Q43" s="24"/>
      <c r="R43" s="24"/>
      <c r="S43" s="24"/>
      <c r="T43" s="36"/>
    </row>
    <row r="44" spans="2:20" ht="23.25">
      <c r="B44" s="23"/>
      <c r="C44" s="17">
        <v>2004</v>
      </c>
      <c r="D44" s="21">
        <v>358000</v>
      </c>
      <c r="E44" s="49"/>
      <c r="F44" s="50"/>
      <c r="G44" s="50"/>
      <c r="H44" s="53"/>
      <c r="I44" s="24"/>
      <c r="J44" s="24"/>
      <c r="K44" s="24"/>
      <c r="L44" s="24"/>
      <c r="M44" s="24"/>
      <c r="N44" s="2"/>
      <c r="O44" s="24"/>
      <c r="P44" s="24"/>
      <c r="Q44" s="24"/>
      <c r="R44" s="24"/>
      <c r="S44" s="24"/>
      <c r="T44" s="36"/>
    </row>
    <row r="45" spans="2:20" ht="23.25">
      <c r="B45" s="23"/>
      <c r="C45" s="17">
        <v>2005</v>
      </c>
      <c r="D45" s="21">
        <v>381500</v>
      </c>
      <c r="E45" s="49"/>
      <c r="F45" s="50"/>
      <c r="G45" s="50"/>
      <c r="H45" s="50"/>
      <c r="I45" s="24"/>
      <c r="J45" s="24"/>
      <c r="K45" s="24"/>
      <c r="L45" s="24"/>
      <c r="M45" s="24"/>
      <c r="N45" s="2"/>
      <c r="O45" s="24"/>
      <c r="P45" s="24"/>
      <c r="Q45" s="24"/>
      <c r="R45" s="24"/>
      <c r="S45" s="24"/>
      <c r="T45" s="36"/>
    </row>
    <row r="46" spans="2:20" ht="23.25">
      <c r="B46" s="23"/>
      <c r="C46" s="17">
        <v>2006</v>
      </c>
      <c r="D46" s="21">
        <v>408000</v>
      </c>
      <c r="E46" s="49"/>
      <c r="F46" s="49"/>
      <c r="G46" s="50"/>
      <c r="H46" s="51"/>
      <c r="I46" s="24"/>
      <c r="J46" s="24"/>
      <c r="K46" s="24"/>
      <c r="L46" s="24"/>
      <c r="M46" s="24"/>
      <c r="N46" s="2"/>
      <c r="O46" s="24"/>
      <c r="P46" s="24"/>
      <c r="Q46" s="24"/>
      <c r="R46" s="24"/>
      <c r="S46" s="24"/>
      <c r="T46" s="36"/>
    </row>
    <row r="47" spans="2:20" ht="23.25">
      <c r="B47" s="23"/>
      <c r="C47" s="17">
        <v>2007</v>
      </c>
      <c r="D47" s="21">
        <v>433700</v>
      </c>
      <c r="E47" s="49"/>
      <c r="F47" s="49"/>
      <c r="G47" s="49"/>
      <c r="H47" s="24"/>
      <c r="I47" s="24"/>
      <c r="J47" s="24"/>
      <c r="K47" s="24"/>
      <c r="L47" s="24"/>
      <c r="M47" s="24"/>
      <c r="N47" s="24"/>
      <c r="O47" s="24"/>
      <c r="P47" s="24"/>
      <c r="Q47" s="24"/>
      <c r="R47" s="24"/>
      <c r="S47" s="24"/>
      <c r="T47" s="36"/>
    </row>
    <row r="48" spans="2:20" ht="23.25">
      <c r="B48" s="23"/>
      <c r="C48" s="17">
        <v>2008</v>
      </c>
      <c r="D48" s="21">
        <v>461500</v>
      </c>
      <c r="E48" s="49"/>
      <c r="F48" s="49"/>
      <c r="G48" s="49"/>
      <c r="H48" s="24"/>
      <c r="I48" s="24"/>
      <c r="J48" s="24"/>
      <c r="K48" s="24"/>
      <c r="L48" s="24"/>
      <c r="M48" s="24"/>
      <c r="N48" s="24"/>
      <c r="O48" s="24"/>
      <c r="P48" s="24"/>
      <c r="Q48" s="24"/>
      <c r="R48" s="24"/>
      <c r="S48" s="24"/>
      <c r="T48" s="36"/>
    </row>
    <row r="49" spans="2:20" ht="23.25">
      <c r="B49" s="23"/>
      <c r="C49" s="17">
        <v>2009</v>
      </c>
      <c r="D49" s="21">
        <v>496900</v>
      </c>
      <c r="E49" s="48"/>
      <c r="F49" s="48"/>
      <c r="G49" s="48"/>
      <c r="H49" s="24"/>
      <c r="I49" s="24"/>
      <c r="J49" s="24"/>
      <c r="K49" s="24"/>
      <c r="L49" s="24"/>
      <c r="M49" s="24"/>
      <c r="N49" s="24"/>
      <c r="O49" s="24"/>
      <c r="P49" s="24"/>
      <c r="Q49" s="24"/>
      <c r="R49" s="24"/>
      <c r="S49" s="24"/>
      <c r="T49" s="36"/>
    </row>
    <row r="50" spans="2:20" ht="23.25">
      <c r="B50" s="23"/>
      <c r="C50" s="17">
        <v>2010</v>
      </c>
      <c r="D50" s="21">
        <v>515000</v>
      </c>
      <c r="E50" s="48"/>
      <c r="F50" s="48"/>
      <c r="G50" s="48"/>
      <c r="H50" s="24"/>
      <c r="I50" s="24"/>
      <c r="J50" s="24"/>
      <c r="K50" s="24"/>
      <c r="L50" s="24"/>
      <c r="M50" s="24"/>
      <c r="N50" s="24"/>
      <c r="O50" s="24"/>
      <c r="P50" s="24"/>
      <c r="Q50" s="24"/>
      <c r="R50" s="24"/>
      <c r="S50" s="24"/>
      <c r="T50" s="36"/>
    </row>
    <row r="51" spans="2:20" ht="23.25">
      <c r="B51" s="23"/>
      <c r="C51" s="17">
        <v>2011</v>
      </c>
      <c r="D51" s="21">
        <v>535600</v>
      </c>
      <c r="E51" s="48"/>
      <c r="F51" s="48"/>
      <c r="G51" s="48"/>
      <c r="H51" s="24"/>
      <c r="I51" s="24"/>
      <c r="J51" s="24"/>
      <c r="K51" s="24"/>
      <c r="L51" s="24"/>
      <c r="M51" s="24"/>
      <c r="N51" s="24"/>
      <c r="O51" s="24"/>
      <c r="P51" s="24"/>
      <c r="Q51" s="24"/>
      <c r="R51" s="24"/>
      <c r="S51" s="24"/>
      <c r="T51" s="36"/>
    </row>
    <row r="52" spans="2:20" ht="23.25">
      <c r="B52" s="23"/>
      <c r="C52" s="17">
        <v>2012</v>
      </c>
      <c r="D52" s="21">
        <v>566700</v>
      </c>
      <c r="E52" s="48"/>
      <c r="F52" s="48"/>
      <c r="G52" s="48"/>
      <c r="H52" s="24"/>
      <c r="I52" s="24"/>
      <c r="J52" s="24"/>
      <c r="K52" s="24"/>
      <c r="L52" s="24"/>
      <c r="M52" s="24"/>
      <c r="N52" s="24"/>
      <c r="O52" s="24"/>
      <c r="P52" s="24"/>
      <c r="Q52" s="24"/>
      <c r="R52" s="24"/>
      <c r="S52" s="24"/>
      <c r="T52" s="36"/>
    </row>
    <row r="53" spans="2:20" ht="23.25">
      <c r="B53" s="23"/>
      <c r="C53" s="17">
        <v>2013</v>
      </c>
      <c r="D53" s="21">
        <v>589500</v>
      </c>
      <c r="E53" s="48"/>
      <c r="F53" s="48"/>
      <c r="G53" s="48"/>
      <c r="H53" s="24"/>
      <c r="I53" s="24"/>
      <c r="J53" s="24"/>
      <c r="K53" s="24"/>
      <c r="L53" s="24"/>
      <c r="M53" s="24"/>
      <c r="N53" s="24"/>
      <c r="O53" s="24"/>
      <c r="P53" s="24"/>
      <c r="Q53" s="24"/>
      <c r="R53" s="24"/>
      <c r="S53" s="24"/>
      <c r="T53" s="36"/>
    </row>
    <row r="54" spans="2:20" ht="23.25">
      <c r="B54" s="23"/>
      <c r="C54" s="17">
        <v>2014</v>
      </c>
      <c r="D54" s="21">
        <v>616000</v>
      </c>
      <c r="E54" s="24"/>
      <c r="F54" s="24"/>
      <c r="G54" s="24"/>
      <c r="H54" s="24"/>
      <c r="I54" s="24"/>
      <c r="J54" s="24"/>
      <c r="K54" s="24"/>
      <c r="L54" s="24"/>
      <c r="M54" s="24"/>
      <c r="N54" s="24"/>
      <c r="O54" s="24"/>
      <c r="P54" s="24"/>
      <c r="Q54" s="24"/>
      <c r="R54" s="24"/>
      <c r="S54" s="24"/>
      <c r="T54" s="36"/>
    </row>
    <row r="55" spans="2:20" ht="23.25">
      <c r="B55" s="23"/>
      <c r="C55" s="17">
        <v>2015</v>
      </c>
      <c r="D55" s="21">
        <v>644350</v>
      </c>
      <c r="E55" s="24"/>
      <c r="F55" s="24"/>
      <c r="G55" s="24"/>
      <c r="H55" s="24"/>
      <c r="I55" s="24"/>
      <c r="J55" s="24"/>
      <c r="K55" s="24"/>
      <c r="L55" s="24"/>
      <c r="M55" s="24"/>
      <c r="N55" s="24"/>
      <c r="O55" s="24"/>
      <c r="P55" s="24"/>
      <c r="Q55" s="24"/>
      <c r="R55" s="24"/>
      <c r="S55" s="24"/>
      <c r="T55" s="36"/>
    </row>
    <row r="56" spans="2:20" ht="23.25">
      <c r="B56" s="23"/>
      <c r="C56" s="17">
        <v>2016</v>
      </c>
      <c r="D56" s="21">
        <v>689455</v>
      </c>
      <c r="E56" s="24"/>
      <c r="F56" s="24"/>
      <c r="G56" s="24"/>
      <c r="H56" s="24"/>
      <c r="I56" s="24"/>
      <c r="J56" s="24"/>
      <c r="K56" s="24"/>
      <c r="L56" s="24"/>
      <c r="M56" s="24"/>
      <c r="N56" s="24"/>
      <c r="O56" s="24"/>
      <c r="P56" s="24"/>
      <c r="Q56" s="24"/>
      <c r="R56" s="24"/>
      <c r="S56" s="24"/>
      <c r="T56" s="36"/>
    </row>
    <row r="57" spans="2:20" ht="23.25">
      <c r="B57" s="23"/>
      <c r="C57" s="17">
        <v>2017</v>
      </c>
      <c r="D57" s="21">
        <v>737717</v>
      </c>
      <c r="E57" s="24"/>
      <c r="F57" s="24"/>
      <c r="G57" s="24"/>
      <c r="H57" s="24"/>
      <c r="I57" s="24"/>
      <c r="J57" s="24"/>
      <c r="K57" s="24"/>
      <c r="L57" s="24"/>
      <c r="M57" s="24"/>
      <c r="N57" s="24"/>
      <c r="O57" s="24"/>
      <c r="P57" s="24"/>
      <c r="Q57" s="24"/>
      <c r="R57" s="24"/>
      <c r="S57" s="24"/>
      <c r="T57" s="36"/>
    </row>
    <row r="58" spans="2:20" ht="23.25">
      <c r="B58" s="23"/>
      <c r="C58" s="17">
        <v>2018</v>
      </c>
      <c r="D58" s="21">
        <v>781242</v>
      </c>
      <c r="E58" s="24"/>
      <c r="F58" s="24"/>
      <c r="G58" s="24"/>
      <c r="H58" s="24"/>
      <c r="I58" s="24"/>
      <c r="J58" s="24"/>
      <c r="K58" s="24"/>
      <c r="L58" s="24"/>
      <c r="M58" s="24"/>
      <c r="N58" s="24"/>
      <c r="O58" s="24"/>
      <c r="P58" s="24"/>
      <c r="Q58" s="24"/>
      <c r="R58" s="24"/>
      <c r="S58" s="24"/>
      <c r="T58" s="36"/>
    </row>
    <row r="59" spans="2:20" ht="15.75" thickBot="1">
      <c r="B59" s="29"/>
      <c r="C59" s="30"/>
      <c r="D59" s="30"/>
      <c r="E59" s="30"/>
      <c r="F59" s="30"/>
      <c r="G59" s="30"/>
      <c r="H59" s="30"/>
      <c r="I59" s="30"/>
      <c r="J59" s="30"/>
      <c r="K59" s="30"/>
      <c r="L59" s="30"/>
      <c r="M59" s="30"/>
      <c r="N59" s="30"/>
      <c r="O59" s="30"/>
      <c r="P59" s="30"/>
      <c r="Q59" s="30"/>
      <c r="R59" s="30"/>
      <c r="S59" s="30"/>
      <c r="T59" s="37"/>
    </row>
    <row r="60" spans="2:20">
      <c r="B60" s="24"/>
      <c r="C60" s="24"/>
      <c r="D60" s="24"/>
      <c r="E60" s="24"/>
      <c r="F60" s="24"/>
      <c r="G60" s="24"/>
      <c r="H60" s="24"/>
      <c r="I60" s="24"/>
      <c r="J60" s="24"/>
      <c r="K60" s="24"/>
      <c r="L60" s="24"/>
      <c r="M60" s="24"/>
      <c r="N60" s="24"/>
      <c r="O60" s="24"/>
      <c r="P60" s="24"/>
      <c r="Q60" s="24"/>
      <c r="R60" s="24"/>
      <c r="S60" s="24"/>
      <c r="T60" s="24"/>
    </row>
    <row r="61" spans="2:20">
      <c r="B61" s="24"/>
      <c r="C61" s="24"/>
      <c r="D61" s="24"/>
      <c r="E61" s="24"/>
      <c r="F61" s="24"/>
      <c r="G61" s="24"/>
      <c r="H61" s="24"/>
      <c r="I61" s="24"/>
      <c r="J61" s="24"/>
      <c r="K61" s="24"/>
      <c r="L61" s="24"/>
      <c r="M61" s="24"/>
      <c r="N61" s="24"/>
      <c r="O61" s="24"/>
      <c r="P61" s="24"/>
      <c r="Q61" s="24"/>
      <c r="R61" s="24"/>
      <c r="S61" s="24"/>
      <c r="T61" s="24"/>
    </row>
    <row r="62" spans="2:20">
      <c r="B62" s="24"/>
      <c r="C62" s="24"/>
      <c r="D62" s="24"/>
      <c r="E62" s="24"/>
      <c r="F62" s="24"/>
      <c r="G62" s="24"/>
      <c r="H62" s="24"/>
      <c r="I62" s="24"/>
      <c r="J62" s="24"/>
      <c r="K62" s="24"/>
      <c r="L62" s="24"/>
      <c r="M62" s="24"/>
      <c r="N62" s="24"/>
      <c r="O62" s="24"/>
      <c r="P62" s="24"/>
      <c r="Q62" s="24"/>
      <c r="R62" s="24"/>
      <c r="S62" s="24"/>
      <c r="T62" s="24"/>
    </row>
    <row r="63" spans="2:20">
      <c r="B63" s="24"/>
      <c r="C63" s="24"/>
      <c r="D63" s="24"/>
      <c r="E63" s="24"/>
      <c r="F63" s="24"/>
      <c r="G63" s="24"/>
      <c r="H63" s="24"/>
      <c r="I63" s="24"/>
      <c r="J63" s="24"/>
      <c r="K63" s="24"/>
      <c r="L63" s="24"/>
      <c r="M63" s="24"/>
      <c r="N63" s="24"/>
      <c r="O63" s="24"/>
      <c r="P63" s="24"/>
      <c r="Q63" s="24"/>
      <c r="R63" s="24"/>
      <c r="S63" s="24"/>
      <c r="T63" s="24"/>
    </row>
    <row r="64" spans="2:20">
      <c r="B64" s="24"/>
      <c r="C64" s="24"/>
      <c r="D64" s="24"/>
      <c r="E64" s="24"/>
      <c r="F64" s="24"/>
      <c r="G64" s="24"/>
      <c r="H64" s="24"/>
      <c r="I64" s="24"/>
      <c r="J64" s="24"/>
      <c r="K64" s="24"/>
      <c r="L64" s="24"/>
      <c r="M64" s="24"/>
      <c r="N64" s="24"/>
      <c r="O64" s="24"/>
      <c r="P64" s="24"/>
      <c r="Q64" s="24"/>
      <c r="R64" s="24"/>
      <c r="S64" s="24"/>
      <c r="T64" s="24"/>
    </row>
  </sheetData>
  <protectedRanges>
    <protectedRange sqref="N41:N46" name="Rango1_2_1"/>
  </protectedRanges>
  <mergeCells count="50">
    <mergeCell ref="C35:D35"/>
    <mergeCell ref="B1:R2"/>
    <mergeCell ref="S1:T6"/>
    <mergeCell ref="B3:R4"/>
    <mergeCell ref="B5:D6"/>
    <mergeCell ref="E5:R6"/>
    <mergeCell ref="Q24:Q26"/>
    <mergeCell ref="R24:R25"/>
    <mergeCell ref="S24:S25"/>
    <mergeCell ref="T24:T25"/>
    <mergeCell ref="G25:G26"/>
    <mergeCell ref="B22:N22"/>
    <mergeCell ref="P22:R22"/>
    <mergeCell ref="B13:M13"/>
    <mergeCell ref="P13:R13"/>
    <mergeCell ref="B14:T14"/>
    <mergeCell ref="L24:L26"/>
    <mergeCell ref="M24:M26"/>
    <mergeCell ref="N24:N26"/>
    <mergeCell ref="O24:O26"/>
    <mergeCell ref="P24:P26"/>
    <mergeCell ref="X17:AT18"/>
    <mergeCell ref="C24:C26"/>
    <mergeCell ref="D24:D26"/>
    <mergeCell ref="E24:E26"/>
    <mergeCell ref="F24:F26"/>
    <mergeCell ref="H24:H26"/>
    <mergeCell ref="I24:I26"/>
    <mergeCell ref="J24:J26"/>
    <mergeCell ref="B19:M19"/>
    <mergeCell ref="P19:R19"/>
    <mergeCell ref="B20:M20"/>
    <mergeCell ref="P20:R20"/>
    <mergeCell ref="B21:M21"/>
    <mergeCell ref="P21:R21"/>
    <mergeCell ref="X26:AT26"/>
    <mergeCell ref="K24:K26"/>
    <mergeCell ref="B15:T16"/>
    <mergeCell ref="P17:R17"/>
    <mergeCell ref="B18:M18"/>
    <mergeCell ref="P18:R18"/>
    <mergeCell ref="B8:T9"/>
    <mergeCell ref="B10:J10"/>
    <mergeCell ref="K10:N10"/>
    <mergeCell ref="P10:R12"/>
    <mergeCell ref="B11:J11"/>
    <mergeCell ref="K11:N11"/>
    <mergeCell ref="B12:J12"/>
    <mergeCell ref="K12:N12"/>
    <mergeCell ref="O10:O12"/>
  </mergeCells>
  <conditionalFormatting sqref="O13">
    <cfRule type="containsText" dxfId="3" priority="1" operator="containsText" text="NO  CUMPLE">
      <formula>NOT(ISERROR(SEARCH("NO  CUMPLE",O13)))</formula>
    </cfRule>
    <cfRule type="containsText" dxfId="2" priority="2" operator="containsText" text="CUMPLE">
      <formula>NOT(ISERROR(SEARCH("CUMPLE",O13)))</formula>
    </cfRule>
  </conditionalFormatting>
  <conditionalFormatting sqref="O10">
    <cfRule type="containsText" dxfId="1" priority="3" operator="containsText" text="NO  CUMPLE">
      <formula>NOT(ISERROR(SEARCH("NO  CUMPLE",O10)))</formula>
    </cfRule>
    <cfRule type="containsText" dxfId="0" priority="4" operator="containsText" text="CUMPLE">
      <formula>NOT(ISERROR(SEARCH("CUMPLE",O10)))</formula>
    </cfRule>
  </conditionalFormatting>
  <dataValidations disablePrompts="1" count="1">
    <dataValidation type="list" allowBlank="1" showInputMessage="1" showErrorMessage="1" sqref="N41:N46">
      <formula1>$BD$117:$BD$118</formula1>
    </dataValidation>
  </dataValidations>
  <pageMargins left="0.7" right="0.7" top="0.75" bottom="0.75" header="0.3" footer="0.3"/>
  <pageSetup orientation="portrait" r:id="rId1"/>
  <drawing r:id="rId2"/>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25</vt:i4>
      </vt:variant>
    </vt:vector>
  </HeadingPairs>
  <TitlesOfParts>
    <vt:vector size="25" baseType="lpstr">
      <vt:lpstr>Hoja2 (2)</vt:lpstr>
      <vt:lpstr>CONSOLIDADO FINAL AUDIEN.</vt:lpstr>
      <vt:lpstr>VERIF FTO 9 A.I.U</vt:lpstr>
      <vt:lpstr>verif aritm</vt:lpstr>
      <vt:lpstr>CONSOLIDADO INICIAL</vt:lpstr>
      <vt:lpstr>RESUMEN</vt:lpstr>
      <vt:lpstr>1-CON Y CON S.A.S</vt:lpstr>
      <vt:lpstr>2-CONCRESCOL S.A</vt:lpstr>
      <vt:lpstr>3-CONSORCIO BOLIVAR 011</vt:lpstr>
      <vt:lpstr>4- CONSORCIO C&amp;M CIUDAD BOLÍVAR</vt:lpstr>
      <vt:lpstr>5- CONSORCIO INTERCON 013</vt:lpstr>
      <vt:lpstr>6-CONSORCIO MALLA VIAL 2018</vt:lpstr>
      <vt:lpstr>7-CONSORCIO MALLA VIAL 2019</vt:lpstr>
      <vt:lpstr>8-CONSORCIO MALLA VIAL LR</vt:lpstr>
      <vt:lpstr>9- CON. VIAL CIUDAD BOLIVAR MV</vt:lpstr>
      <vt:lpstr>10-CONSORCIO VIAL PC -13</vt:lpstr>
      <vt:lpstr>11-CONSORCIO VIAS BOLÍVAR 2018</vt:lpstr>
      <vt:lpstr>12-CONSORCTRB013</vt:lpstr>
      <vt:lpstr>13-CS INFRA C. BOLÍVAR</vt:lpstr>
      <vt:lpstr>14-HB ESTRUCTURAS METALICAS SAS</vt:lpstr>
      <vt:lpstr>15-LUIS ALBERTO GONZALEZ CH </vt:lpstr>
      <vt:lpstr>16-LYDCO INGENIERIA S.A.S</vt:lpstr>
      <vt:lpstr>17-UT MA. VIAL P &amp; J INGENIEROS</vt:lpstr>
      <vt:lpstr>Hoja7</vt:lpstr>
      <vt:lpstr>Hoja2</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SECRETARIA</cp:lastModifiedBy>
  <dcterms:created xsi:type="dcterms:W3CDTF">2018-12-08T14:17:04Z</dcterms:created>
  <dcterms:modified xsi:type="dcterms:W3CDTF">2018-12-27T16:02:56Z</dcterms:modified>
</cp:coreProperties>
</file>