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ROCIO\evluacion casa de l acultura\"/>
    </mc:Choice>
  </mc:AlternateContent>
  <xr:revisionPtr revIDLastSave="0" documentId="8_{855B119F-BA1A-4C29-8D09-FA9E25E81324}" xr6:coauthVersionLast="40" xr6:coauthVersionMax="40" xr10:uidLastSave="{00000000-0000-0000-0000-000000000000}"/>
  <bookViews>
    <workbookView xWindow="0" yWindow="0" windowWidth="28800" windowHeight="12225" xr2:uid="{00000000-000D-0000-FFFF-FFFF00000000}"/>
  </bookViews>
  <sheets>
    <sheet name="VERIFICACIÓN FINANCIERA" sheetId="12" r:id="rId1"/>
  </sheets>
  <definedNames>
    <definedName name="_xlnm.Print_Area" localSheetId="0">'VERIFICACIÓN FINANCIERA'!$A$1:$L$78</definedName>
  </definedNames>
  <calcPr calcId="181029"/>
</workbook>
</file>

<file path=xl/calcChain.xml><?xml version="1.0" encoding="utf-8"?>
<calcChain xmlns="http://schemas.openxmlformats.org/spreadsheetml/2006/main">
  <c r="E38" i="12" l="1"/>
  <c r="E37" i="12"/>
  <c r="E35" i="12"/>
  <c r="E34" i="12"/>
  <c r="E33" i="12"/>
  <c r="E32" i="12"/>
  <c r="C38" i="12"/>
  <c r="C37" i="12"/>
  <c r="C35" i="12"/>
  <c r="C33" i="12"/>
  <c r="C32" i="12"/>
  <c r="K26" i="12"/>
  <c r="K25" i="12"/>
  <c r="K23" i="12"/>
  <c r="K21" i="12"/>
  <c r="K20" i="12"/>
  <c r="I26" i="12"/>
  <c r="I25" i="12"/>
  <c r="I23" i="12"/>
  <c r="I22" i="12"/>
  <c r="I21" i="12"/>
  <c r="I20" i="12"/>
  <c r="G26" i="12"/>
  <c r="G25" i="12"/>
  <c r="G23" i="12"/>
  <c r="G21" i="12"/>
  <c r="G20" i="12"/>
  <c r="E26" i="12"/>
  <c r="E25" i="12"/>
  <c r="E23" i="12"/>
  <c r="E21" i="12"/>
  <c r="E20" i="12"/>
  <c r="C26" i="12"/>
  <c r="C25" i="12"/>
  <c r="C23" i="12"/>
  <c r="C22" i="12"/>
  <c r="C21" i="12"/>
  <c r="C20" i="12"/>
  <c r="K59" i="12"/>
  <c r="I59" i="12"/>
  <c r="G59" i="12"/>
  <c r="E59" i="12"/>
  <c r="C59" i="12"/>
  <c r="K47" i="12"/>
  <c r="I47" i="12"/>
  <c r="G47" i="12"/>
  <c r="E47" i="12"/>
  <c r="C47" i="12"/>
  <c r="K35" i="12"/>
  <c r="I35" i="12"/>
  <c r="G35" i="12"/>
  <c r="I11" i="12"/>
  <c r="G11" i="12"/>
  <c r="E11" i="12"/>
  <c r="K11" i="12"/>
  <c r="C11" i="12"/>
</calcChain>
</file>

<file path=xl/sharedStrings.xml><?xml version="1.0" encoding="utf-8"?>
<sst xmlns="http://schemas.openxmlformats.org/spreadsheetml/2006/main" count="364" uniqueCount="52">
  <si>
    <t>CUMPLE</t>
  </si>
  <si>
    <t>DOCUMENTO Y/O REQUISITO</t>
  </si>
  <si>
    <t>VERIFICACIÓN FINANCIERA</t>
  </si>
  <si>
    <t>OBSERVACIONES</t>
  </si>
  <si>
    <t>Alcaldía Local de Tunjuelito</t>
  </si>
  <si>
    <t>EXIGIDO EN PLIEGOS</t>
  </si>
  <si>
    <t>INDICADOR</t>
  </si>
  <si>
    <t>RESUMEN DE CAPACIDAD FINANCIERA</t>
  </si>
  <si>
    <t>RESUMEN DE CAPACIDAD ORGANIZACIONAL</t>
  </si>
  <si>
    <t>ÍNDICE DE LIQUIDEZ</t>
  </si>
  <si>
    <t>NIVEL DE ENDEUDAMIENTO</t>
  </si>
  <si>
    <t>RAZÓN DE COBERTURA DE INTERESES</t>
  </si>
  <si>
    <t>RENTABILIDAD DEL PATRIMONIO</t>
  </si>
  <si>
    <t>RENTABILIDAD DEL ACTIVO</t>
  </si>
  <si>
    <t>* Documento Original firmado</t>
  </si>
  <si>
    <t xml:space="preserve"> CUMPLE</t>
  </si>
  <si>
    <t>NINGUNA</t>
  </si>
  <si>
    <t>JACK CRISTOPHER REINA RODRÍGUEZ</t>
  </si>
  <si>
    <t>Mayor o Igual a 1</t>
  </si>
  <si>
    <t>ALCALÁ Y ESPINOSA</t>
  </si>
  <si>
    <t>ANGGY NICOLS ACOSTA VELA</t>
  </si>
  <si>
    <t>ARQUITECTURA MÁS VERDE</t>
  </si>
  <si>
    <t>CBC INGENIERÍA</t>
  </si>
  <si>
    <t>CIAR CONSTRUCTORA S.A.S.</t>
  </si>
  <si>
    <t>CYL CONSTRUCTORES S.A.S.</t>
  </si>
  <si>
    <t>ECOHABITAT S.A.S.</t>
  </si>
  <si>
    <t>GRUPO CORAL S.A.S.</t>
  </si>
  <si>
    <t>INARDEX</t>
  </si>
  <si>
    <t>INCIVILES S.A.S.</t>
  </si>
  <si>
    <t>ING GAMMA S.A.S.</t>
  </si>
  <si>
    <t>IPEMO</t>
  </si>
  <si>
    <t>PROESINT</t>
  </si>
  <si>
    <t>QUATTRO PROYECTOS E INVERSIONES S.A.S.</t>
  </si>
  <si>
    <t>RAYCO LTDA.</t>
  </si>
  <si>
    <t>SIO S.A.S.</t>
  </si>
  <si>
    <t>SYOC CONSTRUCCIÓN S.A.S.</t>
  </si>
  <si>
    <t>Menor o Igual a 80%</t>
  </si>
  <si>
    <t>CAPITAL DE TRABAJO</t>
  </si>
  <si>
    <t>Mayor o Igual al 5% o 0.05</t>
  </si>
  <si>
    <t>INDETERMINADO</t>
  </si>
  <si>
    <t>SICOL S.A.S.</t>
  </si>
  <si>
    <t>CONSORCIO OBRAS 2018
(ING. COLOMBIANA 50% - GEALCA SAS 50%)</t>
  </si>
  <si>
    <t>CONSORCIO COPE
(CODEOBRAS 50% - PABLO SUÁREZ 50%)</t>
  </si>
  <si>
    <t>NO CUMPLE</t>
  </si>
  <si>
    <t>CONTRATAR MEDIANTE EL SISTEMA DE PRECIOS FIJOS UNITARIOS Y A MONTO AGOTABLE LAS REPARACIONES LOCATIVAS NECESARIAS A LA INFRAESTRUCTURA FISICA EXISTENTE DE LA CASA DE LA CULTURA DE TUNJUELITO– BOGOTA D.C.</t>
  </si>
  <si>
    <t>CONSORCIO FAVA
(FABE 50 % - SOCICON 50%)</t>
  </si>
  <si>
    <t>SELECCIÓN ABREVIADA DE MENOR CUANTÍA No. FDLT-SAMC-008-2018</t>
  </si>
  <si>
    <t>Comité Evaluador FDLT-SAMC-008-2018</t>
  </si>
  <si>
    <t>CONSORCIO INCO 2017
(MAURICIO PABA 50% - OSCAR LINARES 50%)</t>
  </si>
  <si>
    <t>CONSORCIO INFRAESTRUCTURA BIOMIT 2018
(BIOINGECON 75% - OMICRON 25%)</t>
  </si>
  <si>
    <t>CONSORCIO J3
(JC CONSTRUCCIONES 50% - JOSE CORREA 50%)</t>
  </si>
  <si>
    <t>CONSORCIO LOCALIDADES
(M&amp;M INGEN. 60% - ARMANDO BUITRAGO 40%)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</si>
</sst>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240A]\ #,##0"/>
    <numFmt numFmtId="165" formatCode="&quot;$&quot;\ #,##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b/>
      <sz val="8"/>
      <color indexed="8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1" fillId="0" borderId="0" xfId="1"/>
    <xf numFmtId="0" fontId="1" fillId="0" borderId="0" xfId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 wrapText="1"/>
    </xf>
    <xf numFmtId="0" fontId="2" fillId="0" borderId="0" xfId="1" applyFont="1"/>
    <xf numFmtId="0" fontId="1" fillId="0" borderId="0" xfId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0" xfId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7" fillId="0" borderId="0" xfId="0" applyFont="1"/>
    <xf numFmtId="2" fontId="3" fillId="0" borderId="1" xfId="1" applyNumberFormat="1" applyFont="1" applyBorder="1" applyAlignment="1">
      <alignment horizontal="center" vertical="center" wrapText="1"/>
    </xf>
    <xf numFmtId="10" fontId="3" fillId="0" borderId="1" xfId="1" applyNumberFormat="1" applyFont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165" fontId="3" fillId="0" borderId="11" xfId="1" applyNumberFormat="1" applyFont="1" applyBorder="1" applyAlignment="1">
      <alignment horizontal="center" vertical="center" wrapText="1"/>
    </xf>
    <xf numFmtId="165" fontId="3" fillId="0" borderId="1" xfId="1" applyNumberFormat="1" applyFont="1" applyBorder="1" applyAlignment="1">
      <alignment horizontal="center" vertical="center" wrapText="1"/>
    </xf>
    <xf numFmtId="0" fontId="5" fillId="3" borderId="10" xfId="1" applyFont="1" applyFill="1" applyBorder="1" applyAlignment="1">
      <alignment horizontal="center" vertical="center" wrapText="1"/>
    </xf>
    <xf numFmtId="0" fontId="5" fillId="3" borderId="12" xfId="1" applyFont="1" applyFill="1" applyBorder="1" applyAlignment="1">
      <alignment horizontal="center" vertical="center" wrapText="1"/>
    </xf>
    <xf numFmtId="0" fontId="5" fillId="3" borderId="11" xfId="1" applyFont="1" applyFill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3" fillId="0" borderId="10" xfId="1" applyFont="1" applyFill="1" applyBorder="1" applyAlignment="1">
      <alignment horizontal="center" vertical="center" wrapText="1"/>
    </xf>
    <xf numFmtId="0" fontId="3" fillId="0" borderId="11" xfId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3" fillId="4" borderId="10" xfId="1" applyFont="1" applyFill="1" applyBorder="1" applyAlignment="1">
      <alignment horizontal="center" vertical="center" wrapText="1"/>
    </xf>
    <xf numFmtId="0" fontId="3" fillId="4" borderId="11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1168400</xdr:colOff>
      <xdr:row>67</xdr:row>
      <xdr:rowOff>105833</xdr:rowOff>
    </xdr:from>
    <xdr:to>
      <xdr:col>1</xdr:col>
      <xdr:colOff>713317</xdr:colOff>
      <xdr:row>73</xdr:row>
      <xdr:rowOff>133350</xdr:rowOff>
    </xdr:to>
    <xdr:sp macro="" textlink="">
      <xdr:nvSpPr>
        <xdr:cNvPr id="1025" name="Rectangle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rrowheads="1"/>
        </xdr:cNvSpPr>
      </xdr:nvSpPr>
      <xdr:spPr bwMode="auto">
        <a:xfrm>
          <a:off x="1168400" y="13335000"/>
          <a:ext cx="1809750" cy="990600"/>
        </a:xfrm>
        <a:prstGeom prst="rect">
          <a:avLst/>
        </a:prstGeom>
        <a:solidFill>
          <a:srgbClr val="FFFFFF"/>
        </a:solidFill>
        <a:ln w="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800"/>
            </a:lnSpc>
            <a:defRPr sz="1000"/>
          </a:pPr>
          <a:endParaRPr lang="en-US" sz="800" b="0" i="0" u="none" strike="noStrike" baseline="0">
            <a:solidFill>
              <a:srgbClr val="00000A"/>
            </a:solidFill>
            <a:latin typeface="Arial"/>
            <a:cs typeface="Arial"/>
          </a:endParaRPr>
        </a:p>
        <a:p>
          <a:pPr algn="l" rtl="0">
            <a:lnSpc>
              <a:spcPts val="800"/>
            </a:lnSpc>
            <a:defRPr sz="1000"/>
          </a:pPr>
          <a:endParaRPr lang="en-US" sz="800" b="0" i="0" u="none" strike="noStrike" baseline="0">
            <a:solidFill>
              <a:srgbClr val="00000A"/>
            </a:solidFill>
            <a:latin typeface="Arial"/>
            <a:cs typeface="Arial"/>
          </a:endParaRPr>
        </a:p>
        <a:p>
          <a:pPr algn="l" rtl="0">
            <a:lnSpc>
              <a:spcPts val="800"/>
            </a:lnSpc>
            <a:defRPr sz="1000"/>
          </a:pPr>
          <a:r>
            <a:rPr lang="en-US" sz="800" b="0" i="0" u="none" strike="noStrike" baseline="0">
              <a:solidFill>
                <a:srgbClr val="00000A"/>
              </a:solidFill>
              <a:latin typeface="Arial"/>
              <a:cs typeface="Arial"/>
            </a:rPr>
            <a:t>Calle 51 Sur No. 7 – 35</a:t>
          </a:r>
        </a:p>
        <a:p>
          <a:pPr algn="l" rtl="0">
            <a:lnSpc>
              <a:spcPts val="800"/>
            </a:lnSpc>
            <a:defRPr sz="1000"/>
          </a:pPr>
          <a:r>
            <a:rPr lang="en-US" sz="800" b="0" i="0" u="none" strike="noStrike" baseline="0">
              <a:solidFill>
                <a:srgbClr val="00000A"/>
              </a:solidFill>
              <a:latin typeface="Arial"/>
              <a:cs typeface="Arial"/>
            </a:rPr>
            <a:t>vía Usme</a:t>
          </a:r>
        </a:p>
        <a:p>
          <a:pPr algn="l" rtl="0">
            <a:lnSpc>
              <a:spcPts val="800"/>
            </a:lnSpc>
            <a:defRPr sz="1000"/>
          </a:pPr>
          <a:r>
            <a:rPr lang="en-US" sz="800" b="0" i="0" u="none" strike="noStrike" baseline="0">
              <a:solidFill>
                <a:srgbClr val="00000A"/>
              </a:solidFill>
              <a:latin typeface="Arial"/>
              <a:cs typeface="Arial"/>
            </a:rPr>
            <a:t>Código Postal: 111831 </a:t>
          </a:r>
        </a:p>
        <a:p>
          <a:pPr algn="l" rtl="0">
            <a:lnSpc>
              <a:spcPts val="800"/>
            </a:lnSpc>
            <a:defRPr sz="1000"/>
          </a:pPr>
          <a:r>
            <a:rPr lang="en-US" sz="800" b="0" i="0" u="none" strike="noStrike" baseline="0">
              <a:solidFill>
                <a:srgbClr val="00000A"/>
              </a:solidFill>
              <a:latin typeface="Arial"/>
              <a:cs typeface="Arial"/>
            </a:rPr>
            <a:t>Tel. 7698513 - 7698460</a:t>
          </a:r>
        </a:p>
        <a:p>
          <a:pPr algn="l" rtl="0">
            <a:lnSpc>
              <a:spcPts val="700"/>
            </a:lnSpc>
            <a:defRPr sz="1000"/>
          </a:pPr>
          <a:r>
            <a:rPr lang="en-US" sz="800" b="0" i="0" u="none" strike="noStrike" baseline="0">
              <a:solidFill>
                <a:srgbClr val="00000A"/>
              </a:solidFill>
              <a:latin typeface="Arial"/>
              <a:cs typeface="Arial"/>
            </a:rPr>
            <a:t>Información Línea195</a:t>
          </a:r>
        </a:p>
        <a:p>
          <a:pPr algn="l" rtl="0">
            <a:lnSpc>
              <a:spcPts val="800"/>
            </a:lnSpc>
            <a:defRPr sz="1000"/>
          </a:pPr>
          <a:r>
            <a:rPr lang="en-US" sz="800" b="0" i="0" u="none" strike="noStrike" baseline="0">
              <a:solidFill>
                <a:srgbClr val="00000A"/>
              </a:solidFill>
              <a:latin typeface="Arial"/>
              <a:cs typeface="Arial"/>
            </a:rPr>
            <a:t>www.tunjuelito.gov.co</a:t>
          </a:r>
        </a:p>
      </xdr:txBody>
    </xdr:sp>
    <xdr:clientData/>
  </xdr:twoCellAnchor>
  <xdr:twoCellAnchor editAs="oneCell">
    <xdr:from>
      <xdr:col>9</xdr:col>
      <xdr:colOff>260350</xdr:colOff>
      <xdr:row>67</xdr:row>
      <xdr:rowOff>79376</xdr:rowOff>
    </xdr:from>
    <xdr:to>
      <xdr:col>11</xdr:col>
      <xdr:colOff>1228724</xdr:colOff>
      <xdr:row>72</xdr:row>
      <xdr:rowOff>122768</xdr:rowOff>
    </xdr:to>
    <xdr:pic>
      <xdr:nvPicPr>
        <xdr:cNvPr id="3" name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113933" y="13202709"/>
          <a:ext cx="3741208" cy="847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5"/>
  <sheetViews>
    <sheetView tabSelected="1" topLeftCell="A25" zoomScale="90" zoomScaleNormal="90" workbookViewId="0">
      <selection sqref="A1:L1"/>
    </sheetView>
  </sheetViews>
  <sheetFormatPr baseColWidth="10" defaultColWidth="11.42578125" defaultRowHeight="12.75" x14ac:dyDescent="0.2"/>
  <cols>
    <col min="1" max="1" width="34" style="1" customWidth="1"/>
    <col min="2" max="2" width="28.28515625" style="1" customWidth="1"/>
    <col min="3" max="12" width="20.7109375" style="1" customWidth="1"/>
    <col min="13" max="16384" width="11.42578125" style="1"/>
  </cols>
  <sheetData>
    <row r="1" spans="1:12" ht="18" x14ac:dyDescent="0.25">
      <c r="A1" s="44" t="s">
        <v>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12" ht="18" x14ac:dyDescent="0.25">
      <c r="A2" s="44" t="s">
        <v>46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</row>
    <row r="3" spans="1:12" ht="18" customHeight="1" x14ac:dyDescent="0.2">
      <c r="A3" s="45" t="s">
        <v>44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2" ht="18" customHeight="1" x14ac:dyDescent="0.2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13.5" thickBot="1" x14ac:dyDescent="0.25"/>
    <row r="6" spans="1:12" ht="30" customHeight="1" thickBot="1" x14ac:dyDescent="0.25">
      <c r="A6" s="32" t="s">
        <v>1</v>
      </c>
      <c r="B6" s="32" t="s">
        <v>5</v>
      </c>
      <c r="C6" s="27" t="s">
        <v>19</v>
      </c>
      <c r="D6" s="28"/>
      <c r="E6" s="27" t="s">
        <v>20</v>
      </c>
      <c r="F6" s="28"/>
      <c r="G6" s="27" t="s">
        <v>21</v>
      </c>
      <c r="H6" s="28"/>
      <c r="I6" s="27" t="s">
        <v>22</v>
      </c>
      <c r="J6" s="28"/>
      <c r="K6" s="27" t="s">
        <v>23</v>
      </c>
      <c r="L6" s="28"/>
    </row>
    <row r="7" spans="1:12" ht="18.75" thickBot="1" x14ac:dyDescent="0.25">
      <c r="A7" s="33"/>
      <c r="B7" s="33"/>
      <c r="C7" s="11" t="s">
        <v>6</v>
      </c>
      <c r="D7" s="11" t="s">
        <v>0</v>
      </c>
      <c r="E7" s="11" t="s">
        <v>6</v>
      </c>
      <c r="F7" s="11" t="s">
        <v>0</v>
      </c>
      <c r="G7" s="11" t="s">
        <v>6</v>
      </c>
      <c r="H7" s="11" t="s">
        <v>0</v>
      </c>
      <c r="I7" s="11" t="s">
        <v>6</v>
      </c>
      <c r="J7" s="11" t="s">
        <v>0</v>
      </c>
      <c r="K7" s="11" t="s">
        <v>6</v>
      </c>
      <c r="L7" s="11" t="s">
        <v>0</v>
      </c>
    </row>
    <row r="8" spans="1:12" ht="13.5" thickBot="1" x14ac:dyDescent="0.25">
      <c r="A8" s="5" t="s">
        <v>9</v>
      </c>
      <c r="B8" s="4" t="s">
        <v>18</v>
      </c>
      <c r="C8" s="16">
        <v>74.099999999999994</v>
      </c>
      <c r="D8" s="4" t="s">
        <v>0</v>
      </c>
      <c r="E8" s="16">
        <v>17.63</v>
      </c>
      <c r="F8" s="4" t="s">
        <v>15</v>
      </c>
      <c r="G8" s="16">
        <v>2.2599999999999998</v>
      </c>
      <c r="H8" s="4" t="s">
        <v>15</v>
      </c>
      <c r="I8" s="16">
        <v>9.1999999999999993</v>
      </c>
      <c r="J8" s="4" t="s">
        <v>15</v>
      </c>
      <c r="K8" s="16">
        <v>635.65</v>
      </c>
      <c r="L8" s="4" t="s">
        <v>15</v>
      </c>
    </row>
    <row r="9" spans="1:12" ht="13.5" thickBot="1" x14ac:dyDescent="0.25">
      <c r="A9" s="5" t="s">
        <v>10</v>
      </c>
      <c r="B9" s="4" t="s">
        <v>36</v>
      </c>
      <c r="C9" s="17">
        <v>0.01</v>
      </c>
      <c r="D9" s="4" t="s">
        <v>0</v>
      </c>
      <c r="E9" s="17">
        <v>0.1</v>
      </c>
      <c r="F9" s="4" t="s">
        <v>0</v>
      </c>
      <c r="G9" s="17">
        <v>0.55000000000000004</v>
      </c>
      <c r="H9" s="4" t="s">
        <v>0</v>
      </c>
      <c r="I9" s="17">
        <v>0.23</v>
      </c>
      <c r="J9" s="4" t="s">
        <v>0</v>
      </c>
      <c r="K9" s="17">
        <v>0.09</v>
      </c>
      <c r="L9" s="4" t="s">
        <v>0</v>
      </c>
    </row>
    <row r="10" spans="1:12" ht="13.5" thickBot="1" x14ac:dyDescent="0.25">
      <c r="A10" s="5" t="s">
        <v>11</v>
      </c>
      <c r="B10" s="4" t="s">
        <v>18</v>
      </c>
      <c r="C10" s="16">
        <v>146.72999999999999</v>
      </c>
      <c r="D10" s="4" t="s">
        <v>0</v>
      </c>
      <c r="E10" s="16">
        <v>466.88</v>
      </c>
      <c r="F10" s="4" t="s">
        <v>0</v>
      </c>
      <c r="G10" s="16">
        <v>2.72</v>
      </c>
      <c r="H10" s="4" t="s">
        <v>0</v>
      </c>
      <c r="I10" s="16">
        <v>23.15</v>
      </c>
      <c r="J10" s="4" t="s">
        <v>0</v>
      </c>
      <c r="K10" s="16">
        <v>1100</v>
      </c>
      <c r="L10" s="4" t="s">
        <v>0</v>
      </c>
    </row>
    <row r="11" spans="1:12" ht="13.5" thickBot="1" x14ac:dyDescent="0.25">
      <c r="A11" s="5" t="s">
        <v>37</v>
      </c>
      <c r="B11" s="20">
        <v>45000000</v>
      </c>
      <c r="C11" s="21">
        <f>653268417-8815045</f>
        <v>644453372</v>
      </c>
      <c r="D11" s="4" t="s">
        <v>0</v>
      </c>
      <c r="E11" s="21">
        <f>1187145387-67315850</f>
        <v>1119829537</v>
      </c>
      <c r="F11" s="4" t="s">
        <v>0</v>
      </c>
      <c r="G11" s="21">
        <f>1385526312-611958472</f>
        <v>773567840</v>
      </c>
      <c r="H11" s="4" t="s">
        <v>0</v>
      </c>
      <c r="I11" s="21">
        <f>773768222-84050621</f>
        <v>689717601</v>
      </c>
      <c r="J11" s="4" t="s">
        <v>0</v>
      </c>
      <c r="K11" s="21">
        <f t="shared" ref="K11" si="0">653268417-8815045</f>
        <v>644453372</v>
      </c>
      <c r="L11" s="4" t="s">
        <v>0</v>
      </c>
    </row>
    <row r="12" spans="1:12" ht="16.5" customHeight="1" thickBot="1" x14ac:dyDescent="0.25">
      <c r="A12" s="23" t="s">
        <v>7</v>
      </c>
      <c r="B12" s="24"/>
      <c r="C12" s="25"/>
      <c r="D12" s="13" t="s">
        <v>0</v>
      </c>
      <c r="E12" s="12"/>
      <c r="F12" s="13" t="s">
        <v>0</v>
      </c>
      <c r="G12" s="12"/>
      <c r="H12" s="13" t="s">
        <v>0</v>
      </c>
      <c r="I12" s="12"/>
      <c r="J12" s="13" t="s">
        <v>0</v>
      </c>
      <c r="K12" s="12"/>
      <c r="L12" s="13" t="s">
        <v>0</v>
      </c>
    </row>
    <row r="13" spans="1:12" ht="13.5" thickBot="1" x14ac:dyDescent="0.25">
      <c r="A13" s="5" t="s">
        <v>12</v>
      </c>
      <c r="B13" s="4" t="s">
        <v>38</v>
      </c>
      <c r="C13" s="16">
        <v>0.48</v>
      </c>
      <c r="D13" s="4" t="s">
        <v>0</v>
      </c>
      <c r="E13" s="16">
        <v>0.53</v>
      </c>
      <c r="F13" s="4" t="s">
        <v>0</v>
      </c>
      <c r="G13" s="16">
        <v>0.2</v>
      </c>
      <c r="H13" s="4" t="s">
        <v>0</v>
      </c>
      <c r="I13" s="16">
        <v>0.22</v>
      </c>
      <c r="J13" s="4" t="s">
        <v>0</v>
      </c>
      <c r="K13" s="16">
        <v>0.09</v>
      </c>
      <c r="L13" s="4" t="s">
        <v>0</v>
      </c>
    </row>
    <row r="14" spans="1:12" ht="13.5" thickBot="1" x14ac:dyDescent="0.25">
      <c r="A14" s="5" t="s">
        <v>13</v>
      </c>
      <c r="B14" s="4" t="s">
        <v>38</v>
      </c>
      <c r="C14" s="16">
        <v>0.47</v>
      </c>
      <c r="D14" s="4" t="s">
        <v>0</v>
      </c>
      <c r="E14" s="16">
        <v>0.48</v>
      </c>
      <c r="F14" s="4" t="s">
        <v>0</v>
      </c>
      <c r="G14" s="16">
        <v>0.09</v>
      </c>
      <c r="H14" s="4" t="s">
        <v>0</v>
      </c>
      <c r="I14" s="16">
        <v>0.16</v>
      </c>
      <c r="J14" s="4" t="s">
        <v>0</v>
      </c>
      <c r="K14" s="16">
        <v>0.08</v>
      </c>
      <c r="L14" s="4" t="s">
        <v>0</v>
      </c>
    </row>
    <row r="15" spans="1:12" ht="16.5" customHeight="1" thickBot="1" x14ac:dyDescent="0.25">
      <c r="A15" s="23" t="s">
        <v>8</v>
      </c>
      <c r="B15" s="24"/>
      <c r="C15" s="25"/>
      <c r="D15" s="13" t="s">
        <v>15</v>
      </c>
      <c r="E15" s="12"/>
      <c r="F15" s="13" t="s">
        <v>0</v>
      </c>
      <c r="G15" s="12"/>
      <c r="H15" s="13" t="s">
        <v>0</v>
      </c>
      <c r="I15" s="12"/>
      <c r="J15" s="13" t="s">
        <v>0</v>
      </c>
      <c r="K15" s="12"/>
      <c r="L15" s="13" t="s">
        <v>0</v>
      </c>
    </row>
    <row r="16" spans="1:12" x14ac:dyDescent="0.2">
      <c r="A16" s="18"/>
      <c r="B16" s="18"/>
      <c r="C16" s="18"/>
      <c r="D16" s="18"/>
      <c r="E16" s="18"/>
    </row>
    <row r="17" spans="1:12" ht="13.5" thickBot="1" x14ac:dyDescent="0.25">
      <c r="A17" s="2"/>
      <c r="B17" s="10"/>
      <c r="C17" s="2"/>
      <c r="D17" s="10"/>
      <c r="E17" s="2"/>
    </row>
    <row r="18" spans="1:12" ht="30" customHeight="1" thickBot="1" x14ac:dyDescent="0.25">
      <c r="A18" s="32" t="s">
        <v>1</v>
      </c>
      <c r="B18" s="32" t="s">
        <v>5</v>
      </c>
      <c r="C18" s="34" t="s">
        <v>41</v>
      </c>
      <c r="D18" s="35"/>
      <c r="E18" s="42" t="s">
        <v>42</v>
      </c>
      <c r="F18" s="43"/>
      <c r="G18" s="34" t="s">
        <v>45</v>
      </c>
      <c r="H18" s="35"/>
      <c r="I18" s="34" t="s">
        <v>48</v>
      </c>
      <c r="J18" s="35"/>
      <c r="K18" s="34" t="s">
        <v>49</v>
      </c>
      <c r="L18" s="35"/>
    </row>
    <row r="19" spans="1:12" ht="21.75" customHeight="1" thickBot="1" x14ac:dyDescent="0.25">
      <c r="A19" s="33"/>
      <c r="B19" s="33"/>
      <c r="C19" s="11" t="s">
        <v>6</v>
      </c>
      <c r="D19" s="11" t="s">
        <v>0</v>
      </c>
      <c r="E19" s="11" t="s">
        <v>6</v>
      </c>
      <c r="F19" s="11" t="s">
        <v>0</v>
      </c>
      <c r="G19" s="11" t="s">
        <v>6</v>
      </c>
      <c r="H19" s="11" t="s">
        <v>0</v>
      </c>
      <c r="I19" s="11" t="s">
        <v>6</v>
      </c>
      <c r="J19" s="11" t="s">
        <v>0</v>
      </c>
      <c r="K19" s="11" t="s">
        <v>6</v>
      </c>
      <c r="L19" s="11" t="s">
        <v>0</v>
      </c>
    </row>
    <row r="20" spans="1:12" ht="13.5" customHeight="1" thickBot="1" x14ac:dyDescent="0.25">
      <c r="A20" s="5" t="s">
        <v>9</v>
      </c>
      <c r="B20" s="4" t="s">
        <v>18</v>
      </c>
      <c r="C20" s="16">
        <f>(8.19*0.5)+(19.86*0.5)</f>
        <v>14.024999999999999</v>
      </c>
      <c r="D20" s="4" t="s">
        <v>0</v>
      </c>
      <c r="E20" s="16">
        <f>(1.74*0.5)+(33.05*0.5)</f>
        <v>17.395</v>
      </c>
      <c r="F20" s="4" t="s">
        <v>15</v>
      </c>
      <c r="G20" s="16">
        <f>(1.92*0.5)+(5.62*0.5)</f>
        <v>3.77</v>
      </c>
      <c r="H20" s="4" t="s">
        <v>15</v>
      </c>
      <c r="I20" s="16">
        <f>(17.81*0.5)+(596.36*0.5)</f>
        <v>307.08499999999998</v>
      </c>
      <c r="J20" s="4" t="s">
        <v>15</v>
      </c>
      <c r="K20" s="16">
        <f>(32*0.75)+(29.6*0.25)</f>
        <v>31.4</v>
      </c>
      <c r="L20" s="4" t="s">
        <v>15</v>
      </c>
    </row>
    <row r="21" spans="1:12" ht="13.5" thickBot="1" x14ac:dyDescent="0.25">
      <c r="A21" s="5" t="s">
        <v>10</v>
      </c>
      <c r="B21" s="4" t="s">
        <v>36</v>
      </c>
      <c r="C21" s="17">
        <f>(22%*0.5)+(28%*0.5)</f>
        <v>0.25</v>
      </c>
      <c r="D21" s="4" t="s">
        <v>0</v>
      </c>
      <c r="E21" s="17">
        <f>(53%*0.5)+(7%*0.5)</f>
        <v>0.30000000000000004</v>
      </c>
      <c r="F21" s="4" t="s">
        <v>0</v>
      </c>
      <c r="G21" s="17">
        <f>(52%*0.5)+(40%*0.5)</f>
        <v>0.46</v>
      </c>
      <c r="H21" s="4" t="s">
        <v>0</v>
      </c>
      <c r="I21" s="17">
        <f>(29%*0.5)+(0%*0.5)</f>
        <v>0.14499999999999999</v>
      </c>
      <c r="J21" s="4" t="s">
        <v>0</v>
      </c>
      <c r="K21" s="17">
        <f>(3%*0.75)+(5%*0.25)</f>
        <v>3.5000000000000003E-2</v>
      </c>
      <c r="L21" s="4" t="s">
        <v>0</v>
      </c>
    </row>
    <row r="22" spans="1:12" ht="13.5" thickBot="1" x14ac:dyDescent="0.25">
      <c r="A22" s="5" t="s">
        <v>11</v>
      </c>
      <c r="B22" s="4" t="s">
        <v>18</v>
      </c>
      <c r="C22" s="16">
        <f>(18.6*0.5)+(9321.19*0.5)</f>
        <v>4669.8950000000004</v>
      </c>
      <c r="D22" s="4" t="s">
        <v>0</v>
      </c>
      <c r="E22" s="16" t="s">
        <v>39</v>
      </c>
      <c r="F22" s="4" t="s">
        <v>0</v>
      </c>
      <c r="G22" s="16" t="s">
        <v>39</v>
      </c>
      <c r="H22" s="4" t="s">
        <v>0</v>
      </c>
      <c r="I22" s="16">
        <f>(32.18*0.5)+(193.89*0.5)</f>
        <v>113.035</v>
      </c>
      <c r="J22" s="4" t="s">
        <v>0</v>
      </c>
      <c r="K22" s="16" t="s">
        <v>39</v>
      </c>
      <c r="L22" s="4" t="s">
        <v>0</v>
      </c>
    </row>
    <row r="23" spans="1:12" ht="13.5" thickBot="1" x14ac:dyDescent="0.25">
      <c r="A23" s="5" t="s">
        <v>37</v>
      </c>
      <c r="B23" s="20">
        <v>45000000</v>
      </c>
      <c r="C23" s="22">
        <f>(686609214-83758179)+(407783416-20527945)</f>
        <v>990106506</v>
      </c>
      <c r="D23" s="4" t="s">
        <v>0</v>
      </c>
      <c r="E23" s="22">
        <f>(1318185238-754517333)+(290512617-8787619)</f>
        <v>845392903</v>
      </c>
      <c r="F23" s="4" t="s">
        <v>0</v>
      </c>
      <c r="G23" s="22">
        <f>(166307446-86614311)+(2196922832-390381308)</f>
        <v>1886234659</v>
      </c>
      <c r="H23" s="4" t="s">
        <v>0</v>
      </c>
      <c r="I23" s="22">
        <f>(6344442038-356063175)+(42938224-72000)</f>
        <v>6031245087</v>
      </c>
      <c r="J23" s="4" t="s">
        <v>0</v>
      </c>
      <c r="K23" s="22">
        <f>(526782815-16460000)+(37020497000-1250400000)</f>
        <v>36280419815</v>
      </c>
      <c r="L23" s="4" t="s">
        <v>0</v>
      </c>
    </row>
    <row r="24" spans="1:12" ht="16.5" customHeight="1" thickBot="1" x14ac:dyDescent="0.25">
      <c r="A24" s="23" t="s">
        <v>7</v>
      </c>
      <c r="B24" s="24"/>
      <c r="C24" s="25"/>
      <c r="D24" s="13" t="s">
        <v>0</v>
      </c>
      <c r="E24" s="12"/>
      <c r="F24" s="13" t="s">
        <v>0</v>
      </c>
      <c r="G24" s="12"/>
      <c r="H24" s="13" t="s">
        <v>0</v>
      </c>
      <c r="I24" s="12"/>
      <c r="J24" s="13" t="s">
        <v>0</v>
      </c>
      <c r="K24" s="12"/>
      <c r="L24" s="13" t="s">
        <v>0</v>
      </c>
    </row>
    <row r="25" spans="1:12" ht="13.5" thickBot="1" x14ac:dyDescent="0.25">
      <c r="A25" s="5" t="s">
        <v>12</v>
      </c>
      <c r="B25" s="4" t="s">
        <v>38</v>
      </c>
      <c r="C25" s="16">
        <f>(0.06*0.5)+(0.3*0.5)</f>
        <v>0.18</v>
      </c>
      <c r="D25" s="4" t="s">
        <v>0</v>
      </c>
      <c r="E25" s="16">
        <f>(0.04*0.5)+(0.06*0.5)</f>
        <v>0.05</v>
      </c>
      <c r="F25" s="4" t="s">
        <v>0</v>
      </c>
      <c r="G25" s="16">
        <f>(0.68*0.5)+(0.19*0.5)</f>
        <v>0.43500000000000005</v>
      </c>
      <c r="H25" s="4" t="s">
        <v>0</v>
      </c>
      <c r="I25" s="16">
        <f>(0.21*0.5)+(0.11*0.5)</f>
        <v>0.16</v>
      </c>
      <c r="J25" s="4" t="s">
        <v>0</v>
      </c>
      <c r="K25" s="16">
        <f>(0.05*0.75)+(0.51*0.25)</f>
        <v>0.16500000000000001</v>
      </c>
      <c r="L25" s="4" t="s">
        <v>0</v>
      </c>
    </row>
    <row r="26" spans="1:12" ht="13.5" thickBot="1" x14ac:dyDescent="0.25">
      <c r="A26" s="5" t="s">
        <v>13</v>
      </c>
      <c r="B26" s="4" t="s">
        <v>38</v>
      </c>
      <c r="C26" s="16">
        <f>(0.04*0.5)+(0.21*0.5)</f>
        <v>0.125</v>
      </c>
      <c r="D26" s="4" t="s">
        <v>0</v>
      </c>
      <c r="E26" s="16">
        <f>(0.02*0.5)+(0.05*0.5)</f>
        <v>3.5000000000000003E-2</v>
      </c>
      <c r="F26" s="4" t="s">
        <v>43</v>
      </c>
      <c r="G26" s="16">
        <f>(0.32*0.5)+(0.11*0.5)</f>
        <v>0.215</v>
      </c>
      <c r="H26" s="4" t="s">
        <v>0</v>
      </c>
      <c r="I26" s="16">
        <f>(0.14*0.5)+(0.11*0.5)</f>
        <v>0.125</v>
      </c>
      <c r="J26" s="4" t="s">
        <v>0</v>
      </c>
      <c r="K26" s="16">
        <f>(0.05*0.75)+(0.48*0.25)</f>
        <v>0.1575</v>
      </c>
      <c r="L26" s="4" t="s">
        <v>0</v>
      </c>
    </row>
    <row r="27" spans="1:12" ht="16.5" customHeight="1" thickBot="1" x14ac:dyDescent="0.25">
      <c r="A27" s="23" t="s">
        <v>8</v>
      </c>
      <c r="B27" s="24"/>
      <c r="C27" s="25"/>
      <c r="D27" s="13" t="s">
        <v>15</v>
      </c>
      <c r="E27" s="12"/>
      <c r="F27" s="13" t="s">
        <v>43</v>
      </c>
      <c r="G27" s="12"/>
      <c r="H27" s="13" t="s">
        <v>0</v>
      </c>
      <c r="I27" s="12"/>
      <c r="J27" s="13" t="s">
        <v>0</v>
      </c>
      <c r="K27" s="12"/>
      <c r="L27" s="13" t="s">
        <v>0</v>
      </c>
    </row>
    <row r="28" spans="1:12" x14ac:dyDescent="0.2">
      <c r="A28" s="18"/>
      <c r="B28" s="18"/>
      <c r="C28" s="18"/>
      <c r="D28" s="18"/>
      <c r="E28" s="18"/>
    </row>
    <row r="29" spans="1:12" ht="13.5" thickBot="1" x14ac:dyDescent="0.25">
      <c r="A29" s="14"/>
      <c r="B29" s="14"/>
      <c r="C29" s="14"/>
      <c r="D29" s="14"/>
      <c r="E29" s="14"/>
    </row>
    <row r="30" spans="1:12" ht="30" customHeight="1" thickBot="1" x14ac:dyDescent="0.25">
      <c r="A30" s="32" t="s">
        <v>1</v>
      </c>
      <c r="B30" s="32" t="s">
        <v>5</v>
      </c>
      <c r="C30" s="34" t="s">
        <v>50</v>
      </c>
      <c r="D30" s="35"/>
      <c r="E30" s="34" t="s">
        <v>51</v>
      </c>
      <c r="F30" s="35"/>
      <c r="G30" s="27" t="s">
        <v>24</v>
      </c>
      <c r="H30" s="28"/>
      <c r="I30" s="27" t="s">
        <v>25</v>
      </c>
      <c r="J30" s="28"/>
      <c r="K30" s="27" t="s">
        <v>26</v>
      </c>
      <c r="L30" s="28"/>
    </row>
    <row r="31" spans="1:12" ht="18.75" thickBot="1" x14ac:dyDescent="0.25">
      <c r="A31" s="33"/>
      <c r="B31" s="33"/>
      <c r="C31" s="11" t="s">
        <v>6</v>
      </c>
      <c r="D31" s="11" t="s">
        <v>0</v>
      </c>
      <c r="E31" s="11" t="s">
        <v>6</v>
      </c>
      <c r="F31" s="11" t="s">
        <v>0</v>
      </c>
      <c r="G31" s="11" t="s">
        <v>6</v>
      </c>
      <c r="H31" s="11" t="s">
        <v>0</v>
      </c>
      <c r="I31" s="11" t="s">
        <v>6</v>
      </c>
      <c r="J31" s="11" t="s">
        <v>0</v>
      </c>
      <c r="K31" s="11" t="s">
        <v>6</v>
      </c>
      <c r="L31" s="11" t="s">
        <v>0</v>
      </c>
    </row>
    <row r="32" spans="1:12" ht="13.5" thickBot="1" x14ac:dyDescent="0.25">
      <c r="A32" s="5" t="s">
        <v>9</v>
      </c>
      <c r="B32" s="4" t="s">
        <v>18</v>
      </c>
      <c r="C32" s="16">
        <f>(2.67*0.5)+(5.33*0.5)</f>
        <v>4</v>
      </c>
      <c r="D32" s="4" t="s">
        <v>0</v>
      </c>
      <c r="E32" s="16">
        <f>(3.22*0.6)+(150.82*0.4)</f>
        <v>62.260000000000005</v>
      </c>
      <c r="F32" s="4" t="s">
        <v>0</v>
      </c>
      <c r="G32" s="16">
        <v>19.3</v>
      </c>
      <c r="H32" s="4" t="s">
        <v>15</v>
      </c>
      <c r="I32" s="16">
        <v>6.82</v>
      </c>
      <c r="J32" s="4" t="s">
        <v>15</v>
      </c>
      <c r="K32" s="16">
        <v>5.64</v>
      </c>
      <c r="L32" s="4" t="s">
        <v>15</v>
      </c>
    </row>
    <row r="33" spans="1:12" ht="13.5" thickBot="1" x14ac:dyDescent="0.25">
      <c r="A33" s="5" t="s">
        <v>10</v>
      </c>
      <c r="B33" s="4" t="s">
        <v>36</v>
      </c>
      <c r="C33" s="17">
        <f>(34%*0.5)+(30%*0.5)</f>
        <v>0.32</v>
      </c>
      <c r="D33" s="4" t="s">
        <v>0</v>
      </c>
      <c r="E33" s="17">
        <f>(58%*0.6)+(11%*0.4)</f>
        <v>0.39199999999999996</v>
      </c>
      <c r="F33" s="4" t="s">
        <v>0</v>
      </c>
      <c r="G33" s="17">
        <v>0.45</v>
      </c>
      <c r="H33" s="4" t="s">
        <v>0</v>
      </c>
      <c r="I33" s="17">
        <v>0.22</v>
      </c>
      <c r="J33" s="4" t="s">
        <v>0</v>
      </c>
      <c r="K33" s="17">
        <v>0.19</v>
      </c>
      <c r="L33" s="4" t="s">
        <v>0</v>
      </c>
    </row>
    <row r="34" spans="1:12" ht="13.5" thickBot="1" x14ac:dyDescent="0.25">
      <c r="A34" s="5" t="s">
        <v>11</v>
      </c>
      <c r="B34" s="4" t="s">
        <v>18</v>
      </c>
      <c r="C34" s="16" t="s">
        <v>39</v>
      </c>
      <c r="D34" s="4" t="s">
        <v>0</v>
      </c>
      <c r="E34" s="16">
        <f>(17.67*0.6)+(19.61*0.4)</f>
        <v>18.446000000000002</v>
      </c>
      <c r="F34" s="4" t="s">
        <v>0</v>
      </c>
      <c r="G34" s="16">
        <v>164</v>
      </c>
      <c r="H34" s="4" t="s">
        <v>0</v>
      </c>
      <c r="I34" s="16">
        <v>25.15</v>
      </c>
      <c r="J34" s="4" t="s">
        <v>0</v>
      </c>
      <c r="K34" s="16">
        <v>100.27</v>
      </c>
      <c r="L34" s="4" t="s">
        <v>0</v>
      </c>
    </row>
    <row r="35" spans="1:12" ht="13.5" thickBot="1" x14ac:dyDescent="0.25">
      <c r="A35" s="5" t="s">
        <v>37</v>
      </c>
      <c r="B35" s="20">
        <v>45000000</v>
      </c>
      <c r="C35" s="22">
        <f>(115058788-43036427)+(650740300-121893805)</f>
        <v>600868856</v>
      </c>
      <c r="D35" s="4" t="s">
        <v>0</v>
      </c>
      <c r="E35" s="22">
        <f>(2361773835-731294987)+(484002000-3209000)</f>
        <v>2111271848</v>
      </c>
      <c r="F35" s="4" t="s">
        <v>0</v>
      </c>
      <c r="G35" s="22">
        <f>365997792-18955663</f>
        <v>347042129</v>
      </c>
      <c r="H35" s="4" t="s">
        <v>0</v>
      </c>
      <c r="I35" s="22">
        <f>1178147407-172723863</f>
        <v>1005423544</v>
      </c>
      <c r="J35" s="4" t="s">
        <v>0</v>
      </c>
      <c r="K35" s="22">
        <f>298229182-52788449</f>
        <v>245440733</v>
      </c>
      <c r="L35" s="4" t="s">
        <v>0</v>
      </c>
    </row>
    <row r="36" spans="1:12" ht="16.5" customHeight="1" thickBot="1" x14ac:dyDescent="0.25">
      <c r="A36" s="23" t="s">
        <v>7</v>
      </c>
      <c r="B36" s="24"/>
      <c r="C36" s="25"/>
      <c r="D36" s="13" t="s">
        <v>0</v>
      </c>
      <c r="E36" s="12"/>
      <c r="F36" s="13" t="s">
        <v>0</v>
      </c>
      <c r="G36" s="12"/>
      <c r="H36" s="13" t="s">
        <v>0</v>
      </c>
      <c r="I36" s="12"/>
      <c r="J36" s="13" t="s">
        <v>0</v>
      </c>
      <c r="K36" s="12"/>
      <c r="L36" s="13" t="s">
        <v>0</v>
      </c>
    </row>
    <row r="37" spans="1:12" ht="13.5" thickBot="1" x14ac:dyDescent="0.25">
      <c r="A37" s="5" t="s">
        <v>12</v>
      </c>
      <c r="B37" s="4" t="s">
        <v>38</v>
      </c>
      <c r="C37" s="16">
        <f>(0.5*0.5)+(0.27*0.5)</f>
        <v>0.38500000000000001</v>
      </c>
      <c r="D37" s="4" t="s">
        <v>0</v>
      </c>
      <c r="E37" s="16">
        <f>(0.3*0.6)+(0.05*0.4)</f>
        <v>0.2</v>
      </c>
      <c r="F37" s="4" t="s">
        <v>0</v>
      </c>
      <c r="G37" s="16">
        <v>0.33</v>
      </c>
      <c r="H37" s="4" t="s">
        <v>0</v>
      </c>
      <c r="I37" s="16">
        <v>0.14000000000000001</v>
      </c>
      <c r="J37" s="4" t="s">
        <v>0</v>
      </c>
      <c r="K37" s="16">
        <v>0.31</v>
      </c>
      <c r="L37" s="4" t="s">
        <v>0</v>
      </c>
    </row>
    <row r="38" spans="1:12" ht="13.5" thickBot="1" x14ac:dyDescent="0.25">
      <c r="A38" s="5" t="s">
        <v>13</v>
      </c>
      <c r="B38" s="4" t="s">
        <v>38</v>
      </c>
      <c r="C38" s="16">
        <f>(0.33*0.5)+(0.18*0.5)</f>
        <v>0.255</v>
      </c>
      <c r="D38" s="4" t="s">
        <v>0</v>
      </c>
      <c r="E38" s="16">
        <f>(0.12*0.6)+(0.04*0.4)</f>
        <v>8.7999999999999995E-2</v>
      </c>
      <c r="F38" s="4" t="s">
        <v>0</v>
      </c>
      <c r="G38" s="16">
        <v>0.18</v>
      </c>
      <c r="H38" s="4" t="s">
        <v>0</v>
      </c>
      <c r="I38" s="16">
        <v>0.11</v>
      </c>
      <c r="J38" s="4" t="s">
        <v>0</v>
      </c>
      <c r="K38" s="16">
        <v>0.25</v>
      </c>
      <c r="L38" s="4" t="s">
        <v>0</v>
      </c>
    </row>
    <row r="39" spans="1:12" ht="16.5" customHeight="1" thickBot="1" x14ac:dyDescent="0.25">
      <c r="A39" s="23" t="s">
        <v>8</v>
      </c>
      <c r="B39" s="24"/>
      <c r="C39" s="25"/>
      <c r="D39" s="13" t="s">
        <v>15</v>
      </c>
      <c r="E39" s="12"/>
      <c r="F39" s="13" t="s">
        <v>0</v>
      </c>
      <c r="G39" s="12"/>
      <c r="H39" s="13" t="s">
        <v>0</v>
      </c>
      <c r="I39" s="12"/>
      <c r="J39" s="13" t="s">
        <v>0</v>
      </c>
      <c r="K39" s="12"/>
      <c r="L39" s="13" t="s">
        <v>0</v>
      </c>
    </row>
    <row r="40" spans="1:12" x14ac:dyDescent="0.2">
      <c r="A40" s="19"/>
      <c r="B40" s="19"/>
      <c r="C40" s="19"/>
      <c r="D40" s="19"/>
      <c r="E40" s="19"/>
    </row>
    <row r="41" spans="1:12" ht="13.5" thickBot="1" x14ac:dyDescent="0.25">
      <c r="A41" s="18"/>
      <c r="B41" s="18"/>
      <c r="C41" s="18"/>
      <c r="D41" s="18"/>
      <c r="E41" s="18"/>
    </row>
    <row r="42" spans="1:12" ht="30" customHeight="1" thickBot="1" x14ac:dyDescent="0.25">
      <c r="A42" s="32" t="s">
        <v>1</v>
      </c>
      <c r="B42" s="32" t="s">
        <v>5</v>
      </c>
      <c r="C42" s="27" t="s">
        <v>27</v>
      </c>
      <c r="D42" s="28"/>
      <c r="E42" s="27" t="s">
        <v>28</v>
      </c>
      <c r="F42" s="28"/>
      <c r="G42" s="27" t="s">
        <v>29</v>
      </c>
      <c r="H42" s="28"/>
      <c r="I42" s="27" t="s">
        <v>30</v>
      </c>
      <c r="J42" s="28"/>
      <c r="K42" s="27" t="s">
        <v>31</v>
      </c>
      <c r="L42" s="28"/>
    </row>
    <row r="43" spans="1:12" ht="18.75" thickBot="1" x14ac:dyDescent="0.25">
      <c r="A43" s="33"/>
      <c r="B43" s="33"/>
      <c r="C43" s="11" t="s">
        <v>6</v>
      </c>
      <c r="D43" s="11" t="s">
        <v>0</v>
      </c>
      <c r="E43" s="11" t="s">
        <v>6</v>
      </c>
      <c r="F43" s="11" t="s">
        <v>0</v>
      </c>
      <c r="G43" s="11" t="s">
        <v>6</v>
      </c>
      <c r="H43" s="11" t="s">
        <v>0</v>
      </c>
      <c r="I43" s="11" t="s">
        <v>6</v>
      </c>
      <c r="J43" s="11" t="s">
        <v>0</v>
      </c>
      <c r="K43" s="11" t="s">
        <v>6</v>
      </c>
      <c r="L43" s="11" t="s">
        <v>0</v>
      </c>
    </row>
    <row r="44" spans="1:12" ht="13.5" thickBot="1" x14ac:dyDescent="0.25">
      <c r="A44" s="5" t="s">
        <v>9</v>
      </c>
      <c r="B44" s="4" t="s">
        <v>18</v>
      </c>
      <c r="C44" s="16">
        <v>14.77</v>
      </c>
      <c r="D44" s="4" t="s">
        <v>0</v>
      </c>
      <c r="E44" s="16">
        <v>14.08</v>
      </c>
      <c r="F44" s="4" t="s">
        <v>0</v>
      </c>
      <c r="G44" s="16">
        <v>9.44</v>
      </c>
      <c r="H44" s="4" t="s">
        <v>15</v>
      </c>
      <c r="I44" s="16">
        <v>23.46</v>
      </c>
      <c r="J44" s="4" t="s">
        <v>15</v>
      </c>
      <c r="K44" s="16">
        <v>16.420000000000002</v>
      </c>
      <c r="L44" s="4" t="s">
        <v>15</v>
      </c>
    </row>
    <row r="45" spans="1:12" ht="13.5" thickBot="1" x14ac:dyDescent="0.25">
      <c r="A45" s="5" t="s">
        <v>10</v>
      </c>
      <c r="B45" s="4" t="s">
        <v>36</v>
      </c>
      <c r="C45" s="17">
        <v>0.03</v>
      </c>
      <c r="D45" s="4" t="s">
        <v>0</v>
      </c>
      <c r="E45" s="17">
        <v>0.35</v>
      </c>
      <c r="F45" s="4" t="s">
        <v>0</v>
      </c>
      <c r="G45" s="17">
        <v>0.27</v>
      </c>
      <c r="H45" s="4" t="s">
        <v>0</v>
      </c>
      <c r="I45" s="17">
        <v>0.17</v>
      </c>
      <c r="J45" s="4" t="s">
        <v>0</v>
      </c>
      <c r="K45" s="17">
        <v>0.44</v>
      </c>
      <c r="L45" s="4" t="s">
        <v>0</v>
      </c>
    </row>
    <row r="46" spans="1:12" ht="13.5" thickBot="1" x14ac:dyDescent="0.25">
      <c r="A46" s="5" t="s">
        <v>11</v>
      </c>
      <c r="B46" s="4" t="s">
        <v>18</v>
      </c>
      <c r="C46" s="16">
        <v>73.290000000000006</v>
      </c>
      <c r="D46" s="4" t="s">
        <v>0</v>
      </c>
      <c r="E46" s="16">
        <v>5.0199999999999996</v>
      </c>
      <c r="F46" s="4" t="s">
        <v>0</v>
      </c>
      <c r="G46" s="16">
        <v>73.900000000000006</v>
      </c>
      <c r="H46" s="4" t="s">
        <v>0</v>
      </c>
      <c r="I46" s="16">
        <v>11.23</v>
      </c>
      <c r="J46" s="4" t="s">
        <v>0</v>
      </c>
      <c r="K46" s="16">
        <v>44.74</v>
      </c>
      <c r="L46" s="4" t="s">
        <v>0</v>
      </c>
    </row>
    <row r="47" spans="1:12" ht="13.5" thickBot="1" x14ac:dyDescent="0.25">
      <c r="A47" s="5" t="s">
        <v>37</v>
      </c>
      <c r="B47" s="20">
        <v>45000000</v>
      </c>
      <c r="C47" s="22">
        <f>431401831-29194806</f>
        <v>402207025</v>
      </c>
      <c r="D47" s="4" t="s">
        <v>0</v>
      </c>
      <c r="E47" s="22">
        <f>4306829902-305779400</f>
        <v>4001050502</v>
      </c>
      <c r="F47" s="4" t="s">
        <v>0</v>
      </c>
      <c r="G47" s="22">
        <f>822799180-87134546</f>
        <v>735664634</v>
      </c>
      <c r="H47" s="4" t="s">
        <v>0</v>
      </c>
      <c r="I47" s="22">
        <f>1052752633-44873763</f>
        <v>1007878870</v>
      </c>
      <c r="J47" s="4" t="s">
        <v>0</v>
      </c>
      <c r="K47" s="22">
        <f>254072578-15464069</f>
        <v>238608509</v>
      </c>
      <c r="L47" s="4" t="s">
        <v>0</v>
      </c>
    </row>
    <row r="48" spans="1:12" ht="16.5" thickBot="1" x14ac:dyDescent="0.25">
      <c r="A48" s="23" t="s">
        <v>7</v>
      </c>
      <c r="B48" s="24"/>
      <c r="C48" s="25"/>
      <c r="D48" s="13" t="s">
        <v>0</v>
      </c>
      <c r="E48" s="12"/>
      <c r="F48" s="13" t="s">
        <v>0</v>
      </c>
      <c r="G48" s="12"/>
      <c r="H48" s="13" t="s">
        <v>0</v>
      </c>
      <c r="I48" s="12"/>
      <c r="J48" s="13" t="s">
        <v>0</v>
      </c>
      <c r="K48" s="12"/>
      <c r="L48" s="13" t="s">
        <v>0</v>
      </c>
    </row>
    <row r="49" spans="1:12" ht="13.5" thickBot="1" x14ac:dyDescent="0.25">
      <c r="A49" s="5" t="s">
        <v>12</v>
      </c>
      <c r="B49" s="4" t="s">
        <v>38</v>
      </c>
      <c r="C49" s="16">
        <v>0.12</v>
      </c>
      <c r="D49" s="4" t="s">
        <v>0</v>
      </c>
      <c r="E49" s="16">
        <v>0.3</v>
      </c>
      <c r="F49" s="4" t="s">
        <v>0</v>
      </c>
      <c r="G49" s="16">
        <v>0.8</v>
      </c>
      <c r="H49" s="4" t="s">
        <v>0</v>
      </c>
      <c r="I49" s="16">
        <v>0.14000000000000001</v>
      </c>
      <c r="J49" s="4" t="s">
        <v>0</v>
      </c>
      <c r="K49" s="16">
        <v>0.26</v>
      </c>
      <c r="L49" s="4" t="s">
        <v>0</v>
      </c>
    </row>
    <row r="50" spans="1:12" ht="13.5" thickBot="1" x14ac:dyDescent="0.25">
      <c r="A50" s="5" t="s">
        <v>13</v>
      </c>
      <c r="B50" s="4" t="s">
        <v>38</v>
      </c>
      <c r="C50" s="16">
        <v>0.11</v>
      </c>
      <c r="D50" s="4" t="s">
        <v>0</v>
      </c>
      <c r="E50" s="16">
        <v>0.19</v>
      </c>
      <c r="F50" s="4" t="s">
        <v>0</v>
      </c>
      <c r="G50" s="16">
        <v>0.57999999999999996</v>
      </c>
      <c r="H50" s="4" t="s">
        <v>0</v>
      </c>
      <c r="I50" s="16">
        <v>0.12</v>
      </c>
      <c r="J50" s="4" t="s">
        <v>0</v>
      </c>
      <c r="K50" s="16">
        <v>0.14000000000000001</v>
      </c>
      <c r="L50" s="4" t="s">
        <v>0</v>
      </c>
    </row>
    <row r="51" spans="1:12" ht="16.5" thickBot="1" x14ac:dyDescent="0.25">
      <c r="A51" s="23" t="s">
        <v>8</v>
      </c>
      <c r="B51" s="24"/>
      <c r="C51" s="25"/>
      <c r="D51" s="13" t="s">
        <v>15</v>
      </c>
      <c r="E51" s="12"/>
      <c r="F51" s="13" t="s">
        <v>0</v>
      </c>
      <c r="G51" s="12"/>
      <c r="H51" s="13" t="s">
        <v>0</v>
      </c>
      <c r="I51" s="12"/>
      <c r="J51" s="13" t="s">
        <v>0</v>
      </c>
      <c r="K51" s="12"/>
      <c r="L51" s="13" t="s">
        <v>0</v>
      </c>
    </row>
    <row r="52" spans="1:12" x14ac:dyDescent="0.2">
      <c r="A52" s="19"/>
      <c r="B52" s="19"/>
      <c r="C52" s="19"/>
      <c r="D52" s="19"/>
      <c r="E52" s="19"/>
    </row>
    <row r="53" spans="1:12" ht="13.5" thickBot="1" x14ac:dyDescent="0.25">
      <c r="A53" s="19"/>
      <c r="B53" s="19"/>
      <c r="C53" s="19"/>
      <c r="D53" s="19"/>
      <c r="E53" s="19"/>
    </row>
    <row r="54" spans="1:12" ht="30" customHeight="1" thickBot="1" x14ac:dyDescent="0.25">
      <c r="A54" s="32" t="s">
        <v>1</v>
      </c>
      <c r="B54" s="32" t="s">
        <v>5</v>
      </c>
      <c r="C54" s="27" t="s">
        <v>32</v>
      </c>
      <c r="D54" s="28"/>
      <c r="E54" s="27" t="s">
        <v>33</v>
      </c>
      <c r="F54" s="28"/>
      <c r="G54" s="27" t="s">
        <v>34</v>
      </c>
      <c r="H54" s="28"/>
      <c r="I54" s="27" t="s">
        <v>40</v>
      </c>
      <c r="J54" s="28"/>
      <c r="K54" s="27" t="s">
        <v>35</v>
      </c>
      <c r="L54" s="28"/>
    </row>
    <row r="55" spans="1:12" ht="18.75" thickBot="1" x14ac:dyDescent="0.25">
      <c r="A55" s="33"/>
      <c r="B55" s="33"/>
      <c r="C55" s="11" t="s">
        <v>6</v>
      </c>
      <c r="D55" s="11" t="s">
        <v>0</v>
      </c>
      <c r="E55" s="11" t="s">
        <v>6</v>
      </c>
      <c r="F55" s="11" t="s">
        <v>0</v>
      </c>
      <c r="G55" s="11" t="s">
        <v>6</v>
      </c>
      <c r="H55" s="11" t="s">
        <v>0</v>
      </c>
      <c r="I55" s="11" t="s">
        <v>6</v>
      </c>
      <c r="J55" s="11" t="s">
        <v>0</v>
      </c>
      <c r="K55" s="11" t="s">
        <v>6</v>
      </c>
      <c r="L55" s="11" t="s">
        <v>0</v>
      </c>
    </row>
    <row r="56" spans="1:12" ht="13.5" thickBot="1" x14ac:dyDescent="0.25">
      <c r="A56" s="5" t="s">
        <v>9</v>
      </c>
      <c r="B56" s="4" t="s">
        <v>18</v>
      </c>
      <c r="C56" s="16">
        <v>5.07</v>
      </c>
      <c r="D56" s="4" t="s">
        <v>0</v>
      </c>
      <c r="E56" s="16">
        <v>2.5099999999999998</v>
      </c>
      <c r="F56" s="4" t="s">
        <v>0</v>
      </c>
      <c r="G56" s="16">
        <v>14.04</v>
      </c>
      <c r="H56" s="4" t="s">
        <v>15</v>
      </c>
      <c r="I56" s="16">
        <v>2.92</v>
      </c>
      <c r="J56" s="4" t="s">
        <v>15</v>
      </c>
      <c r="K56" s="16">
        <v>5.27</v>
      </c>
      <c r="L56" s="4" t="s">
        <v>15</v>
      </c>
    </row>
    <row r="57" spans="1:12" ht="13.5" thickBot="1" x14ac:dyDescent="0.25">
      <c r="A57" s="5" t="s">
        <v>10</v>
      </c>
      <c r="B57" s="4" t="s">
        <v>36</v>
      </c>
      <c r="C57" s="17">
        <v>0.39</v>
      </c>
      <c r="D57" s="4" t="s">
        <v>0</v>
      </c>
      <c r="E57" s="17">
        <v>0.33</v>
      </c>
      <c r="F57" s="4" t="s">
        <v>0</v>
      </c>
      <c r="G57" s="17">
        <v>0.28000000000000003</v>
      </c>
      <c r="H57" s="4" t="s">
        <v>0</v>
      </c>
      <c r="I57" s="17">
        <v>0.28999999999999998</v>
      </c>
      <c r="J57" s="4" t="s">
        <v>0</v>
      </c>
      <c r="K57" s="17">
        <v>0.33</v>
      </c>
      <c r="L57" s="4" t="s">
        <v>0</v>
      </c>
    </row>
    <row r="58" spans="1:12" ht="13.5" thickBot="1" x14ac:dyDescent="0.25">
      <c r="A58" s="5" t="s">
        <v>11</v>
      </c>
      <c r="B58" s="4" t="s">
        <v>18</v>
      </c>
      <c r="C58" s="16">
        <v>24.72</v>
      </c>
      <c r="D58" s="4" t="s">
        <v>0</v>
      </c>
      <c r="E58" s="16">
        <v>747.17</v>
      </c>
      <c r="F58" s="4" t="s">
        <v>0</v>
      </c>
      <c r="G58" s="16" t="s">
        <v>39</v>
      </c>
      <c r="H58" s="4" t="s">
        <v>0</v>
      </c>
      <c r="I58" s="16">
        <v>6.45</v>
      </c>
      <c r="J58" s="4" t="s">
        <v>0</v>
      </c>
      <c r="K58" s="16">
        <v>28.7</v>
      </c>
      <c r="L58" s="4" t="s">
        <v>0</v>
      </c>
    </row>
    <row r="59" spans="1:12" ht="13.5" thickBot="1" x14ac:dyDescent="0.25">
      <c r="A59" s="5" t="s">
        <v>37</v>
      </c>
      <c r="B59" s="20">
        <v>45000000</v>
      </c>
      <c r="C59" s="22">
        <f>1676248171-330575467</f>
        <v>1345672704</v>
      </c>
      <c r="D59" s="4" t="s">
        <v>0</v>
      </c>
      <c r="E59" s="22">
        <f>12645012193-5032482259</f>
        <v>7612529934</v>
      </c>
      <c r="F59" s="4" t="s">
        <v>0</v>
      </c>
      <c r="G59" s="22">
        <f>677203975-48217224</f>
        <v>628986751</v>
      </c>
      <c r="H59" s="4" t="s">
        <v>0</v>
      </c>
      <c r="I59" s="22">
        <f>871415168-297709140</f>
        <v>573706028</v>
      </c>
      <c r="J59" s="4" t="s">
        <v>0</v>
      </c>
      <c r="K59" s="22">
        <f>760509497-144200802</f>
        <v>616308695</v>
      </c>
      <c r="L59" s="4" t="s">
        <v>0</v>
      </c>
    </row>
    <row r="60" spans="1:12" ht="16.5" thickBot="1" x14ac:dyDescent="0.25">
      <c r="A60" s="23" t="s">
        <v>7</v>
      </c>
      <c r="B60" s="24"/>
      <c r="C60" s="25"/>
      <c r="D60" s="13" t="s">
        <v>0</v>
      </c>
      <c r="E60" s="12"/>
      <c r="F60" s="13" t="s">
        <v>0</v>
      </c>
      <c r="G60" s="12"/>
      <c r="H60" s="13" t="s">
        <v>0</v>
      </c>
      <c r="I60" s="12"/>
      <c r="J60" s="13" t="s">
        <v>0</v>
      </c>
      <c r="K60" s="12"/>
      <c r="L60" s="13" t="s">
        <v>0</v>
      </c>
    </row>
    <row r="61" spans="1:12" ht="13.5" thickBot="1" x14ac:dyDescent="0.25">
      <c r="A61" s="5" t="s">
        <v>12</v>
      </c>
      <c r="B61" s="4" t="s">
        <v>38</v>
      </c>
      <c r="C61" s="16">
        <v>0.22</v>
      </c>
      <c r="D61" s="4" t="s">
        <v>0</v>
      </c>
      <c r="E61" s="16">
        <v>0.32</v>
      </c>
      <c r="F61" s="4" t="s">
        <v>0</v>
      </c>
      <c r="G61" s="16">
        <v>0.21</v>
      </c>
      <c r="H61" s="4" t="s">
        <v>0</v>
      </c>
      <c r="I61" s="16">
        <v>0.4</v>
      </c>
      <c r="J61" s="4" t="s">
        <v>0</v>
      </c>
      <c r="K61" s="16">
        <v>0.12</v>
      </c>
      <c r="L61" s="4" t="s">
        <v>0</v>
      </c>
    </row>
    <row r="62" spans="1:12" ht="13.5" thickBot="1" x14ac:dyDescent="0.25">
      <c r="A62" s="5" t="s">
        <v>13</v>
      </c>
      <c r="B62" s="4" t="s">
        <v>38</v>
      </c>
      <c r="C62" s="16">
        <v>0.13</v>
      </c>
      <c r="D62" s="4" t="s">
        <v>0</v>
      </c>
      <c r="E62" s="16">
        <v>0.21</v>
      </c>
      <c r="F62" s="4" t="s">
        <v>0</v>
      </c>
      <c r="G62" s="16">
        <v>0.15</v>
      </c>
      <c r="H62" s="4" t="s">
        <v>0</v>
      </c>
      <c r="I62" s="16">
        <v>0.28000000000000003</v>
      </c>
      <c r="J62" s="4" t="s">
        <v>0</v>
      </c>
      <c r="K62" s="16">
        <v>0.08</v>
      </c>
      <c r="L62" s="4" t="s">
        <v>0</v>
      </c>
    </row>
    <row r="63" spans="1:12" ht="16.5" thickBot="1" x14ac:dyDescent="0.25">
      <c r="A63" s="23" t="s">
        <v>8</v>
      </c>
      <c r="B63" s="24"/>
      <c r="C63" s="25"/>
      <c r="D63" s="13" t="s">
        <v>15</v>
      </c>
      <c r="E63" s="12"/>
      <c r="F63" s="13" t="s">
        <v>0</v>
      </c>
      <c r="G63" s="12"/>
      <c r="H63" s="13" t="s">
        <v>0</v>
      </c>
      <c r="I63" s="12"/>
      <c r="J63" s="13" t="s">
        <v>0</v>
      </c>
      <c r="K63" s="12"/>
      <c r="L63" s="13" t="s">
        <v>0</v>
      </c>
    </row>
    <row r="64" spans="1:12" ht="13.5" thickBot="1" x14ac:dyDescent="0.25">
      <c r="A64" s="19"/>
      <c r="B64" s="19"/>
      <c r="C64" s="19"/>
      <c r="D64" s="19"/>
      <c r="E64" s="19"/>
    </row>
    <row r="65" spans="1:12" ht="12.75" customHeight="1" x14ac:dyDescent="0.2">
      <c r="A65" s="30" t="s">
        <v>3</v>
      </c>
      <c r="B65" s="36" t="s">
        <v>16</v>
      </c>
      <c r="C65" s="37"/>
      <c r="D65" s="37"/>
      <c r="E65" s="37"/>
      <c r="F65" s="37"/>
      <c r="G65" s="37"/>
      <c r="H65" s="37"/>
      <c r="I65" s="37"/>
      <c r="J65" s="37"/>
      <c r="K65" s="37"/>
      <c r="L65" s="38"/>
    </row>
    <row r="66" spans="1:12" ht="13.5" customHeight="1" thickBot="1" x14ac:dyDescent="0.25">
      <c r="A66" s="31"/>
      <c r="B66" s="39"/>
      <c r="C66" s="40"/>
      <c r="D66" s="40"/>
      <c r="E66" s="40"/>
      <c r="F66" s="40"/>
      <c r="G66" s="40"/>
      <c r="H66" s="40"/>
      <c r="I66" s="40"/>
      <c r="J66" s="40"/>
      <c r="K66" s="40"/>
      <c r="L66" s="41"/>
    </row>
    <row r="67" spans="1:12" x14ac:dyDescent="0.2">
      <c r="A67" s="14"/>
      <c r="B67" s="14"/>
      <c r="C67" s="14"/>
      <c r="D67" s="14"/>
      <c r="E67" s="14"/>
    </row>
    <row r="68" spans="1:12" x14ac:dyDescent="0.2">
      <c r="A68" s="2"/>
      <c r="B68" s="10"/>
      <c r="C68" s="2"/>
      <c r="D68" s="10"/>
      <c r="E68" s="2"/>
    </row>
    <row r="69" spans="1:12" ht="13.5" thickBot="1" x14ac:dyDescent="0.25">
      <c r="A69" s="2"/>
      <c r="B69" s="10"/>
      <c r="C69" s="2"/>
      <c r="D69" s="10"/>
      <c r="E69" s="3"/>
    </row>
    <row r="70" spans="1:12" x14ac:dyDescent="0.2">
      <c r="A70" s="8"/>
      <c r="B70" s="8"/>
      <c r="C70" s="26" t="s">
        <v>17</v>
      </c>
      <c r="D70" s="26"/>
      <c r="E70" s="8"/>
      <c r="F70" s="6"/>
    </row>
    <row r="71" spans="1:12" ht="12.75" customHeight="1" x14ac:dyDescent="0.2">
      <c r="A71" s="9"/>
      <c r="B71" s="9"/>
      <c r="C71" s="29" t="s">
        <v>4</v>
      </c>
      <c r="D71" s="29"/>
      <c r="E71" s="9"/>
      <c r="F71" s="6"/>
    </row>
    <row r="72" spans="1:12" ht="12.75" customHeight="1" x14ac:dyDescent="0.2">
      <c r="A72" s="9"/>
      <c r="B72" s="9"/>
      <c r="C72" s="29" t="s">
        <v>47</v>
      </c>
      <c r="D72" s="29"/>
      <c r="E72" s="7"/>
      <c r="F72" s="6"/>
    </row>
    <row r="73" spans="1:12" x14ac:dyDescent="0.2">
      <c r="A73" s="9"/>
      <c r="B73" s="9"/>
      <c r="C73" s="10"/>
      <c r="D73" s="10"/>
      <c r="E73" s="7"/>
    </row>
    <row r="74" spans="1:12" x14ac:dyDescent="0.2">
      <c r="A74" s="2"/>
      <c r="B74" s="10"/>
      <c r="C74" s="2"/>
      <c r="D74" s="10"/>
      <c r="E74" s="2"/>
    </row>
    <row r="75" spans="1:12" x14ac:dyDescent="0.2">
      <c r="C75" s="15" t="s">
        <v>14</v>
      </c>
    </row>
  </sheetData>
  <mergeCells count="53">
    <mergeCell ref="G54:H54"/>
    <mergeCell ref="I54:J54"/>
    <mergeCell ref="K54:L54"/>
    <mergeCell ref="A60:C60"/>
    <mergeCell ref="A63:C63"/>
    <mergeCell ref="G42:H42"/>
    <mergeCell ref="I42:J42"/>
    <mergeCell ref="K42:L42"/>
    <mergeCell ref="A48:C48"/>
    <mergeCell ref="A51:C51"/>
    <mergeCell ref="K6:L6"/>
    <mergeCell ref="K18:L18"/>
    <mergeCell ref="K30:L30"/>
    <mergeCell ref="A1:L1"/>
    <mergeCell ref="A2:L2"/>
    <mergeCell ref="A3:L4"/>
    <mergeCell ref="G6:H6"/>
    <mergeCell ref="I6:J6"/>
    <mergeCell ref="G18:H18"/>
    <mergeCell ref="I18:J18"/>
    <mergeCell ref="G30:H30"/>
    <mergeCell ref="I30:J30"/>
    <mergeCell ref="A6:A7"/>
    <mergeCell ref="B6:B7"/>
    <mergeCell ref="C6:D6"/>
    <mergeCell ref="E6:F6"/>
    <mergeCell ref="E18:F18"/>
    <mergeCell ref="A24:C24"/>
    <mergeCell ref="A27:C27"/>
    <mergeCell ref="A30:A31"/>
    <mergeCell ref="B30:B31"/>
    <mergeCell ref="C30:D30"/>
    <mergeCell ref="C71:D71"/>
    <mergeCell ref="C72:D72"/>
    <mergeCell ref="A12:C12"/>
    <mergeCell ref="A15:C15"/>
    <mergeCell ref="A65:A66"/>
    <mergeCell ref="A18:A19"/>
    <mergeCell ref="B18:B19"/>
    <mergeCell ref="C18:D18"/>
    <mergeCell ref="A42:A43"/>
    <mergeCell ref="B42:B43"/>
    <mergeCell ref="C42:D42"/>
    <mergeCell ref="A54:A55"/>
    <mergeCell ref="B54:B55"/>
    <mergeCell ref="C54:D54"/>
    <mergeCell ref="B65:L66"/>
    <mergeCell ref="E30:F30"/>
    <mergeCell ref="A36:C36"/>
    <mergeCell ref="A39:C39"/>
    <mergeCell ref="C70:D70"/>
    <mergeCell ref="E42:F42"/>
    <mergeCell ref="E54:F54"/>
  </mergeCells>
  <printOptions horizontalCentered="1"/>
  <pageMargins left="0.74803149606299213" right="0.74803149606299213" top="0.98425196850393704" bottom="0.98425196850393704" header="0" footer="0"/>
  <pageSetup scale="4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VERIFICACIÓN FINANCIERA</vt:lpstr>
      <vt:lpstr>'VERIFICACIÓN FINANCIERA'!Área_de_impresión</vt:lpstr>
    </vt:vector>
  </TitlesOfParts>
  <Company>A.R.U.U.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Jack.Reina</dc:creator>
  <cp:lastModifiedBy>USUARIO</cp:lastModifiedBy>
  <cp:lastPrinted>2018-12-21T01:47:27Z</cp:lastPrinted>
  <dcterms:created xsi:type="dcterms:W3CDTF">2011-08-08T22:50:50Z</dcterms:created>
  <dcterms:modified xsi:type="dcterms:W3CDTF">2018-12-21T23:04:11Z</dcterms:modified>
</cp:coreProperties>
</file>