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827"/>
  <workbookPr defaultThemeVersion="124226"/>
  <mc:AlternateContent xmlns:mc="http://schemas.openxmlformats.org/markup-compatibility/2006">
    <mc:Choice Requires="x15">
      <x15ac:absPath xmlns:x15ac="http://schemas.microsoft.com/office/spreadsheetml/2010/11/ac" url="C:\Users\LILIANA\Desktop\Liliana\Cenac 2022\ESTRUCTURACIÓN\MC COMPUTO\"/>
    </mc:Choice>
  </mc:AlternateContent>
  <xr:revisionPtr revIDLastSave="0" documentId="13_ncr:1_{33F32AD0-C718-4674-A995-1805B7DDF6FE}" xr6:coauthVersionLast="47" xr6:coauthVersionMax="47" xr10:uidLastSave="{00000000-0000-0000-0000-000000000000}"/>
  <bookViews>
    <workbookView xWindow="-120" yWindow="-120" windowWidth="20730" windowHeight="11160" xr2:uid="{00000000-000D-0000-FFFF-FFFF00000000}"/>
  </bookViews>
  <sheets>
    <sheet name="ESTUDIO" sheetId="2" r:id="rId1"/>
  </sheets>
  <definedNames>
    <definedName name="_xlnm._FilterDatabase" localSheetId="0" hidden="1">ESTUDIO!$A$2:$AF$158</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E5" i="2" l="1"/>
  <c r="AE6" i="2"/>
  <c r="AE7" i="2"/>
  <c r="AE8" i="2"/>
  <c r="AF8" i="2" s="1"/>
  <c r="AE9" i="2"/>
  <c r="AE10" i="2"/>
  <c r="AE11" i="2"/>
  <c r="AE12" i="2"/>
  <c r="AF12" i="2" s="1"/>
  <c r="AE13" i="2"/>
  <c r="AE14" i="2"/>
  <c r="AE15" i="2"/>
  <c r="AE16" i="2"/>
  <c r="AF16" i="2" s="1"/>
  <c r="AE17" i="2"/>
  <c r="AE18" i="2"/>
  <c r="AE19" i="2"/>
  <c r="AE20" i="2"/>
  <c r="AF20" i="2" s="1"/>
  <c r="AE21" i="2"/>
  <c r="AE22" i="2"/>
  <c r="AE23" i="2"/>
  <c r="AE24" i="2"/>
  <c r="AF24" i="2" s="1"/>
  <c r="AE25" i="2"/>
  <c r="AE26" i="2"/>
  <c r="AE27" i="2"/>
  <c r="AE28" i="2"/>
  <c r="AF28" i="2" s="1"/>
  <c r="AE29" i="2"/>
  <c r="AE30" i="2"/>
  <c r="AE31" i="2"/>
  <c r="AE32" i="2"/>
  <c r="AF32" i="2" s="1"/>
  <c r="AE33" i="2"/>
  <c r="AE34" i="2"/>
  <c r="AE35" i="2"/>
  <c r="AE36" i="2"/>
  <c r="AF36" i="2" s="1"/>
  <c r="AE37" i="2"/>
  <c r="AE38" i="2"/>
  <c r="AE39" i="2"/>
  <c r="AE40" i="2"/>
  <c r="AF40" i="2" s="1"/>
  <c r="AE41" i="2"/>
  <c r="AE42" i="2"/>
  <c r="AE43" i="2"/>
  <c r="AE44" i="2"/>
  <c r="AF44" i="2" s="1"/>
  <c r="AE45" i="2"/>
  <c r="AE46" i="2"/>
  <c r="AE47" i="2"/>
  <c r="AE48" i="2"/>
  <c r="AF48" i="2" s="1"/>
  <c r="AE49" i="2"/>
  <c r="AE50" i="2"/>
  <c r="AE51" i="2"/>
  <c r="AE52" i="2"/>
  <c r="AF52" i="2" s="1"/>
  <c r="AE53" i="2"/>
  <c r="AE54" i="2"/>
  <c r="AE55" i="2"/>
  <c r="AE56" i="2"/>
  <c r="AF56" i="2" s="1"/>
  <c r="AE57" i="2"/>
  <c r="AE58" i="2"/>
  <c r="AE59" i="2"/>
  <c r="AE60" i="2"/>
  <c r="AF60" i="2" s="1"/>
  <c r="AE61" i="2"/>
  <c r="AE62" i="2"/>
  <c r="AE63" i="2"/>
  <c r="AE64" i="2"/>
  <c r="AF64" i="2" s="1"/>
  <c r="AE65" i="2"/>
  <c r="AE66" i="2"/>
  <c r="AE67" i="2"/>
  <c r="AE68" i="2"/>
  <c r="AF68" i="2" s="1"/>
  <c r="AE69" i="2"/>
  <c r="AE70" i="2"/>
  <c r="AE71" i="2"/>
  <c r="AE72" i="2"/>
  <c r="AF72" i="2" s="1"/>
  <c r="AE73" i="2"/>
  <c r="AE74" i="2"/>
  <c r="AE75" i="2"/>
  <c r="AE76" i="2"/>
  <c r="AF76" i="2" s="1"/>
  <c r="AE77" i="2"/>
  <c r="AE78" i="2"/>
  <c r="AE79" i="2"/>
  <c r="AE80" i="2"/>
  <c r="AF80" i="2" s="1"/>
  <c r="AE81" i="2"/>
  <c r="AE82" i="2"/>
  <c r="AE83" i="2"/>
  <c r="AE84" i="2"/>
  <c r="AF84" i="2" s="1"/>
  <c r="AE85" i="2"/>
  <c r="AE86" i="2"/>
  <c r="AE87" i="2"/>
  <c r="AE88" i="2"/>
  <c r="AF88" i="2" s="1"/>
  <c r="AE89" i="2"/>
  <c r="AE90" i="2"/>
  <c r="AE91" i="2"/>
  <c r="AE92" i="2"/>
  <c r="AF92" i="2" s="1"/>
  <c r="AE93" i="2"/>
  <c r="AE94" i="2"/>
  <c r="AE95" i="2"/>
  <c r="AE96" i="2"/>
  <c r="AF96" i="2" s="1"/>
  <c r="AE97" i="2"/>
  <c r="AE98" i="2"/>
  <c r="AE99" i="2"/>
  <c r="AE100" i="2"/>
  <c r="AF100" i="2" s="1"/>
  <c r="AE101" i="2"/>
  <c r="AE102" i="2"/>
  <c r="AE103" i="2"/>
  <c r="AE104" i="2"/>
  <c r="AF104" i="2" s="1"/>
  <c r="AE105" i="2"/>
  <c r="AE106" i="2"/>
  <c r="AE107" i="2"/>
  <c r="AE108" i="2"/>
  <c r="AF108" i="2" s="1"/>
  <c r="AE109" i="2"/>
  <c r="AE110" i="2"/>
  <c r="AE111" i="2"/>
  <c r="AE112" i="2"/>
  <c r="AF112" i="2" s="1"/>
  <c r="AE113" i="2"/>
  <c r="AE114" i="2"/>
  <c r="AE115" i="2"/>
  <c r="AE116" i="2"/>
  <c r="AF116" i="2" s="1"/>
  <c r="AF158" i="2"/>
  <c r="AE118" i="2"/>
  <c r="AE119" i="2"/>
  <c r="AE120" i="2"/>
  <c r="AF120" i="2" s="1"/>
  <c r="AE121" i="2"/>
  <c r="AE122" i="2"/>
  <c r="AE123" i="2"/>
  <c r="AE124" i="2"/>
  <c r="AF124" i="2" s="1"/>
  <c r="AE125" i="2"/>
  <c r="AE126" i="2"/>
  <c r="AE127" i="2"/>
  <c r="AE128" i="2"/>
  <c r="AF128" i="2" s="1"/>
  <c r="AE129" i="2"/>
  <c r="AE130" i="2"/>
  <c r="AE131" i="2"/>
  <c r="AE132" i="2"/>
  <c r="AF132" i="2" s="1"/>
  <c r="AE133" i="2"/>
  <c r="AE134" i="2"/>
  <c r="AE135" i="2"/>
  <c r="AE136" i="2"/>
  <c r="AF136" i="2" s="1"/>
  <c r="AE137" i="2"/>
  <c r="AE138" i="2"/>
  <c r="AE139" i="2"/>
  <c r="AE140" i="2"/>
  <c r="AF140" i="2" s="1"/>
  <c r="AE141" i="2"/>
  <c r="AE142" i="2"/>
  <c r="AE143" i="2"/>
  <c r="AE144" i="2"/>
  <c r="AF144" i="2" s="1"/>
  <c r="AE145" i="2"/>
  <c r="AE146" i="2"/>
  <c r="AE147" i="2"/>
  <c r="AE148" i="2"/>
  <c r="AF148" i="2" s="1"/>
  <c r="AE149" i="2"/>
  <c r="AE150" i="2"/>
  <c r="AE151" i="2"/>
  <c r="AE152" i="2"/>
  <c r="AF152" i="2" s="1"/>
  <c r="AE153" i="2"/>
  <c r="AE154" i="2"/>
  <c r="AE155" i="2"/>
  <c r="AE156" i="2"/>
  <c r="AF156" i="2" s="1"/>
  <c r="AE157" i="2"/>
  <c r="AE4" i="2"/>
  <c r="AF4" i="2" s="1"/>
  <c r="AF5" i="2"/>
  <c r="AF6" i="2"/>
  <c r="AF7" i="2"/>
  <c r="AF9" i="2"/>
  <c r="AF10" i="2"/>
  <c r="AF11" i="2"/>
  <c r="AF13" i="2"/>
  <c r="AF14" i="2"/>
  <c r="AF15" i="2"/>
  <c r="AF17" i="2"/>
  <c r="AF18" i="2"/>
  <c r="AF19" i="2"/>
  <c r="AF21" i="2"/>
  <c r="AF22" i="2"/>
  <c r="AF23" i="2"/>
  <c r="AF25" i="2"/>
  <c r="AF26" i="2"/>
  <c r="AF27" i="2"/>
  <c r="AF29" i="2"/>
  <c r="AF30" i="2"/>
  <c r="AF31" i="2"/>
  <c r="AF33" i="2"/>
  <c r="AF34" i="2"/>
  <c r="AF35" i="2"/>
  <c r="AF37" i="2"/>
  <c r="AF38" i="2"/>
  <c r="AF39" i="2"/>
  <c r="AF41" i="2"/>
  <c r="AF42" i="2"/>
  <c r="AF43" i="2"/>
  <c r="AF45" i="2"/>
  <c r="AF46" i="2"/>
  <c r="AF47" i="2"/>
  <c r="AF49" i="2"/>
  <c r="AF50" i="2"/>
  <c r="AF51" i="2"/>
  <c r="AF53" i="2"/>
  <c r="AF54" i="2"/>
  <c r="AF55" i="2"/>
  <c r="AF57" i="2"/>
  <c r="AF58" i="2"/>
  <c r="AF59" i="2"/>
  <c r="AF61" i="2"/>
  <c r="AF62" i="2"/>
  <c r="AF63" i="2"/>
  <c r="AF65" i="2"/>
  <c r="AF66" i="2"/>
  <c r="AF67" i="2"/>
  <c r="AF69" i="2"/>
  <c r="AF70" i="2"/>
  <c r="AF71" i="2"/>
  <c r="AF73" i="2"/>
  <c r="AF74" i="2"/>
  <c r="AF75" i="2"/>
  <c r="AF77" i="2"/>
  <c r="AF78" i="2"/>
  <c r="AF79" i="2"/>
  <c r="AF81" i="2"/>
  <c r="AF82" i="2"/>
  <c r="AF83" i="2"/>
  <c r="AF85" i="2"/>
  <c r="AF86" i="2"/>
  <c r="AF87" i="2"/>
  <c r="AF89" i="2"/>
  <c r="AF90" i="2"/>
  <c r="AF91" i="2"/>
  <c r="AF93" i="2"/>
  <c r="AF94" i="2"/>
  <c r="AF95" i="2"/>
  <c r="AF97" i="2"/>
  <c r="AF98" i="2"/>
  <c r="AF99" i="2"/>
  <c r="AF101" i="2"/>
  <c r="AF102" i="2"/>
  <c r="AF103" i="2"/>
  <c r="AF105" i="2"/>
  <c r="AF106" i="2"/>
  <c r="AF107" i="2"/>
  <c r="AF109" i="2"/>
  <c r="AF110" i="2"/>
  <c r="AF111" i="2"/>
  <c r="AF113" i="2"/>
  <c r="AF114" i="2"/>
  <c r="AF115" i="2"/>
  <c r="AF118" i="2"/>
  <c r="AF119" i="2"/>
  <c r="AF121" i="2"/>
  <c r="AF122" i="2"/>
  <c r="AF123" i="2"/>
  <c r="AF125" i="2"/>
  <c r="AF126" i="2"/>
  <c r="AF127" i="2"/>
  <c r="AF129" i="2"/>
  <c r="AF130" i="2"/>
  <c r="AF131" i="2"/>
  <c r="AF133" i="2"/>
  <c r="AF134" i="2"/>
  <c r="AF135" i="2"/>
  <c r="AF137" i="2"/>
  <c r="AF138" i="2"/>
  <c r="AF139" i="2"/>
  <c r="AF141" i="2"/>
  <c r="AF142" i="2"/>
  <c r="AF143" i="2"/>
  <c r="AF145" i="2"/>
  <c r="AF146" i="2"/>
  <c r="AF147" i="2"/>
  <c r="AF149" i="2"/>
  <c r="AF150" i="2"/>
  <c r="AF151" i="2"/>
  <c r="AF153" i="2"/>
  <c r="AF154" i="2"/>
  <c r="AF155" i="2"/>
  <c r="AF157" i="2"/>
  <c r="AC5" i="2"/>
  <c r="AC6" i="2"/>
  <c r="AC7" i="2"/>
  <c r="AC8" i="2"/>
  <c r="AC9" i="2"/>
  <c r="AC10" i="2"/>
  <c r="AC11" i="2"/>
  <c r="AC12" i="2"/>
  <c r="AC13" i="2"/>
  <c r="AC14" i="2"/>
  <c r="AC15" i="2"/>
  <c r="AC16" i="2"/>
  <c r="AC17" i="2"/>
  <c r="AC18" i="2"/>
  <c r="AC19" i="2"/>
  <c r="AC20" i="2"/>
  <c r="AC21" i="2"/>
  <c r="AC22" i="2"/>
  <c r="AC23" i="2"/>
  <c r="AC24" i="2"/>
  <c r="AC25" i="2"/>
  <c r="AC26" i="2"/>
  <c r="AC27" i="2"/>
  <c r="AC28"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54" i="2"/>
  <c r="AC55" i="2"/>
  <c r="AC56" i="2"/>
  <c r="AC57" i="2"/>
  <c r="AC58" i="2"/>
  <c r="AC59" i="2"/>
  <c r="AC60" i="2"/>
  <c r="AC61" i="2"/>
  <c r="AC62" i="2"/>
  <c r="AC63" i="2"/>
  <c r="AC64" i="2"/>
  <c r="AC65" i="2"/>
  <c r="AC66" i="2"/>
  <c r="AC67" i="2"/>
  <c r="AC68" i="2"/>
  <c r="AC69" i="2"/>
  <c r="AC70" i="2"/>
  <c r="AC71" i="2"/>
  <c r="AC72" i="2"/>
  <c r="AC73" i="2"/>
  <c r="AC74" i="2"/>
  <c r="AC75" i="2"/>
  <c r="AC76" i="2"/>
  <c r="AC77" i="2"/>
  <c r="AC78" i="2"/>
  <c r="AC79" i="2"/>
  <c r="AC80" i="2"/>
  <c r="AC81" i="2"/>
  <c r="AC82" i="2"/>
  <c r="AC83" i="2"/>
  <c r="AC84" i="2"/>
  <c r="AC85" i="2"/>
  <c r="AC86" i="2"/>
  <c r="AC87" i="2"/>
  <c r="AC88" i="2"/>
  <c r="AC89" i="2"/>
  <c r="AC90" i="2"/>
  <c r="AC91" i="2"/>
  <c r="AC92" i="2"/>
  <c r="AC93" i="2"/>
  <c r="AC94" i="2"/>
  <c r="AC95" i="2"/>
  <c r="AC96" i="2"/>
  <c r="AC97" i="2"/>
  <c r="AC98" i="2"/>
  <c r="AC99" i="2"/>
  <c r="AC100" i="2"/>
  <c r="AC101" i="2"/>
  <c r="AC102" i="2"/>
  <c r="AC103" i="2"/>
  <c r="AC104" i="2"/>
  <c r="AC105" i="2"/>
  <c r="AC106" i="2"/>
  <c r="AC107" i="2"/>
  <c r="AC108" i="2"/>
  <c r="AC109" i="2"/>
  <c r="AC110" i="2"/>
  <c r="AC111" i="2"/>
  <c r="AC112" i="2"/>
  <c r="AC113" i="2"/>
  <c r="AC114" i="2"/>
  <c r="AC115" i="2"/>
  <c r="AC116" i="2"/>
  <c r="AC118" i="2"/>
  <c r="AC119" i="2"/>
  <c r="AC120" i="2"/>
  <c r="AC121" i="2"/>
  <c r="AC122" i="2"/>
  <c r="AC123" i="2"/>
  <c r="AC124" i="2"/>
  <c r="AC125" i="2"/>
  <c r="AC126" i="2"/>
  <c r="AC127" i="2"/>
  <c r="AC128" i="2"/>
  <c r="AC129" i="2"/>
  <c r="AC130" i="2"/>
  <c r="AC131" i="2"/>
  <c r="AC132" i="2"/>
  <c r="AC133" i="2"/>
  <c r="AC134" i="2"/>
  <c r="AC135" i="2"/>
  <c r="AC136" i="2"/>
  <c r="AC137" i="2"/>
  <c r="AC138" i="2"/>
  <c r="AC139" i="2"/>
  <c r="AC140" i="2"/>
  <c r="AC141" i="2"/>
  <c r="AC142" i="2"/>
  <c r="AC143" i="2"/>
  <c r="AC144" i="2"/>
  <c r="AC145" i="2"/>
  <c r="AC146" i="2"/>
  <c r="AC147" i="2"/>
  <c r="AC148" i="2"/>
  <c r="AC149" i="2"/>
  <c r="AC150" i="2"/>
  <c r="AC151" i="2"/>
  <c r="AC152" i="2"/>
  <c r="AC153" i="2"/>
  <c r="AC154" i="2"/>
  <c r="AC155" i="2"/>
  <c r="AC156" i="2"/>
  <c r="AC157" i="2"/>
  <c r="AC4" i="2"/>
  <c r="J157" i="2"/>
  <c r="R157" i="2" l="1"/>
  <c r="S157" i="2" s="1"/>
  <c r="N157" i="2"/>
  <c r="O157" i="2" s="1"/>
  <c r="K157" i="2"/>
  <c r="V157" i="2"/>
  <c r="W157" i="2"/>
  <c r="X157" i="2"/>
  <c r="T157" i="2"/>
  <c r="U157" i="2" s="1"/>
  <c r="Y157" i="2" l="1"/>
  <c r="Z157" i="2" s="1"/>
  <c r="AA157" i="2" s="1"/>
  <c r="AB157" i="2" l="1"/>
  <c r="F119" i="2"/>
  <c r="G119" i="2" s="1"/>
  <c r="F120" i="2"/>
  <c r="G120" i="2" s="1"/>
  <c r="F121" i="2"/>
  <c r="G121" i="2" s="1"/>
  <c r="F122" i="2"/>
  <c r="G122" i="2"/>
  <c r="F123" i="2"/>
  <c r="G123" i="2" s="1"/>
  <c r="F124" i="2"/>
  <c r="G124" i="2"/>
  <c r="F125" i="2"/>
  <c r="G125" i="2" s="1"/>
  <c r="F126" i="2"/>
  <c r="G126" i="2"/>
  <c r="F127" i="2"/>
  <c r="G127" i="2" s="1"/>
  <c r="F128" i="2"/>
  <c r="G128" i="2"/>
  <c r="F129" i="2"/>
  <c r="G129" i="2" s="1"/>
  <c r="F130" i="2"/>
  <c r="G130" i="2"/>
  <c r="F131" i="2"/>
  <c r="G131" i="2" s="1"/>
  <c r="F132" i="2"/>
  <c r="G132" i="2"/>
  <c r="F133" i="2"/>
  <c r="G133" i="2" s="1"/>
  <c r="F134" i="2"/>
  <c r="G134" i="2"/>
  <c r="F135" i="2"/>
  <c r="G135" i="2" s="1"/>
  <c r="F136" i="2"/>
  <c r="G136" i="2"/>
  <c r="F137" i="2"/>
  <c r="G137" i="2" s="1"/>
  <c r="F138" i="2"/>
  <c r="G138" i="2"/>
  <c r="F139" i="2"/>
  <c r="G139" i="2" s="1"/>
  <c r="F140" i="2"/>
  <c r="G140" i="2"/>
  <c r="F141" i="2"/>
  <c r="G141" i="2" s="1"/>
  <c r="F142" i="2"/>
  <c r="G142" i="2"/>
  <c r="F143" i="2"/>
  <c r="G143" i="2" s="1"/>
  <c r="F144" i="2"/>
  <c r="G144" i="2"/>
  <c r="F145" i="2"/>
  <c r="G145" i="2" s="1"/>
  <c r="F146" i="2"/>
  <c r="G146" i="2"/>
  <c r="F147" i="2"/>
  <c r="G147" i="2" s="1"/>
  <c r="F148" i="2"/>
  <c r="G148" i="2"/>
  <c r="F149" i="2"/>
  <c r="G149" i="2" s="1"/>
  <c r="F150" i="2"/>
  <c r="G150" i="2"/>
  <c r="F151" i="2"/>
  <c r="G151" i="2" s="1"/>
  <c r="F118" i="2"/>
  <c r="G118" i="2"/>
  <c r="G5" i="2"/>
  <c r="G13" i="2"/>
  <c r="G21" i="2"/>
  <c r="G29" i="2"/>
  <c r="T37" i="2"/>
  <c r="U37" i="2" s="1"/>
  <c r="G45" i="2"/>
  <c r="G53" i="2"/>
  <c r="G61" i="2"/>
  <c r="G69" i="2"/>
  <c r="G77" i="2"/>
  <c r="G85" i="2"/>
  <c r="G93" i="2"/>
  <c r="G101" i="2"/>
  <c r="F5" i="2"/>
  <c r="F6" i="2"/>
  <c r="G6" i="2" s="1"/>
  <c r="F7" i="2"/>
  <c r="G7" i="2" s="1"/>
  <c r="F8" i="2"/>
  <c r="G8" i="2" s="1"/>
  <c r="F9" i="2"/>
  <c r="G9" i="2" s="1"/>
  <c r="F10" i="2"/>
  <c r="G10" i="2" s="1"/>
  <c r="F11" i="2"/>
  <c r="G11" i="2" s="1"/>
  <c r="F12" i="2"/>
  <c r="G12" i="2" s="1"/>
  <c r="F13" i="2"/>
  <c r="F14" i="2"/>
  <c r="G14" i="2" s="1"/>
  <c r="F15" i="2"/>
  <c r="G15" i="2" s="1"/>
  <c r="F16" i="2"/>
  <c r="G16" i="2" s="1"/>
  <c r="F17" i="2"/>
  <c r="G17" i="2" s="1"/>
  <c r="F18" i="2"/>
  <c r="G18" i="2" s="1"/>
  <c r="F19" i="2"/>
  <c r="G19" i="2" s="1"/>
  <c r="F20" i="2"/>
  <c r="G20" i="2" s="1"/>
  <c r="F21" i="2"/>
  <c r="F22" i="2"/>
  <c r="G22" i="2" s="1"/>
  <c r="F23" i="2"/>
  <c r="G23" i="2" s="1"/>
  <c r="F24" i="2"/>
  <c r="G24" i="2" s="1"/>
  <c r="F25" i="2"/>
  <c r="G25" i="2" s="1"/>
  <c r="F26" i="2"/>
  <c r="G26" i="2" s="1"/>
  <c r="F27" i="2"/>
  <c r="G27" i="2" s="1"/>
  <c r="F28" i="2"/>
  <c r="G28" i="2" s="1"/>
  <c r="F29" i="2"/>
  <c r="F30" i="2"/>
  <c r="G30" i="2" s="1"/>
  <c r="F31" i="2"/>
  <c r="G31" i="2" s="1"/>
  <c r="F32" i="2"/>
  <c r="G32" i="2" s="1"/>
  <c r="F33" i="2"/>
  <c r="G33" i="2" s="1"/>
  <c r="F34" i="2"/>
  <c r="G34" i="2" s="1"/>
  <c r="F35" i="2"/>
  <c r="G35" i="2" s="1"/>
  <c r="F36" i="2"/>
  <c r="G36" i="2" s="1"/>
  <c r="F38" i="2"/>
  <c r="G38" i="2" s="1"/>
  <c r="F39" i="2"/>
  <c r="G39" i="2" s="1"/>
  <c r="F40" i="2"/>
  <c r="G40" i="2" s="1"/>
  <c r="F41" i="2"/>
  <c r="G41" i="2" s="1"/>
  <c r="F43" i="2"/>
  <c r="G43" i="2" s="1"/>
  <c r="F44" i="2"/>
  <c r="G44" i="2" s="1"/>
  <c r="F45" i="2"/>
  <c r="F46" i="2"/>
  <c r="G46" i="2" s="1"/>
  <c r="F47" i="2"/>
  <c r="G47" i="2" s="1"/>
  <c r="F48" i="2"/>
  <c r="G48" i="2" s="1"/>
  <c r="F49" i="2"/>
  <c r="G49" i="2" s="1"/>
  <c r="F50" i="2"/>
  <c r="G50" i="2" s="1"/>
  <c r="F51" i="2"/>
  <c r="G51" i="2" s="1"/>
  <c r="F52" i="2"/>
  <c r="G52" i="2" s="1"/>
  <c r="F53" i="2"/>
  <c r="F54" i="2"/>
  <c r="G54" i="2" s="1"/>
  <c r="F55" i="2"/>
  <c r="G55" i="2" s="1"/>
  <c r="F56" i="2"/>
  <c r="G56" i="2" s="1"/>
  <c r="F57" i="2"/>
  <c r="G57" i="2" s="1"/>
  <c r="F58" i="2"/>
  <c r="G58" i="2" s="1"/>
  <c r="F59" i="2"/>
  <c r="G59" i="2" s="1"/>
  <c r="F60" i="2"/>
  <c r="G60" i="2" s="1"/>
  <c r="F61" i="2"/>
  <c r="F62" i="2"/>
  <c r="G62" i="2" s="1"/>
  <c r="F63" i="2"/>
  <c r="G63" i="2" s="1"/>
  <c r="F64" i="2"/>
  <c r="G64" i="2" s="1"/>
  <c r="F65" i="2"/>
  <c r="G65" i="2" s="1"/>
  <c r="F66" i="2"/>
  <c r="G66" i="2" s="1"/>
  <c r="F67" i="2"/>
  <c r="G67" i="2" s="1"/>
  <c r="F68" i="2"/>
  <c r="G68" i="2" s="1"/>
  <c r="F69" i="2"/>
  <c r="F70" i="2"/>
  <c r="G70" i="2" s="1"/>
  <c r="F71" i="2"/>
  <c r="G71" i="2" s="1"/>
  <c r="F72" i="2"/>
  <c r="G72" i="2" s="1"/>
  <c r="F73" i="2"/>
  <c r="G73" i="2" s="1"/>
  <c r="F74" i="2"/>
  <c r="G74" i="2" s="1"/>
  <c r="F75" i="2"/>
  <c r="G75" i="2" s="1"/>
  <c r="F76" i="2"/>
  <c r="G76" i="2" s="1"/>
  <c r="F77" i="2"/>
  <c r="F78" i="2"/>
  <c r="G78" i="2" s="1"/>
  <c r="F79" i="2"/>
  <c r="G79" i="2" s="1"/>
  <c r="F80" i="2"/>
  <c r="G80" i="2" s="1"/>
  <c r="F81" i="2"/>
  <c r="G81" i="2" s="1"/>
  <c r="F82" i="2"/>
  <c r="G82" i="2" s="1"/>
  <c r="F83" i="2"/>
  <c r="G83" i="2" s="1"/>
  <c r="F84" i="2"/>
  <c r="G84" i="2" s="1"/>
  <c r="F85" i="2"/>
  <c r="F86" i="2"/>
  <c r="G86" i="2" s="1"/>
  <c r="F87" i="2"/>
  <c r="G87" i="2" s="1"/>
  <c r="F88" i="2"/>
  <c r="G88" i="2" s="1"/>
  <c r="F89" i="2"/>
  <c r="G89" i="2" s="1"/>
  <c r="F90" i="2"/>
  <c r="G90" i="2" s="1"/>
  <c r="F91" i="2"/>
  <c r="G91" i="2" s="1"/>
  <c r="F92" i="2"/>
  <c r="G92" i="2" s="1"/>
  <c r="F93" i="2"/>
  <c r="F94" i="2"/>
  <c r="G94" i="2" s="1"/>
  <c r="F95" i="2"/>
  <c r="G95" i="2" s="1"/>
  <c r="F96" i="2"/>
  <c r="G96" i="2" s="1"/>
  <c r="F97" i="2"/>
  <c r="G97" i="2" s="1"/>
  <c r="F98" i="2"/>
  <c r="G98" i="2" s="1"/>
  <c r="F99" i="2"/>
  <c r="G99" i="2" s="1"/>
  <c r="F100" i="2"/>
  <c r="G100" i="2" s="1"/>
  <c r="F101" i="2"/>
  <c r="F102" i="2"/>
  <c r="G102" i="2" s="1"/>
  <c r="F103" i="2"/>
  <c r="G103" i="2" s="1"/>
  <c r="F4" i="2"/>
  <c r="R143" i="2" l="1"/>
  <c r="S143" i="2" s="1"/>
  <c r="R144" i="2"/>
  <c r="S144" i="2" s="1"/>
  <c r="R145" i="2"/>
  <c r="S145" i="2" s="1"/>
  <c r="R146" i="2"/>
  <c r="S146" i="2" s="1"/>
  <c r="R147" i="2"/>
  <c r="S147" i="2" s="1"/>
  <c r="R148" i="2"/>
  <c r="S148" i="2" s="1"/>
  <c r="R149" i="2"/>
  <c r="S149" i="2" s="1"/>
  <c r="R150" i="2"/>
  <c r="S150" i="2" s="1"/>
  <c r="R151" i="2"/>
  <c r="S151" i="2" s="1"/>
  <c r="R152" i="2"/>
  <c r="S152" i="2" s="1"/>
  <c r="R153" i="2"/>
  <c r="S153" i="2" s="1"/>
  <c r="R154" i="2"/>
  <c r="S154" i="2" s="1"/>
  <c r="R155" i="2"/>
  <c r="S155" i="2" s="1"/>
  <c r="R156" i="2"/>
  <c r="S156" i="2" s="1"/>
  <c r="T143" i="2"/>
  <c r="U143" i="2" s="1"/>
  <c r="V143" i="2"/>
  <c r="W143" i="2"/>
  <c r="X143" i="2"/>
  <c r="T144" i="2"/>
  <c r="U144" i="2" s="1"/>
  <c r="V144" i="2"/>
  <c r="W144" i="2"/>
  <c r="X144" i="2"/>
  <c r="T145" i="2"/>
  <c r="U145" i="2" s="1"/>
  <c r="V145" i="2"/>
  <c r="W145" i="2"/>
  <c r="X145" i="2"/>
  <c r="T146" i="2"/>
  <c r="U146" i="2" s="1"/>
  <c r="V146" i="2"/>
  <c r="W146" i="2"/>
  <c r="X146" i="2"/>
  <c r="T147" i="2"/>
  <c r="U147" i="2" s="1"/>
  <c r="V147" i="2"/>
  <c r="W147" i="2"/>
  <c r="X147" i="2"/>
  <c r="T148" i="2"/>
  <c r="U148" i="2" s="1"/>
  <c r="V148" i="2"/>
  <c r="W148" i="2"/>
  <c r="X148" i="2"/>
  <c r="T149" i="2"/>
  <c r="U149" i="2" s="1"/>
  <c r="V149" i="2"/>
  <c r="W149" i="2"/>
  <c r="X149" i="2"/>
  <c r="T150" i="2"/>
  <c r="U150" i="2" s="1"/>
  <c r="V150" i="2"/>
  <c r="W150" i="2"/>
  <c r="X150" i="2"/>
  <c r="T151" i="2"/>
  <c r="U151" i="2" s="1"/>
  <c r="V151" i="2"/>
  <c r="W151" i="2"/>
  <c r="X151" i="2"/>
  <c r="T152" i="2"/>
  <c r="U152" i="2" s="1"/>
  <c r="V152" i="2"/>
  <c r="W152" i="2"/>
  <c r="X152" i="2"/>
  <c r="T153" i="2"/>
  <c r="U153" i="2" s="1"/>
  <c r="V153" i="2"/>
  <c r="W153" i="2"/>
  <c r="X153" i="2"/>
  <c r="T154" i="2"/>
  <c r="U154" i="2" s="1"/>
  <c r="V154" i="2"/>
  <c r="W154" i="2"/>
  <c r="X154" i="2"/>
  <c r="T155" i="2"/>
  <c r="U155" i="2" s="1"/>
  <c r="V155" i="2"/>
  <c r="W155" i="2"/>
  <c r="X155" i="2"/>
  <c r="T156" i="2"/>
  <c r="U156" i="2" s="1"/>
  <c r="V156" i="2"/>
  <c r="W156" i="2"/>
  <c r="X156" i="2"/>
  <c r="T100" i="2"/>
  <c r="U100" i="2" s="1"/>
  <c r="V100" i="2"/>
  <c r="W100" i="2"/>
  <c r="X100" i="2"/>
  <c r="T101" i="2"/>
  <c r="U101" i="2" s="1"/>
  <c r="V101" i="2"/>
  <c r="W101" i="2"/>
  <c r="X101" i="2"/>
  <c r="T102" i="2"/>
  <c r="U102" i="2" s="1"/>
  <c r="V102" i="2"/>
  <c r="W102" i="2"/>
  <c r="X102" i="2"/>
  <c r="T103" i="2"/>
  <c r="U103" i="2" s="1"/>
  <c r="V103" i="2"/>
  <c r="W103" i="2"/>
  <c r="X103" i="2"/>
  <c r="T104" i="2"/>
  <c r="U104" i="2" s="1"/>
  <c r="V104" i="2"/>
  <c r="W104" i="2"/>
  <c r="X104" i="2"/>
  <c r="T105" i="2"/>
  <c r="U105" i="2" s="1"/>
  <c r="V105" i="2"/>
  <c r="W105" i="2"/>
  <c r="X105" i="2"/>
  <c r="T106" i="2"/>
  <c r="U106" i="2" s="1"/>
  <c r="V106" i="2"/>
  <c r="W106" i="2"/>
  <c r="X106" i="2"/>
  <c r="T107" i="2"/>
  <c r="U107" i="2" s="1"/>
  <c r="V107" i="2"/>
  <c r="W107" i="2"/>
  <c r="X107" i="2"/>
  <c r="T108" i="2"/>
  <c r="U108" i="2" s="1"/>
  <c r="V108" i="2"/>
  <c r="W108" i="2"/>
  <c r="X108" i="2"/>
  <c r="T109" i="2"/>
  <c r="U109" i="2" s="1"/>
  <c r="V109" i="2"/>
  <c r="W109" i="2"/>
  <c r="X109" i="2"/>
  <c r="T110" i="2"/>
  <c r="U110" i="2" s="1"/>
  <c r="V110" i="2"/>
  <c r="W110" i="2"/>
  <c r="X110" i="2"/>
  <c r="T111" i="2"/>
  <c r="U111" i="2" s="1"/>
  <c r="V111" i="2"/>
  <c r="W111" i="2"/>
  <c r="X111" i="2"/>
  <c r="T112" i="2"/>
  <c r="U112" i="2" s="1"/>
  <c r="V112" i="2"/>
  <c r="W112" i="2"/>
  <c r="X112" i="2"/>
  <c r="T113" i="2"/>
  <c r="U113" i="2" s="1"/>
  <c r="V113" i="2"/>
  <c r="W113" i="2"/>
  <c r="X113" i="2"/>
  <c r="T114" i="2"/>
  <c r="U114" i="2" s="1"/>
  <c r="V114" i="2"/>
  <c r="W114" i="2"/>
  <c r="X114" i="2"/>
  <c r="T115" i="2"/>
  <c r="U115" i="2" s="1"/>
  <c r="V115" i="2"/>
  <c r="W115" i="2"/>
  <c r="X115" i="2"/>
  <c r="T116" i="2"/>
  <c r="U116" i="2" s="1"/>
  <c r="V116" i="2"/>
  <c r="W116" i="2"/>
  <c r="X116" i="2"/>
  <c r="Y106" i="2" l="1"/>
  <c r="Z106" i="2" s="1"/>
  <c r="AA106" i="2" s="1"/>
  <c r="Y146" i="2"/>
  <c r="Z146" i="2" s="1"/>
  <c r="AA146" i="2" s="1"/>
  <c r="Y152" i="2"/>
  <c r="Z152" i="2" s="1"/>
  <c r="AA152" i="2" s="1"/>
  <c r="Y147" i="2"/>
  <c r="Z147" i="2" s="1"/>
  <c r="AA147" i="2" s="1"/>
  <c r="Y154" i="2"/>
  <c r="Z154" i="2" s="1"/>
  <c r="AA154" i="2" s="1"/>
  <c r="Y144" i="2"/>
  <c r="Z144" i="2" s="1"/>
  <c r="AA144" i="2" s="1"/>
  <c r="Y143" i="2"/>
  <c r="Z143" i="2" s="1"/>
  <c r="AA143" i="2" s="1"/>
  <c r="Y148" i="2"/>
  <c r="Z148" i="2" s="1"/>
  <c r="AA148" i="2" s="1"/>
  <c r="Y151" i="2"/>
  <c r="Z151" i="2" s="1"/>
  <c r="AA151" i="2" s="1"/>
  <c r="Y156" i="2"/>
  <c r="Z156" i="2" s="1"/>
  <c r="AA156" i="2" s="1"/>
  <c r="Y155" i="2"/>
  <c r="Z155" i="2" s="1"/>
  <c r="AA155" i="2" s="1"/>
  <c r="Y150" i="2"/>
  <c r="Z150" i="2" s="1"/>
  <c r="AA150" i="2" s="1"/>
  <c r="Y113" i="2"/>
  <c r="Z113" i="2" s="1"/>
  <c r="AA113" i="2" s="1"/>
  <c r="Y112" i="2"/>
  <c r="Z112" i="2" s="1"/>
  <c r="AA112" i="2" s="1"/>
  <c r="Y109" i="2"/>
  <c r="Z109" i="2" s="1"/>
  <c r="AA109" i="2" s="1"/>
  <c r="Y116" i="2"/>
  <c r="Z116" i="2" s="1"/>
  <c r="AA116" i="2" s="1"/>
  <c r="Y102" i="2"/>
  <c r="Z102" i="2" s="1"/>
  <c r="AA102" i="2" s="1"/>
  <c r="Y105" i="2"/>
  <c r="Z105" i="2" s="1"/>
  <c r="AA105" i="2" s="1"/>
  <c r="Y101" i="2"/>
  <c r="Z101" i="2" s="1"/>
  <c r="AA101" i="2" s="1"/>
  <c r="Y153" i="2"/>
  <c r="Z153" i="2" s="1"/>
  <c r="AA153" i="2" s="1"/>
  <c r="Y149" i="2"/>
  <c r="Z149" i="2" s="1"/>
  <c r="AA149" i="2" s="1"/>
  <c r="Y145" i="2"/>
  <c r="Z145" i="2" s="1"/>
  <c r="AA145" i="2" s="1"/>
  <c r="Y110" i="2"/>
  <c r="Z110" i="2" s="1"/>
  <c r="AA110" i="2" s="1"/>
  <c r="Y103" i="2"/>
  <c r="Z103" i="2" s="1"/>
  <c r="AA103" i="2" s="1"/>
  <c r="Y114" i="2"/>
  <c r="Z114" i="2" s="1"/>
  <c r="AA114" i="2" s="1"/>
  <c r="Y107" i="2"/>
  <c r="Z107" i="2" s="1"/>
  <c r="AA107" i="2" s="1"/>
  <c r="Y115" i="2"/>
  <c r="Z115" i="2" s="1"/>
  <c r="AA115" i="2" s="1"/>
  <c r="Y111" i="2"/>
  <c r="Z111" i="2" s="1"/>
  <c r="AA111" i="2" s="1"/>
  <c r="Y108" i="2"/>
  <c r="Z108" i="2" s="1"/>
  <c r="AA108" i="2" s="1"/>
  <c r="Y104" i="2"/>
  <c r="Z104" i="2" s="1"/>
  <c r="AA104" i="2" s="1"/>
  <c r="Y100" i="2"/>
  <c r="Z100" i="2" s="1"/>
  <c r="AA100" i="2" s="1"/>
  <c r="AB153" i="2" l="1"/>
  <c r="AB150" i="2"/>
  <c r="AB148" i="2"/>
  <c r="AB147" i="2"/>
  <c r="AB155" i="2"/>
  <c r="AB143" i="2"/>
  <c r="AB152" i="2"/>
  <c r="AB145" i="2"/>
  <c r="AB156" i="2"/>
  <c r="AB144" i="2"/>
  <c r="AB146" i="2"/>
  <c r="AB149" i="2"/>
  <c r="AB151" i="2"/>
  <c r="AB154" i="2"/>
  <c r="AB108" i="2"/>
  <c r="AB102" i="2"/>
  <c r="AB111" i="2"/>
  <c r="AB103" i="2"/>
  <c r="AB116" i="2"/>
  <c r="AB100" i="2"/>
  <c r="AB115" i="2"/>
  <c r="AB110" i="2"/>
  <c r="AB101" i="2"/>
  <c r="AB109" i="2"/>
  <c r="AB107" i="2"/>
  <c r="AB105" i="2"/>
  <c r="AB112" i="2"/>
  <c r="AB104" i="2"/>
  <c r="AB114" i="2"/>
  <c r="AB113" i="2"/>
  <c r="AB106" i="2"/>
  <c r="N142" i="2"/>
  <c r="O142" i="2" s="1"/>
  <c r="N143" i="2"/>
  <c r="O143" i="2" s="1"/>
  <c r="N144" i="2"/>
  <c r="O144" i="2" s="1"/>
  <c r="N145" i="2"/>
  <c r="O145" i="2" s="1"/>
  <c r="N146" i="2"/>
  <c r="O146" i="2" s="1"/>
  <c r="N147" i="2"/>
  <c r="O147" i="2" s="1"/>
  <c r="N148" i="2"/>
  <c r="O148" i="2" s="1"/>
  <c r="N149" i="2"/>
  <c r="O149" i="2" s="1"/>
  <c r="N150" i="2"/>
  <c r="O150" i="2" s="1"/>
  <c r="N151" i="2"/>
  <c r="O151" i="2" s="1"/>
  <c r="N152" i="2"/>
  <c r="O152" i="2" s="1"/>
  <c r="N153" i="2"/>
  <c r="O153" i="2" s="1"/>
  <c r="N154" i="2"/>
  <c r="O154" i="2" s="1"/>
  <c r="N155" i="2"/>
  <c r="O155" i="2" s="1"/>
  <c r="N156" i="2"/>
  <c r="O156" i="2" s="1"/>
  <c r="J119" i="2" l="1"/>
  <c r="K119" i="2" s="1"/>
  <c r="J120" i="2"/>
  <c r="K120" i="2" s="1"/>
  <c r="J121" i="2"/>
  <c r="K121" i="2" s="1"/>
  <c r="J122" i="2"/>
  <c r="K122" i="2" s="1"/>
  <c r="J123" i="2"/>
  <c r="K123" i="2" s="1"/>
  <c r="J124" i="2"/>
  <c r="K124" i="2" s="1"/>
  <c r="J125" i="2"/>
  <c r="K125" i="2" s="1"/>
  <c r="J126" i="2"/>
  <c r="K126" i="2" s="1"/>
  <c r="J127" i="2"/>
  <c r="K127" i="2" s="1"/>
  <c r="J128" i="2"/>
  <c r="K128" i="2" s="1"/>
  <c r="J129" i="2"/>
  <c r="K129" i="2" s="1"/>
  <c r="J130" i="2"/>
  <c r="K130" i="2" s="1"/>
  <c r="J131" i="2"/>
  <c r="K131" i="2" s="1"/>
  <c r="J132" i="2"/>
  <c r="K132" i="2" s="1"/>
  <c r="J133" i="2"/>
  <c r="K133" i="2" s="1"/>
  <c r="J134" i="2"/>
  <c r="K134" i="2" s="1"/>
  <c r="J135" i="2"/>
  <c r="K135" i="2" s="1"/>
  <c r="J136" i="2"/>
  <c r="K136" i="2" s="1"/>
  <c r="J137" i="2"/>
  <c r="K137" i="2" s="1"/>
  <c r="J138" i="2"/>
  <c r="K138" i="2" s="1"/>
  <c r="J139" i="2"/>
  <c r="K139" i="2" s="1"/>
  <c r="J140" i="2"/>
  <c r="K140" i="2" s="1"/>
  <c r="J141" i="2"/>
  <c r="K141" i="2" s="1"/>
  <c r="J142" i="2"/>
  <c r="K142" i="2" s="1"/>
  <c r="J143" i="2"/>
  <c r="K143" i="2" s="1"/>
  <c r="J144" i="2"/>
  <c r="K144" i="2" s="1"/>
  <c r="J145" i="2"/>
  <c r="K145" i="2" s="1"/>
  <c r="J146" i="2"/>
  <c r="K146" i="2" s="1"/>
  <c r="J147" i="2"/>
  <c r="K147" i="2" s="1"/>
  <c r="J148" i="2"/>
  <c r="K148" i="2" s="1"/>
  <c r="J149" i="2"/>
  <c r="K149" i="2" s="1"/>
  <c r="J150" i="2"/>
  <c r="K150" i="2" s="1"/>
  <c r="J151" i="2"/>
  <c r="K151" i="2" s="1"/>
  <c r="J152" i="2"/>
  <c r="K152" i="2" s="1"/>
  <c r="J153" i="2"/>
  <c r="K153" i="2" s="1"/>
  <c r="J154" i="2"/>
  <c r="K154" i="2" s="1"/>
  <c r="J155" i="2"/>
  <c r="K155" i="2" s="1"/>
  <c r="J156" i="2"/>
  <c r="K156" i="2" s="1"/>
  <c r="J5" i="2" l="1"/>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4" i="2"/>
  <c r="R5" i="2" l="1"/>
  <c r="S5" i="2" s="1"/>
  <c r="R6" i="2"/>
  <c r="S6" i="2" s="1"/>
  <c r="R7" i="2"/>
  <c r="S7" i="2" s="1"/>
  <c r="R8" i="2"/>
  <c r="S8" i="2" s="1"/>
  <c r="R9" i="2"/>
  <c r="S9" i="2" s="1"/>
  <c r="R10" i="2"/>
  <c r="S10" i="2" s="1"/>
  <c r="R11" i="2"/>
  <c r="S11" i="2" s="1"/>
  <c r="R12" i="2"/>
  <c r="S12" i="2" s="1"/>
  <c r="R13" i="2"/>
  <c r="S13" i="2" s="1"/>
  <c r="R14" i="2"/>
  <c r="S14" i="2" s="1"/>
  <c r="R15" i="2"/>
  <c r="S15" i="2" s="1"/>
  <c r="R16" i="2"/>
  <c r="S16" i="2" s="1"/>
  <c r="R17" i="2"/>
  <c r="S17" i="2" s="1"/>
  <c r="R18" i="2"/>
  <c r="S18" i="2" s="1"/>
  <c r="R19" i="2"/>
  <c r="S19" i="2" s="1"/>
  <c r="R20" i="2"/>
  <c r="S20" i="2" s="1"/>
  <c r="R21" i="2"/>
  <c r="S21" i="2" s="1"/>
  <c r="R22" i="2"/>
  <c r="S22" i="2" s="1"/>
  <c r="R23" i="2"/>
  <c r="S23" i="2" s="1"/>
  <c r="R24" i="2"/>
  <c r="S24" i="2" s="1"/>
  <c r="R25" i="2"/>
  <c r="S25" i="2" s="1"/>
  <c r="R26" i="2"/>
  <c r="S26" i="2" s="1"/>
  <c r="R27" i="2"/>
  <c r="S27" i="2" s="1"/>
  <c r="R28" i="2"/>
  <c r="S28" i="2" s="1"/>
  <c r="R29" i="2"/>
  <c r="S29" i="2" s="1"/>
  <c r="R30" i="2"/>
  <c r="S30" i="2" s="1"/>
  <c r="R31" i="2"/>
  <c r="S31" i="2" s="1"/>
  <c r="R32" i="2"/>
  <c r="S32" i="2" s="1"/>
  <c r="R33" i="2"/>
  <c r="S33" i="2" s="1"/>
  <c r="R34" i="2"/>
  <c r="S34" i="2" s="1"/>
  <c r="R35" i="2"/>
  <c r="S35" i="2" s="1"/>
  <c r="R36" i="2"/>
  <c r="S36" i="2" s="1"/>
  <c r="R37" i="2"/>
  <c r="S37" i="2" s="1"/>
  <c r="R38" i="2"/>
  <c r="S38" i="2" s="1"/>
  <c r="R39" i="2"/>
  <c r="S39" i="2" s="1"/>
  <c r="R40" i="2"/>
  <c r="S40" i="2" s="1"/>
  <c r="R41" i="2"/>
  <c r="S41" i="2" s="1"/>
  <c r="R42" i="2"/>
  <c r="S42" i="2" s="1"/>
  <c r="R43" i="2"/>
  <c r="S43" i="2" s="1"/>
  <c r="R44" i="2"/>
  <c r="S44" i="2" s="1"/>
  <c r="R45" i="2"/>
  <c r="S45" i="2" s="1"/>
  <c r="R46" i="2"/>
  <c r="S46" i="2" s="1"/>
  <c r="R47" i="2"/>
  <c r="S47" i="2" s="1"/>
  <c r="R48" i="2"/>
  <c r="S48" i="2" s="1"/>
  <c r="R49" i="2"/>
  <c r="S49" i="2" s="1"/>
  <c r="R50" i="2"/>
  <c r="S50" i="2" s="1"/>
  <c r="R51" i="2"/>
  <c r="S51" i="2" s="1"/>
  <c r="R52" i="2"/>
  <c r="S52" i="2" s="1"/>
  <c r="R53" i="2"/>
  <c r="S53" i="2" s="1"/>
  <c r="R54" i="2"/>
  <c r="S54" i="2" s="1"/>
  <c r="R55" i="2"/>
  <c r="S55" i="2" s="1"/>
  <c r="R56" i="2"/>
  <c r="S56" i="2" s="1"/>
  <c r="R57" i="2"/>
  <c r="S57" i="2" s="1"/>
  <c r="R58" i="2"/>
  <c r="S58" i="2" s="1"/>
  <c r="R59" i="2"/>
  <c r="S59" i="2" s="1"/>
  <c r="R60" i="2"/>
  <c r="S60" i="2" s="1"/>
  <c r="R61" i="2"/>
  <c r="S61" i="2" s="1"/>
  <c r="R62" i="2"/>
  <c r="S62" i="2" s="1"/>
  <c r="R63" i="2"/>
  <c r="S63" i="2" s="1"/>
  <c r="R64" i="2"/>
  <c r="S64" i="2" s="1"/>
  <c r="R65" i="2"/>
  <c r="S65" i="2" s="1"/>
  <c r="R66" i="2"/>
  <c r="S66" i="2" s="1"/>
  <c r="R67" i="2"/>
  <c r="S67" i="2" s="1"/>
  <c r="R68" i="2"/>
  <c r="S68" i="2" s="1"/>
  <c r="R69" i="2"/>
  <c r="S69" i="2" s="1"/>
  <c r="R70" i="2"/>
  <c r="S70" i="2" s="1"/>
  <c r="R71" i="2"/>
  <c r="S71" i="2" s="1"/>
  <c r="R72" i="2"/>
  <c r="S72" i="2" s="1"/>
  <c r="R73" i="2"/>
  <c r="S73" i="2" s="1"/>
  <c r="R74" i="2"/>
  <c r="S74" i="2" s="1"/>
  <c r="R75" i="2"/>
  <c r="S75" i="2" s="1"/>
  <c r="R76" i="2"/>
  <c r="S76" i="2" s="1"/>
  <c r="R77" i="2"/>
  <c r="S77" i="2" s="1"/>
  <c r="R78" i="2"/>
  <c r="S78" i="2" s="1"/>
  <c r="R79" i="2"/>
  <c r="S79" i="2" s="1"/>
  <c r="R80" i="2"/>
  <c r="S80" i="2" s="1"/>
  <c r="R81" i="2"/>
  <c r="S81" i="2" s="1"/>
  <c r="R82" i="2"/>
  <c r="S82" i="2" s="1"/>
  <c r="R83" i="2"/>
  <c r="S83" i="2" s="1"/>
  <c r="R84" i="2"/>
  <c r="S84" i="2" s="1"/>
  <c r="R85" i="2"/>
  <c r="S85" i="2" s="1"/>
  <c r="R86" i="2"/>
  <c r="S86" i="2" s="1"/>
  <c r="R87" i="2"/>
  <c r="S87" i="2" s="1"/>
  <c r="R88" i="2"/>
  <c r="S88" i="2" s="1"/>
  <c r="R89" i="2"/>
  <c r="S89" i="2" s="1"/>
  <c r="R90" i="2"/>
  <c r="S90" i="2" s="1"/>
  <c r="R91" i="2"/>
  <c r="S91" i="2" s="1"/>
  <c r="R92" i="2"/>
  <c r="S92" i="2" s="1"/>
  <c r="R93" i="2"/>
  <c r="S93" i="2" s="1"/>
  <c r="R94" i="2"/>
  <c r="S94" i="2" s="1"/>
  <c r="R95" i="2"/>
  <c r="S95" i="2" s="1"/>
  <c r="R96" i="2"/>
  <c r="S96" i="2" s="1"/>
  <c r="R97" i="2"/>
  <c r="S97" i="2" s="1"/>
  <c r="R98" i="2"/>
  <c r="S98" i="2" s="1"/>
  <c r="R99" i="2"/>
  <c r="S99" i="2" s="1"/>
  <c r="R100" i="2"/>
  <c r="S100" i="2" s="1"/>
  <c r="R101" i="2"/>
  <c r="S101" i="2" s="1"/>
  <c r="R102" i="2"/>
  <c r="S102" i="2" s="1"/>
  <c r="R103" i="2"/>
  <c r="S103" i="2" s="1"/>
  <c r="R104" i="2"/>
  <c r="S104" i="2" s="1"/>
  <c r="R105" i="2"/>
  <c r="S105" i="2" s="1"/>
  <c r="R106" i="2"/>
  <c r="S106" i="2" s="1"/>
  <c r="R107" i="2"/>
  <c r="S107" i="2" s="1"/>
  <c r="R108" i="2"/>
  <c r="S108" i="2" s="1"/>
  <c r="R109" i="2"/>
  <c r="S109" i="2" s="1"/>
  <c r="R110" i="2"/>
  <c r="S110" i="2" s="1"/>
  <c r="R111" i="2"/>
  <c r="S111" i="2" s="1"/>
  <c r="R112" i="2"/>
  <c r="S112" i="2" s="1"/>
  <c r="R113" i="2"/>
  <c r="S113" i="2" s="1"/>
  <c r="R114" i="2"/>
  <c r="S114" i="2" s="1"/>
  <c r="R115" i="2"/>
  <c r="S115" i="2" s="1"/>
  <c r="R116" i="2"/>
  <c r="S116" i="2" s="1"/>
  <c r="R118" i="2"/>
  <c r="S118" i="2" s="1"/>
  <c r="R119" i="2"/>
  <c r="S119" i="2" s="1"/>
  <c r="R120" i="2"/>
  <c r="S120" i="2" s="1"/>
  <c r="R121" i="2"/>
  <c r="S121" i="2" s="1"/>
  <c r="R122" i="2"/>
  <c r="S122" i="2" s="1"/>
  <c r="R123" i="2"/>
  <c r="S123" i="2" s="1"/>
  <c r="R124" i="2"/>
  <c r="S124" i="2" s="1"/>
  <c r="R125" i="2"/>
  <c r="S125" i="2" s="1"/>
  <c r="R126" i="2"/>
  <c r="S126" i="2" s="1"/>
  <c r="R127" i="2"/>
  <c r="S127" i="2" s="1"/>
  <c r="R128" i="2"/>
  <c r="S128" i="2" s="1"/>
  <c r="R129" i="2"/>
  <c r="S129" i="2" s="1"/>
  <c r="R130" i="2"/>
  <c r="S130" i="2" s="1"/>
  <c r="R131" i="2"/>
  <c r="S131" i="2" s="1"/>
  <c r="R132" i="2"/>
  <c r="S132" i="2" s="1"/>
  <c r="R133" i="2"/>
  <c r="S133" i="2" s="1"/>
  <c r="R134" i="2"/>
  <c r="S134" i="2" s="1"/>
  <c r="R135" i="2"/>
  <c r="S135" i="2" s="1"/>
  <c r="R136" i="2"/>
  <c r="S136" i="2" s="1"/>
  <c r="R137" i="2"/>
  <c r="S137" i="2" s="1"/>
  <c r="R138" i="2"/>
  <c r="S138" i="2" s="1"/>
  <c r="R139" i="2"/>
  <c r="S139" i="2" s="1"/>
  <c r="R140" i="2"/>
  <c r="S140" i="2" s="1"/>
  <c r="R141" i="2"/>
  <c r="S141" i="2" s="1"/>
  <c r="R142" i="2"/>
  <c r="S142" i="2" s="1"/>
  <c r="N5" i="2"/>
  <c r="O5" i="2" s="1"/>
  <c r="N6" i="2"/>
  <c r="O6" i="2" s="1"/>
  <c r="N7" i="2"/>
  <c r="O7" i="2" s="1"/>
  <c r="N8" i="2"/>
  <c r="O8" i="2" s="1"/>
  <c r="N9" i="2"/>
  <c r="O9" i="2" s="1"/>
  <c r="N10" i="2"/>
  <c r="O10" i="2" s="1"/>
  <c r="N11" i="2"/>
  <c r="O11" i="2" s="1"/>
  <c r="N12" i="2"/>
  <c r="O12" i="2" s="1"/>
  <c r="N13" i="2"/>
  <c r="O13" i="2" s="1"/>
  <c r="N14" i="2"/>
  <c r="O14" i="2" s="1"/>
  <c r="N15" i="2"/>
  <c r="O15" i="2" s="1"/>
  <c r="N16" i="2"/>
  <c r="O16" i="2" s="1"/>
  <c r="N17" i="2"/>
  <c r="O17" i="2" s="1"/>
  <c r="N18" i="2"/>
  <c r="O18" i="2" s="1"/>
  <c r="N19" i="2"/>
  <c r="O19" i="2" s="1"/>
  <c r="N20" i="2"/>
  <c r="O20" i="2" s="1"/>
  <c r="N21" i="2"/>
  <c r="O21" i="2" s="1"/>
  <c r="N22" i="2"/>
  <c r="O22" i="2" s="1"/>
  <c r="N23" i="2"/>
  <c r="O23" i="2" s="1"/>
  <c r="N24" i="2"/>
  <c r="O24" i="2" s="1"/>
  <c r="N25" i="2"/>
  <c r="O25" i="2" s="1"/>
  <c r="N26" i="2"/>
  <c r="O26" i="2" s="1"/>
  <c r="N27" i="2"/>
  <c r="O27" i="2" s="1"/>
  <c r="N28" i="2"/>
  <c r="O28" i="2" s="1"/>
  <c r="N29" i="2"/>
  <c r="O29" i="2" s="1"/>
  <c r="N30" i="2"/>
  <c r="O30" i="2" s="1"/>
  <c r="N31" i="2"/>
  <c r="O31" i="2" s="1"/>
  <c r="N32" i="2"/>
  <c r="O32" i="2" s="1"/>
  <c r="N33" i="2"/>
  <c r="O33" i="2" s="1"/>
  <c r="N34" i="2"/>
  <c r="O34" i="2" s="1"/>
  <c r="N35" i="2"/>
  <c r="O35" i="2" s="1"/>
  <c r="N36" i="2"/>
  <c r="O36" i="2" s="1"/>
  <c r="N37" i="2"/>
  <c r="O37" i="2" s="1"/>
  <c r="N38" i="2"/>
  <c r="O38" i="2" s="1"/>
  <c r="N39" i="2"/>
  <c r="O39" i="2" s="1"/>
  <c r="N40" i="2"/>
  <c r="O40" i="2" s="1"/>
  <c r="N41" i="2"/>
  <c r="O41" i="2" s="1"/>
  <c r="N42" i="2"/>
  <c r="O42" i="2" s="1"/>
  <c r="N43" i="2"/>
  <c r="O43" i="2" s="1"/>
  <c r="N44" i="2"/>
  <c r="O44" i="2" s="1"/>
  <c r="N45" i="2"/>
  <c r="O45" i="2" s="1"/>
  <c r="N46" i="2"/>
  <c r="O46" i="2" s="1"/>
  <c r="N47" i="2"/>
  <c r="O47" i="2" s="1"/>
  <c r="N48" i="2"/>
  <c r="O48" i="2" s="1"/>
  <c r="N49" i="2"/>
  <c r="O49" i="2" s="1"/>
  <c r="N50" i="2"/>
  <c r="O50" i="2" s="1"/>
  <c r="N51" i="2"/>
  <c r="O51" i="2" s="1"/>
  <c r="N52" i="2"/>
  <c r="O52" i="2" s="1"/>
  <c r="N53" i="2"/>
  <c r="O53" i="2" s="1"/>
  <c r="N54" i="2"/>
  <c r="O54" i="2" s="1"/>
  <c r="N55" i="2"/>
  <c r="O55" i="2" s="1"/>
  <c r="N56" i="2"/>
  <c r="O56" i="2" s="1"/>
  <c r="N57" i="2"/>
  <c r="O57" i="2" s="1"/>
  <c r="N58" i="2"/>
  <c r="O58" i="2" s="1"/>
  <c r="N59" i="2"/>
  <c r="O59" i="2" s="1"/>
  <c r="N60" i="2"/>
  <c r="O60" i="2" s="1"/>
  <c r="N61" i="2"/>
  <c r="O61" i="2" s="1"/>
  <c r="N62" i="2"/>
  <c r="O62" i="2" s="1"/>
  <c r="N63" i="2"/>
  <c r="O63" i="2" s="1"/>
  <c r="N64" i="2"/>
  <c r="O64" i="2" s="1"/>
  <c r="N65" i="2"/>
  <c r="O65" i="2" s="1"/>
  <c r="N66" i="2"/>
  <c r="O66" i="2" s="1"/>
  <c r="N67" i="2"/>
  <c r="O67" i="2" s="1"/>
  <c r="N68" i="2"/>
  <c r="O68" i="2" s="1"/>
  <c r="N69" i="2"/>
  <c r="O69" i="2" s="1"/>
  <c r="N70" i="2"/>
  <c r="O70" i="2" s="1"/>
  <c r="N71" i="2"/>
  <c r="O71" i="2" s="1"/>
  <c r="N72" i="2"/>
  <c r="O72" i="2" s="1"/>
  <c r="N73" i="2"/>
  <c r="O73" i="2" s="1"/>
  <c r="N74" i="2"/>
  <c r="O74" i="2" s="1"/>
  <c r="N75" i="2"/>
  <c r="O75" i="2" s="1"/>
  <c r="N76" i="2"/>
  <c r="O76" i="2" s="1"/>
  <c r="N77" i="2"/>
  <c r="O77" i="2" s="1"/>
  <c r="N78" i="2"/>
  <c r="O78" i="2" s="1"/>
  <c r="N79" i="2"/>
  <c r="O79" i="2" s="1"/>
  <c r="N80" i="2"/>
  <c r="O80" i="2" s="1"/>
  <c r="N81" i="2"/>
  <c r="O81" i="2" s="1"/>
  <c r="N82" i="2"/>
  <c r="O82" i="2" s="1"/>
  <c r="N83" i="2"/>
  <c r="O83" i="2" s="1"/>
  <c r="N84" i="2"/>
  <c r="O84" i="2" s="1"/>
  <c r="N85" i="2"/>
  <c r="O85" i="2" s="1"/>
  <c r="N86" i="2"/>
  <c r="O86" i="2" s="1"/>
  <c r="N87" i="2"/>
  <c r="O87" i="2" s="1"/>
  <c r="N88" i="2"/>
  <c r="O88" i="2" s="1"/>
  <c r="N89" i="2"/>
  <c r="O89" i="2" s="1"/>
  <c r="N90" i="2"/>
  <c r="O90" i="2" s="1"/>
  <c r="N91" i="2"/>
  <c r="O91" i="2" s="1"/>
  <c r="N92" i="2"/>
  <c r="O92" i="2" s="1"/>
  <c r="N93" i="2"/>
  <c r="O93" i="2" s="1"/>
  <c r="N94" i="2"/>
  <c r="O94" i="2" s="1"/>
  <c r="N95" i="2"/>
  <c r="O95" i="2" s="1"/>
  <c r="N96" i="2"/>
  <c r="O96" i="2" s="1"/>
  <c r="N97" i="2"/>
  <c r="O97" i="2" s="1"/>
  <c r="N98" i="2"/>
  <c r="O98" i="2" s="1"/>
  <c r="N99" i="2"/>
  <c r="O99" i="2" s="1"/>
  <c r="N100" i="2"/>
  <c r="O100" i="2" s="1"/>
  <c r="N101" i="2"/>
  <c r="O101" i="2" s="1"/>
  <c r="N102" i="2"/>
  <c r="O102" i="2" s="1"/>
  <c r="N103" i="2"/>
  <c r="O103" i="2" s="1"/>
  <c r="N104" i="2"/>
  <c r="O104" i="2" s="1"/>
  <c r="N105" i="2"/>
  <c r="O105" i="2" s="1"/>
  <c r="N106" i="2"/>
  <c r="O106" i="2" s="1"/>
  <c r="N107" i="2"/>
  <c r="O107" i="2" s="1"/>
  <c r="N108" i="2"/>
  <c r="O108" i="2" s="1"/>
  <c r="N109" i="2"/>
  <c r="O109" i="2" s="1"/>
  <c r="N110" i="2"/>
  <c r="O110" i="2" s="1"/>
  <c r="N111" i="2"/>
  <c r="O111" i="2" s="1"/>
  <c r="N112" i="2"/>
  <c r="O112" i="2" s="1"/>
  <c r="N113" i="2"/>
  <c r="O113" i="2" s="1"/>
  <c r="N114" i="2"/>
  <c r="O114" i="2" s="1"/>
  <c r="N115" i="2"/>
  <c r="O115" i="2" s="1"/>
  <c r="N116" i="2"/>
  <c r="O116" i="2" s="1"/>
  <c r="N118" i="2"/>
  <c r="O118" i="2" s="1"/>
  <c r="N119" i="2"/>
  <c r="O119" i="2" s="1"/>
  <c r="N120" i="2"/>
  <c r="O120" i="2" s="1"/>
  <c r="N121" i="2"/>
  <c r="O121" i="2" s="1"/>
  <c r="N122" i="2"/>
  <c r="O122" i="2" s="1"/>
  <c r="N123" i="2"/>
  <c r="O123" i="2" s="1"/>
  <c r="N124" i="2"/>
  <c r="O124" i="2" s="1"/>
  <c r="N125" i="2"/>
  <c r="O125" i="2" s="1"/>
  <c r="N126" i="2"/>
  <c r="O126" i="2" s="1"/>
  <c r="N127" i="2"/>
  <c r="O127" i="2" s="1"/>
  <c r="N128" i="2"/>
  <c r="O128" i="2" s="1"/>
  <c r="N129" i="2"/>
  <c r="O129" i="2" s="1"/>
  <c r="N130" i="2"/>
  <c r="O130" i="2" s="1"/>
  <c r="N131" i="2"/>
  <c r="O131" i="2" s="1"/>
  <c r="N132" i="2"/>
  <c r="O132" i="2" s="1"/>
  <c r="N133" i="2"/>
  <c r="O133" i="2" s="1"/>
  <c r="N134" i="2"/>
  <c r="O134" i="2" s="1"/>
  <c r="N135" i="2"/>
  <c r="O135" i="2" s="1"/>
  <c r="N136" i="2"/>
  <c r="O136" i="2" s="1"/>
  <c r="N137" i="2"/>
  <c r="O137" i="2" s="1"/>
  <c r="N138" i="2"/>
  <c r="O138" i="2" s="1"/>
  <c r="N139" i="2"/>
  <c r="O139" i="2" s="1"/>
  <c r="N140" i="2"/>
  <c r="O140" i="2" s="1"/>
  <c r="N141" i="2"/>
  <c r="O141" i="2" s="1"/>
  <c r="J118" i="2"/>
  <c r="W118" i="2" l="1"/>
  <c r="V118" i="2"/>
  <c r="T118" i="2"/>
  <c r="U118" i="2" s="1"/>
  <c r="X118" i="2"/>
  <c r="V76" i="2"/>
  <c r="W76" i="2"/>
  <c r="X76" i="2"/>
  <c r="T76" i="2"/>
  <c r="U76" i="2" s="1"/>
  <c r="W60" i="2"/>
  <c r="X60" i="2"/>
  <c r="T60" i="2"/>
  <c r="U60" i="2" s="1"/>
  <c r="V60" i="2"/>
  <c r="X52" i="2"/>
  <c r="T52" i="2"/>
  <c r="U52" i="2" s="1"/>
  <c r="V52" i="2"/>
  <c r="W52" i="2"/>
  <c r="T36" i="2"/>
  <c r="U36" i="2" s="1"/>
  <c r="V36" i="2"/>
  <c r="W36" i="2"/>
  <c r="X36" i="2"/>
  <c r="T12" i="2"/>
  <c r="U12" i="2" s="1"/>
  <c r="V12" i="2"/>
  <c r="W12" i="2"/>
  <c r="X12" i="2"/>
  <c r="T140" i="2"/>
  <c r="U140" i="2" s="1"/>
  <c r="V140" i="2"/>
  <c r="W140" i="2"/>
  <c r="X140" i="2"/>
  <c r="T133" i="2"/>
  <c r="U133" i="2" s="1"/>
  <c r="V133" i="2"/>
  <c r="W133" i="2"/>
  <c r="X133" i="2"/>
  <c r="T125" i="2"/>
  <c r="U125" i="2" s="1"/>
  <c r="V125" i="2"/>
  <c r="W125" i="2"/>
  <c r="X125" i="2"/>
  <c r="X99" i="2"/>
  <c r="V99" i="2"/>
  <c r="T99" i="2"/>
  <c r="U99" i="2" s="1"/>
  <c r="W99" i="2"/>
  <c r="X91" i="2"/>
  <c r="T91" i="2"/>
  <c r="U91" i="2" s="1"/>
  <c r="V91" i="2"/>
  <c r="W91" i="2"/>
  <c r="T83" i="2"/>
  <c r="U83" i="2" s="1"/>
  <c r="X83" i="2"/>
  <c r="V83" i="2"/>
  <c r="W83" i="2"/>
  <c r="X75" i="2"/>
  <c r="T75" i="2"/>
  <c r="U75" i="2" s="1"/>
  <c r="V75" i="2"/>
  <c r="W75" i="2"/>
  <c r="T67" i="2"/>
  <c r="U67" i="2" s="1"/>
  <c r="V67" i="2"/>
  <c r="W67" i="2"/>
  <c r="X67" i="2"/>
  <c r="T59" i="2"/>
  <c r="U59" i="2" s="1"/>
  <c r="V59" i="2"/>
  <c r="W59" i="2"/>
  <c r="X59" i="2"/>
  <c r="V51" i="2"/>
  <c r="W51" i="2"/>
  <c r="X51" i="2"/>
  <c r="T51" i="2"/>
  <c r="U51" i="2" s="1"/>
  <c r="V43" i="2"/>
  <c r="W43" i="2"/>
  <c r="X43" i="2"/>
  <c r="T43" i="2"/>
  <c r="U43" i="2" s="1"/>
  <c r="X35" i="2"/>
  <c r="V35" i="2"/>
  <c r="T35" i="2"/>
  <c r="U35" i="2" s="1"/>
  <c r="W35" i="2"/>
  <c r="X27" i="2"/>
  <c r="T27" i="2"/>
  <c r="U27" i="2" s="1"/>
  <c r="V27" i="2"/>
  <c r="W27" i="2"/>
  <c r="X19" i="2"/>
  <c r="T19" i="2"/>
  <c r="U19" i="2" s="1"/>
  <c r="V19" i="2"/>
  <c r="W19" i="2"/>
  <c r="T11" i="2"/>
  <c r="U11" i="2" s="1"/>
  <c r="W11" i="2"/>
  <c r="V11" i="2"/>
  <c r="X11" i="2"/>
  <c r="W134" i="2"/>
  <c r="X134" i="2"/>
  <c r="T134" i="2"/>
  <c r="U134" i="2" s="1"/>
  <c r="V134" i="2"/>
  <c r="V84" i="2"/>
  <c r="W84" i="2"/>
  <c r="X84" i="2"/>
  <c r="T84" i="2"/>
  <c r="U84" i="2" s="1"/>
  <c r="T20" i="2"/>
  <c r="U20" i="2" s="1"/>
  <c r="V20" i="2"/>
  <c r="W20" i="2"/>
  <c r="X20" i="2"/>
  <c r="W139" i="2"/>
  <c r="X139" i="2"/>
  <c r="T139" i="2"/>
  <c r="U139" i="2" s="1"/>
  <c r="V139" i="2"/>
  <c r="W132" i="2"/>
  <c r="X132" i="2"/>
  <c r="T132" i="2"/>
  <c r="U132" i="2" s="1"/>
  <c r="V132" i="2"/>
  <c r="W124" i="2"/>
  <c r="X124" i="2"/>
  <c r="T124" i="2"/>
  <c r="U124" i="2" s="1"/>
  <c r="V124" i="2"/>
  <c r="T98" i="2"/>
  <c r="U98" i="2" s="1"/>
  <c r="V98" i="2"/>
  <c r="W98" i="2"/>
  <c r="X98" i="2"/>
  <c r="V90" i="2"/>
  <c r="W90" i="2"/>
  <c r="X90" i="2"/>
  <c r="T90" i="2"/>
  <c r="U90" i="2" s="1"/>
  <c r="V82" i="2"/>
  <c r="W82" i="2"/>
  <c r="X82" i="2"/>
  <c r="T82" i="2"/>
  <c r="U82" i="2" s="1"/>
  <c r="V74" i="2"/>
  <c r="W74" i="2"/>
  <c r="X74" i="2"/>
  <c r="T74" i="2"/>
  <c r="U74" i="2" s="1"/>
  <c r="W66" i="2"/>
  <c r="X66" i="2"/>
  <c r="T66" i="2"/>
  <c r="U66" i="2" s="1"/>
  <c r="V66" i="2"/>
  <c r="W58" i="2"/>
  <c r="X58" i="2"/>
  <c r="T58" i="2"/>
  <c r="U58" i="2" s="1"/>
  <c r="V58" i="2"/>
  <c r="T50" i="2"/>
  <c r="U50" i="2" s="1"/>
  <c r="V50" i="2"/>
  <c r="X50" i="2"/>
  <c r="W50" i="2"/>
  <c r="T42" i="2"/>
  <c r="U42" i="2" s="1"/>
  <c r="V42" i="2"/>
  <c r="X42" i="2"/>
  <c r="W42" i="2"/>
  <c r="T34" i="2"/>
  <c r="U34" i="2" s="1"/>
  <c r="V34" i="2"/>
  <c r="W34" i="2"/>
  <c r="X34" i="2"/>
  <c r="T26" i="2"/>
  <c r="U26" i="2" s="1"/>
  <c r="V26" i="2"/>
  <c r="W26" i="2"/>
  <c r="X26" i="2"/>
  <c r="T18" i="2"/>
  <c r="U18" i="2" s="1"/>
  <c r="V18" i="2"/>
  <c r="W18" i="2"/>
  <c r="X18" i="2"/>
  <c r="T10" i="2"/>
  <c r="U10" i="2" s="1"/>
  <c r="V10" i="2"/>
  <c r="W10" i="2"/>
  <c r="X10" i="2"/>
  <c r="W141" i="2"/>
  <c r="X141" i="2"/>
  <c r="T141" i="2"/>
  <c r="U141" i="2" s="1"/>
  <c r="V141" i="2"/>
  <c r="W126" i="2"/>
  <c r="X126" i="2"/>
  <c r="T126" i="2"/>
  <c r="U126" i="2" s="1"/>
  <c r="V126" i="2"/>
  <c r="V92" i="2"/>
  <c r="W92" i="2"/>
  <c r="X92" i="2"/>
  <c r="T92" i="2"/>
  <c r="U92" i="2" s="1"/>
  <c r="W68" i="2"/>
  <c r="X68" i="2"/>
  <c r="T68" i="2"/>
  <c r="U68" i="2" s="1"/>
  <c r="V68" i="2"/>
  <c r="T44" i="2"/>
  <c r="U44" i="2" s="1"/>
  <c r="V44" i="2"/>
  <c r="W44" i="2"/>
  <c r="X44" i="2"/>
  <c r="T28" i="2"/>
  <c r="U28" i="2" s="1"/>
  <c r="V28" i="2"/>
  <c r="W28" i="2"/>
  <c r="X28" i="2"/>
  <c r="T138" i="2"/>
  <c r="U138" i="2" s="1"/>
  <c r="V138" i="2"/>
  <c r="W138" i="2"/>
  <c r="X138" i="2"/>
  <c r="T131" i="2"/>
  <c r="U131" i="2" s="1"/>
  <c r="V131" i="2"/>
  <c r="W131" i="2"/>
  <c r="X131" i="2"/>
  <c r="T123" i="2"/>
  <c r="U123" i="2" s="1"/>
  <c r="V123" i="2"/>
  <c r="W123" i="2"/>
  <c r="X123" i="2"/>
  <c r="X97" i="2"/>
  <c r="T97" i="2"/>
  <c r="U97" i="2" s="1"/>
  <c r="V97" i="2"/>
  <c r="W97" i="2"/>
  <c r="T89" i="2"/>
  <c r="U89" i="2" s="1"/>
  <c r="V89" i="2"/>
  <c r="X89" i="2"/>
  <c r="W89" i="2"/>
  <c r="T81" i="2"/>
  <c r="U81" i="2" s="1"/>
  <c r="V81" i="2"/>
  <c r="W81" i="2"/>
  <c r="X81" i="2"/>
  <c r="T73" i="2"/>
  <c r="U73" i="2" s="1"/>
  <c r="V73" i="2"/>
  <c r="W73" i="2"/>
  <c r="X73" i="2"/>
  <c r="T65" i="2"/>
  <c r="U65" i="2" s="1"/>
  <c r="V65" i="2"/>
  <c r="W65" i="2"/>
  <c r="X65" i="2"/>
  <c r="T57" i="2"/>
  <c r="U57" i="2" s="1"/>
  <c r="V57" i="2"/>
  <c r="W57" i="2"/>
  <c r="X57" i="2"/>
  <c r="V49" i="2"/>
  <c r="W49" i="2"/>
  <c r="X49" i="2"/>
  <c r="T49" i="2"/>
  <c r="U49" i="2" s="1"/>
  <c r="W41" i="2"/>
  <c r="T41" i="2"/>
  <c r="U41" i="2" s="1"/>
  <c r="X41" i="2"/>
  <c r="V41" i="2"/>
  <c r="X33" i="2"/>
  <c r="V33" i="2"/>
  <c r="T33" i="2"/>
  <c r="U33" i="2" s="1"/>
  <c r="W33" i="2"/>
  <c r="X25" i="2"/>
  <c r="V25" i="2"/>
  <c r="T25" i="2"/>
  <c r="U25" i="2" s="1"/>
  <c r="W25" i="2"/>
  <c r="T17" i="2"/>
  <c r="U17" i="2" s="1"/>
  <c r="W17" i="2"/>
  <c r="V17" i="2"/>
  <c r="X17" i="2"/>
  <c r="T9" i="2"/>
  <c r="U9" i="2" s="1"/>
  <c r="V9" i="2"/>
  <c r="W9" i="2"/>
  <c r="X9" i="2"/>
  <c r="W137" i="2"/>
  <c r="X137" i="2"/>
  <c r="T137" i="2"/>
  <c r="U137" i="2" s="1"/>
  <c r="V137" i="2"/>
  <c r="W130" i="2"/>
  <c r="X130" i="2"/>
  <c r="T130" i="2"/>
  <c r="U130" i="2" s="1"/>
  <c r="V130" i="2"/>
  <c r="W122" i="2"/>
  <c r="X122" i="2"/>
  <c r="T122" i="2"/>
  <c r="U122" i="2" s="1"/>
  <c r="V122" i="2"/>
  <c r="T96" i="2"/>
  <c r="U96" i="2" s="1"/>
  <c r="V96" i="2"/>
  <c r="W96" i="2"/>
  <c r="X96" i="2"/>
  <c r="V88" i="2"/>
  <c r="W88" i="2"/>
  <c r="X88" i="2"/>
  <c r="T88" i="2"/>
  <c r="U88" i="2" s="1"/>
  <c r="V80" i="2"/>
  <c r="W80" i="2"/>
  <c r="X80" i="2"/>
  <c r="T80" i="2"/>
  <c r="U80" i="2" s="1"/>
  <c r="W72" i="2"/>
  <c r="X72" i="2"/>
  <c r="T72" i="2"/>
  <c r="U72" i="2" s="1"/>
  <c r="V72" i="2"/>
  <c r="W64" i="2"/>
  <c r="X64" i="2"/>
  <c r="T64" i="2"/>
  <c r="U64" i="2" s="1"/>
  <c r="V64" i="2"/>
  <c r="W56" i="2"/>
  <c r="X56" i="2"/>
  <c r="T56" i="2"/>
  <c r="U56" i="2" s="1"/>
  <c r="V56" i="2"/>
  <c r="T48" i="2"/>
  <c r="U48" i="2" s="1"/>
  <c r="V48" i="2"/>
  <c r="W48" i="2"/>
  <c r="X48" i="2"/>
  <c r="T40" i="2"/>
  <c r="U40" i="2" s="1"/>
  <c r="V40" i="2"/>
  <c r="W40" i="2"/>
  <c r="X40" i="2"/>
  <c r="T32" i="2"/>
  <c r="U32" i="2" s="1"/>
  <c r="V32" i="2"/>
  <c r="W32" i="2"/>
  <c r="X32" i="2"/>
  <c r="T24" i="2"/>
  <c r="U24" i="2" s="1"/>
  <c r="V24" i="2"/>
  <c r="W24" i="2"/>
  <c r="X24" i="2"/>
  <c r="T16" i="2"/>
  <c r="U16" i="2" s="1"/>
  <c r="V16" i="2"/>
  <c r="W16" i="2"/>
  <c r="X16" i="2"/>
  <c r="T8" i="2"/>
  <c r="U8" i="2" s="1"/>
  <c r="V8" i="2"/>
  <c r="W8" i="2"/>
  <c r="X8" i="2"/>
  <c r="T129" i="2"/>
  <c r="U129" i="2" s="1"/>
  <c r="V129" i="2"/>
  <c r="W129" i="2"/>
  <c r="X129" i="2"/>
  <c r="T121" i="2"/>
  <c r="U121" i="2" s="1"/>
  <c r="V121" i="2"/>
  <c r="W121" i="2"/>
  <c r="X121" i="2"/>
  <c r="W95" i="2"/>
  <c r="T95" i="2"/>
  <c r="U95" i="2" s="1"/>
  <c r="V95" i="2"/>
  <c r="X95" i="2"/>
  <c r="T87" i="2"/>
  <c r="U87" i="2" s="1"/>
  <c r="V87" i="2"/>
  <c r="W87" i="2"/>
  <c r="X87" i="2"/>
  <c r="T79" i="2"/>
  <c r="U79" i="2" s="1"/>
  <c r="V79" i="2"/>
  <c r="X79" i="2"/>
  <c r="W79" i="2"/>
  <c r="T71" i="2"/>
  <c r="U71" i="2" s="1"/>
  <c r="V71" i="2"/>
  <c r="W71" i="2"/>
  <c r="X71" i="2"/>
  <c r="T63" i="2"/>
  <c r="U63" i="2" s="1"/>
  <c r="V63" i="2"/>
  <c r="W63" i="2"/>
  <c r="X63" i="2"/>
  <c r="T55" i="2"/>
  <c r="U55" i="2" s="1"/>
  <c r="V55" i="2"/>
  <c r="W55" i="2"/>
  <c r="X55" i="2"/>
  <c r="V47" i="2"/>
  <c r="W47" i="2"/>
  <c r="X47" i="2"/>
  <c r="T47" i="2"/>
  <c r="U47" i="2" s="1"/>
  <c r="W39" i="2"/>
  <c r="X39" i="2"/>
  <c r="T39" i="2"/>
  <c r="U39" i="2" s="1"/>
  <c r="V39" i="2"/>
  <c r="X31" i="2"/>
  <c r="T31" i="2"/>
  <c r="U31" i="2" s="1"/>
  <c r="V31" i="2"/>
  <c r="W31" i="2"/>
  <c r="X23" i="2"/>
  <c r="V23" i="2"/>
  <c r="T23" i="2"/>
  <c r="U23" i="2" s="1"/>
  <c r="W23" i="2"/>
  <c r="T15" i="2"/>
  <c r="U15" i="2" s="1"/>
  <c r="V15" i="2"/>
  <c r="W15" i="2"/>
  <c r="X15" i="2"/>
  <c r="T7" i="2"/>
  <c r="U7" i="2" s="1"/>
  <c r="V7" i="2"/>
  <c r="W7" i="2"/>
  <c r="X7" i="2"/>
  <c r="W136" i="2"/>
  <c r="X136" i="2"/>
  <c r="T136" i="2"/>
  <c r="U136" i="2" s="1"/>
  <c r="V136" i="2"/>
  <c r="W128" i="2"/>
  <c r="X128" i="2"/>
  <c r="T128" i="2"/>
  <c r="U128" i="2" s="1"/>
  <c r="V128" i="2"/>
  <c r="X120" i="2"/>
  <c r="T120" i="2"/>
  <c r="U120" i="2" s="1"/>
  <c r="V120" i="2"/>
  <c r="W120" i="2"/>
  <c r="T94" i="2"/>
  <c r="U94" i="2" s="1"/>
  <c r="V94" i="2"/>
  <c r="W94" i="2"/>
  <c r="X94" i="2"/>
  <c r="V86" i="2"/>
  <c r="W86" i="2"/>
  <c r="X86" i="2"/>
  <c r="T86" i="2"/>
  <c r="U86" i="2" s="1"/>
  <c r="V78" i="2"/>
  <c r="W78" i="2"/>
  <c r="X78" i="2"/>
  <c r="T78" i="2"/>
  <c r="U78" i="2" s="1"/>
  <c r="W70" i="2"/>
  <c r="X70" i="2"/>
  <c r="T70" i="2"/>
  <c r="U70" i="2" s="1"/>
  <c r="V70" i="2"/>
  <c r="W62" i="2"/>
  <c r="X62" i="2"/>
  <c r="T62" i="2"/>
  <c r="U62" i="2" s="1"/>
  <c r="V62" i="2"/>
  <c r="X54" i="2"/>
  <c r="V54" i="2"/>
  <c r="T54" i="2"/>
  <c r="U54" i="2" s="1"/>
  <c r="W54" i="2"/>
  <c r="T46" i="2"/>
  <c r="U46" i="2" s="1"/>
  <c r="V46" i="2"/>
  <c r="X46" i="2"/>
  <c r="W46" i="2"/>
  <c r="T38" i="2"/>
  <c r="U38" i="2" s="1"/>
  <c r="V38" i="2"/>
  <c r="W38" i="2"/>
  <c r="X38" i="2"/>
  <c r="T30" i="2"/>
  <c r="U30" i="2" s="1"/>
  <c r="V30" i="2"/>
  <c r="W30" i="2"/>
  <c r="X30" i="2"/>
  <c r="T22" i="2"/>
  <c r="U22" i="2" s="1"/>
  <c r="V22" i="2"/>
  <c r="W22" i="2"/>
  <c r="X22" i="2"/>
  <c r="T14" i="2"/>
  <c r="U14" i="2" s="1"/>
  <c r="V14" i="2"/>
  <c r="W14" i="2"/>
  <c r="X14" i="2"/>
  <c r="V6" i="2"/>
  <c r="W6" i="2"/>
  <c r="X6" i="2"/>
  <c r="T6" i="2"/>
  <c r="U6" i="2" s="1"/>
  <c r="T142" i="2"/>
  <c r="U142" i="2" s="1"/>
  <c r="V142" i="2"/>
  <c r="W142" i="2"/>
  <c r="X142" i="2"/>
  <c r="T135" i="2"/>
  <c r="U135" i="2" s="1"/>
  <c r="V135" i="2"/>
  <c r="W135" i="2"/>
  <c r="X135" i="2"/>
  <c r="T127" i="2"/>
  <c r="U127" i="2" s="1"/>
  <c r="V127" i="2"/>
  <c r="W127" i="2"/>
  <c r="X127" i="2"/>
  <c r="T119" i="2"/>
  <c r="U119" i="2" s="1"/>
  <c r="V119" i="2"/>
  <c r="W119" i="2"/>
  <c r="X119" i="2"/>
  <c r="W93" i="2"/>
  <c r="T93" i="2"/>
  <c r="U93" i="2" s="1"/>
  <c r="V93" i="2"/>
  <c r="X93" i="2"/>
  <c r="X85" i="2"/>
  <c r="T85" i="2"/>
  <c r="U85" i="2" s="1"/>
  <c r="V85" i="2"/>
  <c r="W85" i="2"/>
  <c r="X77" i="2"/>
  <c r="T77" i="2"/>
  <c r="U77" i="2" s="1"/>
  <c r="V77" i="2"/>
  <c r="W77" i="2"/>
  <c r="T69" i="2"/>
  <c r="U69" i="2" s="1"/>
  <c r="V69" i="2"/>
  <c r="W69" i="2"/>
  <c r="X69" i="2"/>
  <c r="T61" i="2"/>
  <c r="U61" i="2" s="1"/>
  <c r="V61" i="2"/>
  <c r="W61" i="2"/>
  <c r="X61" i="2"/>
  <c r="T53" i="2"/>
  <c r="U53" i="2" s="1"/>
  <c r="V53" i="2"/>
  <c r="W53" i="2"/>
  <c r="X53" i="2"/>
  <c r="V45" i="2"/>
  <c r="W45" i="2"/>
  <c r="X45" i="2"/>
  <c r="T45" i="2"/>
  <c r="U45" i="2" s="1"/>
  <c r="X37" i="2"/>
  <c r="V37" i="2"/>
  <c r="W37" i="2"/>
  <c r="X29" i="2"/>
  <c r="V29" i="2"/>
  <c r="T29" i="2"/>
  <c r="U29" i="2" s="1"/>
  <c r="W29" i="2"/>
  <c r="X21" i="2"/>
  <c r="V21" i="2"/>
  <c r="T21" i="2"/>
  <c r="U21" i="2" s="1"/>
  <c r="W21" i="2"/>
  <c r="T13" i="2"/>
  <c r="U13" i="2" s="1"/>
  <c r="V13" i="2"/>
  <c r="W13" i="2"/>
  <c r="X13" i="2"/>
  <c r="T5" i="2"/>
  <c r="U5" i="2" s="1"/>
  <c r="V5" i="2"/>
  <c r="W5" i="2"/>
  <c r="X5" i="2"/>
  <c r="G4" i="2"/>
  <c r="T4" i="2" s="1"/>
  <c r="K6" i="2"/>
  <c r="K27" i="2"/>
  <c r="K46" i="2"/>
  <c r="K57" i="2"/>
  <c r="K81" i="2"/>
  <c r="K82" i="2"/>
  <c r="K94" i="2"/>
  <c r="K97" i="2"/>
  <c r="K99" i="2"/>
  <c r="K115" i="2"/>
  <c r="K5" i="2"/>
  <c r="N4" i="2"/>
  <c r="O4" i="2" s="1"/>
  <c r="O158" i="2" s="1"/>
  <c r="R4" i="2"/>
  <c r="S4" i="2" s="1"/>
  <c r="S158" i="2" s="1"/>
  <c r="K4" i="2"/>
  <c r="K7" i="2"/>
  <c r="K8" i="2"/>
  <c r="K9" i="2"/>
  <c r="K10" i="2"/>
  <c r="K11" i="2"/>
  <c r="K12" i="2"/>
  <c r="K13" i="2"/>
  <c r="K14" i="2"/>
  <c r="K15" i="2"/>
  <c r="K16" i="2"/>
  <c r="K17" i="2"/>
  <c r="K18" i="2"/>
  <c r="K19" i="2"/>
  <c r="K20" i="2"/>
  <c r="K21" i="2"/>
  <c r="K22" i="2"/>
  <c r="K23" i="2"/>
  <c r="K24" i="2"/>
  <c r="K25" i="2"/>
  <c r="K26" i="2"/>
  <c r="K28" i="2"/>
  <c r="K29" i="2"/>
  <c r="K30" i="2"/>
  <c r="K31" i="2"/>
  <c r="K32" i="2"/>
  <c r="K33" i="2"/>
  <c r="K34" i="2"/>
  <c r="K35" i="2"/>
  <c r="K36" i="2"/>
  <c r="K37" i="2"/>
  <c r="K38" i="2"/>
  <c r="K39" i="2"/>
  <c r="K40" i="2"/>
  <c r="K41" i="2"/>
  <c r="K42" i="2"/>
  <c r="K43" i="2"/>
  <c r="K44" i="2"/>
  <c r="K45" i="2"/>
  <c r="K47" i="2"/>
  <c r="K48" i="2"/>
  <c r="K49" i="2"/>
  <c r="K50" i="2"/>
  <c r="K51" i="2"/>
  <c r="K52" i="2"/>
  <c r="K53" i="2"/>
  <c r="K54" i="2"/>
  <c r="K55" i="2"/>
  <c r="K56" i="2"/>
  <c r="K58" i="2"/>
  <c r="K59" i="2"/>
  <c r="K60" i="2"/>
  <c r="K61" i="2"/>
  <c r="K62" i="2"/>
  <c r="K63" i="2"/>
  <c r="K64" i="2"/>
  <c r="K65" i="2"/>
  <c r="K66" i="2"/>
  <c r="K67" i="2"/>
  <c r="K68" i="2"/>
  <c r="K69" i="2"/>
  <c r="K70" i="2"/>
  <c r="K71" i="2"/>
  <c r="K72" i="2"/>
  <c r="K73" i="2"/>
  <c r="K74" i="2"/>
  <c r="K75" i="2"/>
  <c r="K76" i="2"/>
  <c r="K77" i="2"/>
  <c r="K78" i="2"/>
  <c r="K79" i="2"/>
  <c r="K80" i="2"/>
  <c r="K83" i="2"/>
  <c r="K84" i="2"/>
  <c r="K85" i="2"/>
  <c r="K86" i="2"/>
  <c r="K87" i="2"/>
  <c r="K88" i="2"/>
  <c r="K89" i="2"/>
  <c r="K90" i="2"/>
  <c r="K91" i="2"/>
  <c r="K92" i="2"/>
  <c r="K93" i="2"/>
  <c r="K95" i="2"/>
  <c r="K96" i="2"/>
  <c r="K98" i="2"/>
  <c r="K100" i="2"/>
  <c r="K101" i="2"/>
  <c r="K102" i="2"/>
  <c r="K103" i="2"/>
  <c r="K104" i="2"/>
  <c r="K105" i="2"/>
  <c r="K106" i="2"/>
  <c r="K107" i="2"/>
  <c r="K108" i="2"/>
  <c r="K109" i="2"/>
  <c r="K110" i="2"/>
  <c r="K111" i="2"/>
  <c r="K112" i="2"/>
  <c r="K113" i="2"/>
  <c r="K114" i="2"/>
  <c r="K116" i="2"/>
  <c r="K118" i="2"/>
  <c r="K158" i="2" l="1"/>
  <c r="Y42" i="2"/>
  <c r="Z42" i="2" s="1"/>
  <c r="AA42" i="2" s="1"/>
  <c r="Y72" i="2"/>
  <c r="Z72" i="2" s="1"/>
  <c r="AA72" i="2" s="1"/>
  <c r="W4" i="2"/>
  <c r="U4" i="2"/>
  <c r="Y19" i="2"/>
  <c r="Z19" i="2" s="1"/>
  <c r="AA19" i="2" s="1"/>
  <c r="Y29" i="2"/>
  <c r="Z29" i="2" s="1"/>
  <c r="AA29" i="2" s="1"/>
  <c r="Y62" i="2"/>
  <c r="Z62" i="2" s="1"/>
  <c r="AA62" i="2" s="1"/>
  <c r="Y128" i="2"/>
  <c r="Z128" i="2" s="1"/>
  <c r="AA128" i="2" s="1"/>
  <c r="Y23" i="2"/>
  <c r="Z23" i="2" s="1"/>
  <c r="AA23" i="2" s="1"/>
  <c r="Y39" i="2"/>
  <c r="Z39" i="2" s="1"/>
  <c r="AA39" i="2" s="1"/>
  <c r="Y64" i="2"/>
  <c r="Z64" i="2" s="1"/>
  <c r="AA64" i="2" s="1"/>
  <c r="Y130" i="2"/>
  <c r="Z130" i="2" s="1"/>
  <c r="AA130" i="2" s="1"/>
  <c r="Y25" i="2"/>
  <c r="Z25" i="2" s="1"/>
  <c r="AA25" i="2" s="1"/>
  <c r="Y141" i="2"/>
  <c r="Z141" i="2" s="1"/>
  <c r="AA141" i="2" s="1"/>
  <c r="Y66" i="2"/>
  <c r="Z66" i="2" s="1"/>
  <c r="AA66" i="2" s="1"/>
  <c r="Y132" i="2"/>
  <c r="Z132" i="2" s="1"/>
  <c r="AA132" i="2" s="1"/>
  <c r="Y134" i="2"/>
  <c r="Z134" i="2" s="1"/>
  <c r="AA134" i="2" s="1"/>
  <c r="Y35" i="2"/>
  <c r="Z35" i="2" s="1"/>
  <c r="AA35" i="2" s="1"/>
  <c r="Y99" i="2"/>
  <c r="Z99" i="2" s="1"/>
  <c r="AA99" i="2" s="1"/>
  <c r="Y51" i="2"/>
  <c r="Z51" i="2" s="1"/>
  <c r="AA51" i="2" s="1"/>
  <c r="Y76" i="2"/>
  <c r="Z76" i="2" s="1"/>
  <c r="AA76" i="2" s="1"/>
  <c r="Y77" i="2"/>
  <c r="Z77" i="2" s="1"/>
  <c r="AA77" i="2" s="1"/>
  <c r="Y93" i="2"/>
  <c r="Z93" i="2" s="1"/>
  <c r="AA93" i="2" s="1"/>
  <c r="Y46" i="2"/>
  <c r="Z46" i="2" s="1"/>
  <c r="AA46" i="2" s="1"/>
  <c r="Y7" i="2"/>
  <c r="Z7" i="2" s="1"/>
  <c r="AA7" i="2" s="1"/>
  <c r="Y55" i="2"/>
  <c r="Z55" i="2" s="1"/>
  <c r="AA55" i="2" s="1"/>
  <c r="Y121" i="2"/>
  <c r="Z121" i="2" s="1"/>
  <c r="AA121" i="2" s="1"/>
  <c r="Y41" i="2"/>
  <c r="Z41" i="2" s="1"/>
  <c r="AA41" i="2" s="1"/>
  <c r="Y73" i="2"/>
  <c r="Z73" i="2" s="1"/>
  <c r="AA73" i="2" s="1"/>
  <c r="Y18" i="2"/>
  <c r="Z18" i="2" s="1"/>
  <c r="AA18" i="2" s="1"/>
  <c r="Y50" i="2"/>
  <c r="Z50" i="2" s="1"/>
  <c r="AA50" i="2" s="1"/>
  <c r="Y52" i="2"/>
  <c r="Z52" i="2" s="1"/>
  <c r="AA52" i="2" s="1"/>
  <c r="Y45" i="2"/>
  <c r="Z45" i="2" s="1"/>
  <c r="AA45" i="2" s="1"/>
  <c r="Y82" i="2"/>
  <c r="Z82" i="2" s="1"/>
  <c r="AA82" i="2" s="1"/>
  <c r="Y13" i="2"/>
  <c r="Z13" i="2" s="1"/>
  <c r="AA13" i="2" s="1"/>
  <c r="Y61" i="2"/>
  <c r="Z61" i="2" s="1"/>
  <c r="AA61" i="2" s="1"/>
  <c r="Y127" i="2"/>
  <c r="Z127" i="2" s="1"/>
  <c r="AA127" i="2" s="1"/>
  <c r="Y142" i="2"/>
  <c r="Z142" i="2" s="1"/>
  <c r="AA142" i="2" s="1"/>
  <c r="Y14" i="2"/>
  <c r="Z14" i="2" s="1"/>
  <c r="AA14" i="2" s="1"/>
  <c r="Y30" i="2"/>
  <c r="Z30" i="2" s="1"/>
  <c r="AA30" i="2" s="1"/>
  <c r="Y94" i="2"/>
  <c r="Z94" i="2" s="1"/>
  <c r="AA94" i="2" s="1"/>
  <c r="Y71" i="2"/>
  <c r="Z71" i="2" s="1"/>
  <c r="AA71" i="2" s="1"/>
  <c r="Y87" i="2"/>
  <c r="Z87" i="2" s="1"/>
  <c r="AA87" i="2" s="1"/>
  <c r="Y16" i="2"/>
  <c r="Z16" i="2" s="1"/>
  <c r="AA16" i="2" s="1"/>
  <c r="Y32" i="2"/>
  <c r="Z32" i="2" s="1"/>
  <c r="AA32" i="2" s="1"/>
  <c r="Y48" i="2"/>
  <c r="Z48" i="2" s="1"/>
  <c r="AA48" i="2" s="1"/>
  <c r="Y96" i="2"/>
  <c r="Z96" i="2" s="1"/>
  <c r="AA96" i="2" s="1"/>
  <c r="Y9" i="2"/>
  <c r="Z9" i="2" s="1"/>
  <c r="AA9" i="2" s="1"/>
  <c r="Y57" i="2"/>
  <c r="Z57" i="2" s="1"/>
  <c r="AA57" i="2" s="1"/>
  <c r="Y89" i="2"/>
  <c r="Z89" i="2" s="1"/>
  <c r="AA89" i="2" s="1"/>
  <c r="Y123" i="2"/>
  <c r="Z123" i="2" s="1"/>
  <c r="AA123" i="2" s="1"/>
  <c r="Y138" i="2"/>
  <c r="Z138" i="2" s="1"/>
  <c r="AA138" i="2" s="1"/>
  <c r="Y44" i="2"/>
  <c r="Z44" i="2" s="1"/>
  <c r="AA44" i="2" s="1"/>
  <c r="Y34" i="2"/>
  <c r="Z34" i="2" s="1"/>
  <c r="AA34" i="2" s="1"/>
  <c r="Y98" i="2"/>
  <c r="Z98" i="2" s="1"/>
  <c r="AA98" i="2" s="1"/>
  <c r="Y20" i="2"/>
  <c r="Z20" i="2" s="1"/>
  <c r="AA20" i="2" s="1"/>
  <c r="Y67" i="2"/>
  <c r="Z67" i="2" s="1"/>
  <c r="AA67" i="2" s="1"/>
  <c r="Y83" i="2"/>
  <c r="Z83" i="2" s="1"/>
  <c r="AA83" i="2" s="1"/>
  <c r="Y133" i="2"/>
  <c r="Z133" i="2" s="1"/>
  <c r="AA133" i="2" s="1"/>
  <c r="Y12" i="2"/>
  <c r="Z12" i="2" s="1"/>
  <c r="AA12" i="2" s="1"/>
  <c r="Y78" i="2"/>
  <c r="Z78" i="2" s="1"/>
  <c r="AA78" i="2" s="1"/>
  <c r="Y92" i="2"/>
  <c r="Z92" i="2" s="1"/>
  <c r="AA92" i="2" s="1"/>
  <c r="Y6" i="2"/>
  <c r="Z6" i="2" s="1"/>
  <c r="AA6" i="2" s="1"/>
  <c r="Y86" i="2"/>
  <c r="Z86" i="2" s="1"/>
  <c r="AA86" i="2" s="1"/>
  <c r="Y47" i="2"/>
  <c r="Z47" i="2" s="1"/>
  <c r="AA47" i="2" s="1"/>
  <c r="Y88" i="2"/>
  <c r="Z88" i="2" s="1"/>
  <c r="AA88" i="2" s="1"/>
  <c r="Y49" i="2"/>
  <c r="Z49" i="2" s="1"/>
  <c r="AA49" i="2" s="1"/>
  <c r="Y74" i="2"/>
  <c r="Z74" i="2" s="1"/>
  <c r="AA74" i="2" s="1"/>
  <c r="Y90" i="2"/>
  <c r="Z90" i="2" s="1"/>
  <c r="AA90" i="2" s="1"/>
  <c r="Y84" i="2"/>
  <c r="Z84" i="2" s="1"/>
  <c r="AA84" i="2" s="1"/>
  <c r="Y43" i="2"/>
  <c r="Z43" i="2" s="1"/>
  <c r="AA43" i="2" s="1"/>
  <c r="Y21" i="2"/>
  <c r="Z21" i="2" s="1"/>
  <c r="AA21" i="2" s="1"/>
  <c r="Y37" i="2"/>
  <c r="Z37" i="2" s="1"/>
  <c r="AA37" i="2" s="1"/>
  <c r="Y54" i="2"/>
  <c r="Z54" i="2" s="1"/>
  <c r="AA54" i="2" s="1"/>
  <c r="Y70" i="2"/>
  <c r="Z70" i="2" s="1"/>
  <c r="AA70" i="2" s="1"/>
  <c r="Y136" i="2"/>
  <c r="Z136" i="2" s="1"/>
  <c r="AA136" i="2" s="1"/>
  <c r="Y56" i="2"/>
  <c r="Z56" i="2" s="1"/>
  <c r="AA56" i="2" s="1"/>
  <c r="Y122" i="2"/>
  <c r="Z122" i="2" s="1"/>
  <c r="AA122" i="2" s="1"/>
  <c r="Y137" i="2"/>
  <c r="Z137" i="2" s="1"/>
  <c r="AA137" i="2" s="1"/>
  <c r="Y33" i="2"/>
  <c r="Z33" i="2" s="1"/>
  <c r="AA33" i="2" s="1"/>
  <c r="Y68" i="2"/>
  <c r="Z68" i="2" s="1"/>
  <c r="AA68" i="2" s="1"/>
  <c r="Y126" i="2"/>
  <c r="Z126" i="2" s="1"/>
  <c r="AA126" i="2" s="1"/>
  <c r="Y58" i="2"/>
  <c r="Z58" i="2" s="1"/>
  <c r="AA58" i="2" s="1"/>
  <c r="Y124" i="2"/>
  <c r="Z124" i="2" s="1"/>
  <c r="AA124" i="2" s="1"/>
  <c r="Y139" i="2"/>
  <c r="Z139" i="2" s="1"/>
  <c r="AA139" i="2" s="1"/>
  <c r="Y60" i="2"/>
  <c r="Z60" i="2" s="1"/>
  <c r="AA60" i="2" s="1"/>
  <c r="Y118" i="2"/>
  <c r="Z118" i="2" s="1"/>
  <c r="AA118" i="2" s="1"/>
  <c r="Y80" i="2"/>
  <c r="Z80" i="2" s="1"/>
  <c r="AA80" i="2" s="1"/>
  <c r="Y85" i="2"/>
  <c r="Z85" i="2" s="1"/>
  <c r="AA85" i="2" s="1"/>
  <c r="Y120" i="2"/>
  <c r="Z120" i="2" s="1"/>
  <c r="AA120" i="2" s="1"/>
  <c r="Y31" i="2"/>
  <c r="Z31" i="2" s="1"/>
  <c r="AA31" i="2" s="1"/>
  <c r="Y95" i="2"/>
  <c r="Z95" i="2" s="1"/>
  <c r="AA95" i="2" s="1"/>
  <c r="Y97" i="2"/>
  <c r="Z97" i="2" s="1"/>
  <c r="AA97" i="2" s="1"/>
  <c r="Y27" i="2"/>
  <c r="Z27" i="2" s="1"/>
  <c r="AA27" i="2" s="1"/>
  <c r="Y75" i="2"/>
  <c r="Z75" i="2" s="1"/>
  <c r="AA75" i="2" s="1"/>
  <c r="Y91" i="2"/>
  <c r="Z91" i="2" s="1"/>
  <c r="AA91" i="2" s="1"/>
  <c r="Y5" i="2"/>
  <c r="Z5" i="2" s="1"/>
  <c r="AA5" i="2" s="1"/>
  <c r="Y53" i="2"/>
  <c r="Z53" i="2" s="1"/>
  <c r="AA53" i="2" s="1"/>
  <c r="Y69" i="2"/>
  <c r="Z69" i="2" s="1"/>
  <c r="AA69" i="2" s="1"/>
  <c r="Y119" i="2"/>
  <c r="Z119" i="2" s="1"/>
  <c r="AA119" i="2" s="1"/>
  <c r="Y135" i="2"/>
  <c r="Z135" i="2" s="1"/>
  <c r="AA135" i="2" s="1"/>
  <c r="Y22" i="2"/>
  <c r="Z22" i="2" s="1"/>
  <c r="AA22" i="2" s="1"/>
  <c r="Y38" i="2"/>
  <c r="Z38" i="2" s="1"/>
  <c r="AA38" i="2" s="1"/>
  <c r="Y15" i="2"/>
  <c r="Z15" i="2" s="1"/>
  <c r="AA15" i="2" s="1"/>
  <c r="Y63" i="2"/>
  <c r="Z63" i="2" s="1"/>
  <c r="AA63" i="2" s="1"/>
  <c r="Y79" i="2"/>
  <c r="Z79" i="2" s="1"/>
  <c r="AA79" i="2" s="1"/>
  <c r="Y129" i="2"/>
  <c r="Z129" i="2" s="1"/>
  <c r="AA129" i="2" s="1"/>
  <c r="Y8" i="2"/>
  <c r="Z8" i="2" s="1"/>
  <c r="AA8" i="2" s="1"/>
  <c r="Y24" i="2"/>
  <c r="Z24" i="2" s="1"/>
  <c r="AA24" i="2" s="1"/>
  <c r="Y40" i="2"/>
  <c r="Z40" i="2" s="1"/>
  <c r="AA40" i="2" s="1"/>
  <c r="Y17" i="2"/>
  <c r="Z17" i="2" s="1"/>
  <c r="AA17" i="2" s="1"/>
  <c r="Y65" i="2"/>
  <c r="Z65" i="2" s="1"/>
  <c r="AA65" i="2" s="1"/>
  <c r="Y81" i="2"/>
  <c r="Z81" i="2" s="1"/>
  <c r="AA81" i="2" s="1"/>
  <c r="Y131" i="2"/>
  <c r="Z131" i="2" s="1"/>
  <c r="AA131" i="2" s="1"/>
  <c r="Y28" i="2"/>
  <c r="Z28" i="2" s="1"/>
  <c r="AA28" i="2" s="1"/>
  <c r="Y10" i="2"/>
  <c r="Z10" i="2" s="1"/>
  <c r="AA10" i="2" s="1"/>
  <c r="Y26" i="2"/>
  <c r="Z26" i="2" s="1"/>
  <c r="AA26" i="2" s="1"/>
  <c r="Y11" i="2"/>
  <c r="Z11" i="2" s="1"/>
  <c r="AA11" i="2" s="1"/>
  <c r="Y59" i="2"/>
  <c r="Z59" i="2" s="1"/>
  <c r="AA59" i="2" s="1"/>
  <c r="Y125" i="2"/>
  <c r="Z125" i="2" s="1"/>
  <c r="AA125" i="2" s="1"/>
  <c r="Y140" i="2"/>
  <c r="Z140" i="2" s="1"/>
  <c r="AA140" i="2" s="1"/>
  <c r="Y36" i="2"/>
  <c r="Z36" i="2" s="1"/>
  <c r="AA36" i="2" s="1"/>
  <c r="X4" i="2"/>
  <c r="V4" i="2"/>
  <c r="AB118" i="2" l="1"/>
  <c r="AB123" i="2"/>
  <c r="AB131" i="2"/>
  <c r="AB126" i="2"/>
  <c r="AB142" i="2"/>
  <c r="AB141" i="2"/>
  <c r="AB140" i="2"/>
  <c r="AB135" i="2"/>
  <c r="AB139" i="2"/>
  <c r="AB127" i="2"/>
  <c r="AB134" i="2"/>
  <c r="AB129" i="2"/>
  <c r="AB137" i="2"/>
  <c r="AB133" i="2"/>
  <c r="AB121" i="2"/>
  <c r="AB120" i="2"/>
  <c r="AB122" i="2"/>
  <c r="AB125" i="2"/>
  <c r="AB119" i="2"/>
  <c r="AB124" i="2"/>
  <c r="AB136" i="2"/>
  <c r="AB138" i="2"/>
  <c r="AB132" i="2"/>
  <c r="AB130" i="2"/>
  <c r="AB128" i="2"/>
  <c r="AB26" i="2"/>
  <c r="AB10" i="2"/>
  <c r="AB59" i="2"/>
  <c r="AB28" i="2"/>
  <c r="AB17" i="2"/>
  <c r="AB38" i="2"/>
  <c r="AB69" i="2"/>
  <c r="AB75" i="2"/>
  <c r="AB31" i="2"/>
  <c r="AB58" i="2"/>
  <c r="AB70" i="2"/>
  <c r="AB43" i="2"/>
  <c r="AB49" i="2"/>
  <c r="AB6" i="2"/>
  <c r="AB98" i="2"/>
  <c r="AB96" i="2"/>
  <c r="AB87" i="2"/>
  <c r="AB14" i="2"/>
  <c r="AB13" i="2"/>
  <c r="AB50" i="2"/>
  <c r="AB93" i="2"/>
  <c r="AB99" i="2"/>
  <c r="AB66" i="2"/>
  <c r="AB64" i="2"/>
  <c r="AB62" i="2"/>
  <c r="AB63" i="2"/>
  <c r="AB8" i="2"/>
  <c r="AB91" i="2"/>
  <c r="AB36" i="2"/>
  <c r="AB11" i="2"/>
  <c r="AB40" i="2"/>
  <c r="AB79" i="2"/>
  <c r="AB22" i="2"/>
  <c r="AB53" i="2"/>
  <c r="AB27" i="2"/>
  <c r="AB60" i="2"/>
  <c r="AB54" i="2"/>
  <c r="AB84" i="2"/>
  <c r="AB88" i="2"/>
  <c r="AB92" i="2"/>
  <c r="AB83" i="2"/>
  <c r="AB34" i="2"/>
  <c r="AB89" i="2"/>
  <c r="AB48" i="2"/>
  <c r="AB71" i="2"/>
  <c r="AB82" i="2"/>
  <c r="AB18" i="2"/>
  <c r="AB55" i="2"/>
  <c r="AB77" i="2"/>
  <c r="AB35" i="2"/>
  <c r="AB39" i="2"/>
  <c r="AB29" i="2"/>
  <c r="AB72" i="2"/>
  <c r="AB24" i="2"/>
  <c r="AB5" i="2"/>
  <c r="AB97" i="2"/>
  <c r="AB85" i="2"/>
  <c r="AB68" i="2"/>
  <c r="AB56" i="2"/>
  <c r="AB37" i="2"/>
  <c r="AB90" i="2"/>
  <c r="AB47" i="2"/>
  <c r="AB78" i="2"/>
  <c r="AB67" i="2"/>
  <c r="AB44" i="2"/>
  <c r="AB57" i="2"/>
  <c r="AB32" i="2"/>
  <c r="AB94" i="2"/>
  <c r="AB45" i="2"/>
  <c r="AB73" i="2"/>
  <c r="AB7" i="2"/>
  <c r="AB76" i="2"/>
  <c r="AB25" i="2"/>
  <c r="AB23" i="2"/>
  <c r="AB19" i="2"/>
  <c r="AB42" i="2"/>
  <c r="AB81" i="2"/>
  <c r="AB65" i="2"/>
  <c r="AB15" i="2"/>
  <c r="AB95" i="2"/>
  <c r="AB80" i="2"/>
  <c r="AB33" i="2"/>
  <c r="AB21" i="2"/>
  <c r="AB74" i="2"/>
  <c r="AB86" i="2"/>
  <c r="AB12" i="2"/>
  <c r="AB20" i="2"/>
  <c r="AB9" i="2"/>
  <c r="AB16" i="2"/>
  <c r="AB30" i="2"/>
  <c r="AB61" i="2"/>
  <c r="AB52" i="2"/>
  <c r="AB41" i="2"/>
  <c r="AB46" i="2"/>
  <c r="AB51" i="2"/>
  <c r="Y4" i="2"/>
  <c r="Z4" i="2" s="1"/>
  <c r="AA4" i="2" s="1"/>
  <c r="AB4" i="2" s="1"/>
</calcChain>
</file>

<file path=xl/sharedStrings.xml><?xml version="1.0" encoding="utf-8"?>
<sst xmlns="http://schemas.openxmlformats.org/spreadsheetml/2006/main" count="409" uniqueCount="189">
  <si>
    <t>PROYECCIÓN PRECIOS DE REFERENCIA</t>
  </si>
  <si>
    <t>PRECIOS DE REFERENCIA</t>
  </si>
  <si>
    <t>ITEMS</t>
  </si>
  <si>
    <t>DESCRIPCION DEL PRODUCTO</t>
  </si>
  <si>
    <t>UN/MED</t>
  </si>
  <si>
    <t>CANT</t>
  </si>
  <si>
    <t>VALOR HISTORICO UNITARIO</t>
  </si>
  <si>
    <t>VALOR ANTES DE IVA</t>
  </si>
  <si>
    <t>% IVA</t>
  </si>
  <si>
    <t>VALOR IVA</t>
  </si>
  <si>
    <t>V/R TOTAL UNITARIO</t>
  </si>
  <si>
    <t>%IVA</t>
  </si>
  <si>
    <t>MENOR VALOR</t>
  </si>
  <si>
    <t>EL MENOR VALOR CORRESPONDE A</t>
  </si>
  <si>
    <t>PROMEDIO</t>
  </si>
  <si>
    <t>MEDIANA</t>
  </si>
  <si>
    <t>MEDIA GEOMETRICA</t>
  </si>
  <si>
    <t>DESVIACIÓN</t>
  </si>
  <si>
    <t>DISPERSIÓN</t>
  </si>
  <si>
    <t xml:space="preserve">CRITERIO </t>
  </si>
  <si>
    <t>VALOR DE REFERENCIA UNITARIO ANTES DE IVA</t>
  </si>
  <si>
    <t xml:space="preserve">VALOR IVA </t>
  </si>
  <si>
    <t>VALOR DE REFERENCIA UNITARIO INCLUIDO IVA</t>
  </si>
  <si>
    <t>UNIDAD</t>
  </si>
  <si>
    <t>N/A</t>
  </si>
  <si>
    <t xml:space="preserve">VALOR DE REFERENCIA UNITARIO  </t>
  </si>
  <si>
    <t>SERVICIO</t>
  </si>
  <si>
    <t>02-02-01-004-005 MAQUINARIA DE OFICINA, CONTABILIDAD E INFORMÁTICA Y RUBRO PRESUPUESTAL</t>
  </si>
  <si>
    <t>02-02-02-008-007 SERVICIOS DE MANTENIMIENTO, REPARACIÓN E INSTALACIÓN (EXCEPTO SERVICIOS DE CONSTRUCCIÓN)</t>
  </si>
  <si>
    <t xml:space="preserve">PASH CORD, 3 MTS CATEGORIA 6A CERT </t>
  </si>
  <si>
    <t>CONECTOR, EXTERNO DE DISCOS USB TO IDE SATA</t>
  </si>
  <si>
    <t>BOARD I H81M P33 SOPORTA /PROCESADORES DE 4TA GEN INTEL CORE / PENTIUM / CELERON PARA SOCKET LGA 1150/SOPORTA MEMORIA DDR3-1600/USB 3.0 + SATA 6GB/MILITARY CLASS 4</t>
  </si>
  <si>
    <t>BOARD INTEL DH61BEB3 A.V.R DDR2 LGA 1155/ SOPORTA PROCESADORES CORE  I3 - 3 Y 4 GENERACION/ PENTIUM / CELERON-CHIPSET CHIPSET INTEL H61/MEMORIA DDR3 1600 / 1333/1066/DIMM 2 X /GRAPHICS MEDIA ACCELERATOR X4500 HD</t>
  </si>
  <si>
    <t>BOARD  H110M-H DDR 4 6° GENERACION/ SOPORTA 7 º / 6 º GENERACIÓN DE PROCESADORES INTEL  CORE DUAL CHANNEL DDR4, 4 DIMM INTEL  USB 3.1/CONECTORES DOBLES PCIE GEN3 X4 M.2 CON TRANSFERENCIA DE DATOS DE HASTA 32 GB / S (PCIE NVME Y SATA SSD)3 CONECTORES SATA EXPRESS</t>
  </si>
  <si>
    <t>BOARD  H81M-A - PROCESADOR I5 4690K COMPATIBLE CON  PROCESADOR INTEL PROCESADOR COMPATIBLE  CORE I5, CORE I7, PENTIUM SOCKET DE PROCESADOR SOCKET H3 (LGA 1150)  MEMORIA COMPATIBLES DDR3-SDRAM</t>
  </si>
  <si>
    <t>PILAS, PARA BOARD CR-2032:3V LITIO SELLADA BATERIA GARANTIZADA</t>
  </si>
  <si>
    <t>PROCESADOR, INTEL CORE I5 4330 DE 3.4 GHZ DE 4 GENERACION FRECUENCIA: 3.8 / 4.0 GHZ NÚCLEOS: 4 CACHÉ: 4 / 4MB/SOCKET TYPE: AM3</t>
  </si>
  <si>
    <t>PROCESADOR, FX 4300 DE 3.8 GHZ AM3FRECUENCIA: 3.8 / 4.0GHZ (BASE / OVERDRIVE) NÚCLEOS: 4, CACHÉ: 4 / 4MB (L2 / L3) TIPO DE SOCKET: AM3 +, POTENCIA DE POTENCIA: 95W</t>
  </si>
  <si>
    <t xml:space="preserve">MEMORIA, DDR3 DE 4GB PARA PC 1333 </t>
  </si>
  <si>
    <t>MEMORIA,  RAM DDR2 DE 2 GB PARA   PC   800</t>
  </si>
  <si>
    <t xml:space="preserve">MEMORIA, RAM DDR2 DE 2 GB PARA PORTATIL  BUS  1600 </t>
  </si>
  <si>
    <t>MEMORIA, RAM DDR3 DE 4 GB PARA PORTATIL BUS  1600</t>
  </si>
  <si>
    <t>MEMORIA, RAM DDR3 DE 8 GIGAS PARA PORTATIL BUS  1600</t>
  </si>
  <si>
    <t>DISCO DURO, 1 TB SATA PARA PC</t>
  </si>
  <si>
    <t xml:space="preserve">FUENTE DE PODER, PARA  CAJA   SLYM  DE 500W </t>
  </si>
  <si>
    <t>FUENTE DE PODER, ATX  DE 500W</t>
  </si>
  <si>
    <t>FUENTE DE PODER,  DE 300W TAMAÑO PEQUEÑO PARA CAJA MINI ATX</t>
  </si>
  <si>
    <t>FUENTE DE PODER,  DE 600W TAMAÑO CONVENCIONAL PARA CAJA ATX</t>
  </si>
  <si>
    <t>TARJETA DE VIDEO, 1GB PCI EXPRES DDR3 CHIP MSI NVIDIA CORES 16,RELOJ DE GRÁFICOS (MHZ) 589, RELOJ DE PROCESADOR (MHZ) 1402, CONFIG. DE MEMORIA ESTÁNDAR 512MB /1GB DDR2, TECNOLOGÍA NVIDIA CUDA,SOPORTE DE BUS PCI EXPRESS 2.0</t>
  </si>
  <si>
    <t>TARJETA DE VIDEO,2 GIGAS PCI EXPRESS DDR3 192 NÚCLEOS CUDA, RELOJ DEL NÚCLEO: 954 MHZ MEMORIA DEL RELOJ: 1800 MHZ EFECTIVOS MEMORIA BUS: 64 BITS API: DIRECTX 12 (NIVEL DE FUNCIONES 11), OPENGL 4.5, OPENCL, CUDA, NVIDIA 3D VISION, PHYSX</t>
  </si>
  <si>
    <t>TARJETA DE SONIDO, POTENCIA 1000 PMPO O SUPERIOR, CONEXIÓN PCI, FRECUENCIA 48 KHZ.8,1</t>
  </si>
  <si>
    <t>CABLE DE CONEXIÓN, TIPO SATA PARA TODO EN UNO</t>
  </si>
  <si>
    <t>CABLE DE CONEXIÓN TIPO PARALELO</t>
  </si>
  <si>
    <t>CABLE DE PODER 5 PINES</t>
  </si>
  <si>
    <t xml:space="preserve">CABLES, SATA  30 CMS </t>
  </si>
  <si>
    <t>CABLE DE CONEXIÓN HDMI,  DE 20 MTS ESPECIFICACION ENMALLADO PUNTA DE ALUMINIO BLINDADO</t>
  </si>
  <si>
    <t>CABLE DE CONEXIÓN HDMI,  DE 10 MTS ESPECIFICACION ENMALLADO PUNTA DE ALUMINIO BLINDADO</t>
  </si>
  <si>
    <t>CABLE  DE CONEXIÓN HDMI,  DE 5 MTS ESPECIFICACION ENMALLADO PUNTA DE ALUMINIO BLINDADO</t>
  </si>
  <si>
    <t xml:space="preserve">CABLE  HDMI DE 10 METROS,  (CON FILTROS PUNTA DORADA)  </t>
  </si>
  <si>
    <t>CABLE   HDMI, DE CONEXIÓN USB DE 3 MTS ESPECIFICACION ENMALLADO PUNTA DE ALUMINIO BLINDADO</t>
  </si>
  <si>
    <t xml:space="preserve">CABLE DE PODER,  2 MTS </t>
  </si>
  <si>
    <t>CABLE PARA DISCO DURO, EXTERNO 3.0</t>
  </si>
  <si>
    <t>CABLE IMPRESORA USB, 1.8 MTS</t>
  </si>
  <si>
    <t>CABLE IMPRESORA USB, 5 MTS</t>
  </si>
  <si>
    <t xml:space="preserve">CABLE RCA  *  METROS </t>
  </si>
  <si>
    <t>TECLADO USB, MULTIMEDIA</t>
  </si>
  <si>
    <t>MOUSE, USB</t>
  </si>
  <si>
    <t>QUEMADOR,  DE DVD INTERNO SATA</t>
  </si>
  <si>
    <t>CARGADOR PARA PORTATIL, HP PROBOOK 440 G2</t>
  </si>
  <si>
    <t>CARGADOR PARA PORTATIL COMPAQ CQ 40,  COMPAQ CQ 40</t>
  </si>
  <si>
    <t>CARGADOR PARA PORTATIL, LENOVO G40-70</t>
  </si>
  <si>
    <t>CARGADOR PARA COMPUTADOR, TODO EN UNO LENOVO</t>
  </si>
  <si>
    <t>PANTALLA  PARA PORTATIL,  HP PROBOOK 440 G2</t>
  </si>
  <si>
    <t>PANTALLA  PARA PORTATIL, COMPAQ CQ 40</t>
  </si>
  <si>
    <t>PANTALLA  PARA PORTATIL , LENOVO G40-70</t>
  </si>
  <si>
    <t>TECLADO PARA PORTATIL,  HP PROBOOK 440 G2</t>
  </si>
  <si>
    <t>TECLADO PARA PORTATIL,  COMPAQ CQ 40</t>
  </si>
  <si>
    <t>TECLADO PARA PORTATIL,  LENOVO G40-70</t>
  </si>
  <si>
    <t>UNIDAD DE DVD INTERNA, PARA PORTATIL HP, COMPAQ, LENOVO</t>
  </si>
  <si>
    <t>UNIDAD FUSORA PARA IMPRESORA, HP M4345X</t>
  </si>
  <si>
    <t>UNIDAD FUSORA PARA IMPRESORA, KYOCERA 2035 DN</t>
  </si>
  <si>
    <t>FUENTE DE ALIMENTACION DE CORRIENTE, PARA IMPRESORA  HP 4345X</t>
  </si>
  <si>
    <t>FUENTE DE ALIMENTACION DE CORRIENTE, PARA IMPRESORA  LEXMARK  T 656</t>
  </si>
  <si>
    <t>FUSIBLE ELECTRONICO, CON ACCION RETARDANTE, DE VIDRIO, DE TAMAÑO 1/4 X 1 1/4" CON VOLTAJE DE APLICACIÓN DE 250</t>
  </si>
  <si>
    <t>KIT DE PIÑONES, IMPRESORA DESJETT DE INYECCIÓN DE TINTA  HP D1460- F4480 -2050</t>
  </si>
  <si>
    <t>COMBO TECLADO Y MOUSE,  INHALAMBRICO</t>
  </si>
  <si>
    <t>CONVERTIDOR  USB A PS2</t>
  </si>
  <si>
    <t>UNIDAD DE DVD EXTERNA PARA COMPUTADOR PORTATIL</t>
  </si>
  <si>
    <t>FUENTE DE ALIMENTACION DE CORRIENTE, PARA IMPRESORA  LEXMARK  X792</t>
  </si>
  <si>
    <t>FUENTE DE ALIMENTACION DE CORRIENTE, PARA IMPRESORA HP LASERJET REF 90A-C390A M4555MFP</t>
  </si>
  <si>
    <t>DISCO DURO, 1 TB EXTERNO</t>
  </si>
  <si>
    <t>CARRETA CABLE DE RED UTP CAT 6 DE 300 METROS</t>
  </si>
  <si>
    <t>CARGADOR PARA PORTATIL, ACCER ASPIRE 4560SERIES "MODELO  MS2340"</t>
  </si>
  <si>
    <t>TECLADO PARA PORTATIL,  ACCER ASPIRE 4560SERIES "MODELO  MS2340"</t>
  </si>
  <si>
    <t>BATERIA PARA PORTATIL,  ACCER ASPIRE 4560SERIES "MODELO  MS2340"</t>
  </si>
  <si>
    <t>ALMOHADILLA IMPRESORA EPSON L3110</t>
  </si>
  <si>
    <t>CABEZAL IMPRESORA EPSON L3110</t>
  </si>
  <si>
    <t xml:space="preserve">BATERIAS PORTATIL VI004 HP </t>
  </si>
  <si>
    <t>PANTALLA HP PAVILION 15 PL003LA</t>
  </si>
  <si>
    <t>CARGADOR HP PAVILION 15 PL003LA</t>
  </si>
  <si>
    <t>TECLADO LENOVO IDEAPAD 320IS 15</t>
  </si>
  <si>
    <t>CARGADOR LENOVO IDEPAD 320 IS15</t>
  </si>
  <si>
    <t>PANTALLAS LENOVO IDEPAD320 IS15</t>
  </si>
  <si>
    <t>UPS PARA EQUIPO DE ESCRITORIO</t>
  </si>
  <si>
    <t>TARJETA DE RED, WIFI POR USB</t>
  </si>
  <si>
    <t xml:space="preserve">SWITCH, DE 1 A 5 PUERTOS  CONECTIVIDAD RED </t>
  </si>
  <si>
    <t xml:space="preserve">SWITCH, DE 8 PUERTOS  CONECTIVIDAD RED </t>
  </si>
  <si>
    <t>BOARD, NVS 210S CHIPSET</t>
  </si>
  <si>
    <t>BOARD INTEL DH61BEB3 A.V.R DDR2 LGA 1155</t>
  </si>
  <si>
    <t>BOARD  4G HDS R2 - DDR2 DVI-HDMI</t>
  </si>
  <si>
    <t>CABLE, UTP CATEGORIA 6E  * MTS BLINDADO</t>
  </si>
  <si>
    <t>MEMORIA, RAM DDR DE 1 GB PARA PC</t>
  </si>
  <si>
    <t>MEMORIA,  RAM DDR2 DE 2 GB PARA  PC</t>
  </si>
  <si>
    <t>DISCO DE 500, GB SATA PARA PC</t>
  </si>
  <si>
    <t>DISCO DURO, PARA PORTÁTIL CAPACIDAD HASTA 1000 GB CONEXIÓN SATA VELOCIDAD SUPERIOR A 8000 RPM</t>
  </si>
  <si>
    <t>DISCO DURO, PARA PORTÁTIL CAPACIDAD HASTA 500GB CONEXIÓN SATA VELOCIDAD SUPERIOR A 9400 RPM</t>
  </si>
  <si>
    <t>RODILLO ALIMENTADOR, DE PAPEL IMPRESORA  HP LASERJET MFP 630, EPSON 365, LEXMARK CX725, KIOCERA FS3040MFP RICOH AFICO SP 3510 SF SCANER KODAK I2600 ZEBRA GT 800TM HP LASERJET 1536 DNF</t>
  </si>
  <si>
    <t>MEMORIA MAXIMO 2GB (MEMORIA DEL SISTEMA) CON KIT DIMM 2 GB PARA IMPRESORA HP 630</t>
  </si>
  <si>
    <t>DISCO DURO EN  ESTADO SOLIDO SSD DE 8 GB PARA IMPRESORA HP 630</t>
  </si>
  <si>
    <t xml:space="preserve">PAC MOUSE PARA COMPUTADORES DE ESCRITORIO </t>
  </si>
  <si>
    <t>KIT DE RODILLOS DE ARRASTRE Y RODILLO DE SEPARACION PARA IMPRESORA  MULTIFUNCIONAL EPSON NODELO L220</t>
  </si>
  <si>
    <t>UNIDAD DE IMAGEN PARA IMPRESORA KYOCERA MODELO M2035DN</t>
  </si>
  <si>
    <t>UNIDAD DE CARGA Y REVELADO PARA IMPRESORA KYOCERA MODELO M2035DN</t>
  </si>
  <si>
    <t>UNIDAD DE RODILLO DE TRANSFERENCIA PARA IMPRESORA KYOCERA MODELO M2035DN</t>
  </si>
  <si>
    <t>KIT DE RODILLOS DE ALIMENTADORES (ALIMENTACIÒN Y SEPARADOR DE HOJAS PARA ESCANNER EPSON MODELO GT-S55</t>
  </si>
  <si>
    <t>INSTALACIÓN DE FUENTE DE PODER, QUE PERMITA ESTABLECER Y MANEJAR LOS VOLTAJES CORRECTOS DE UN COMPUTADOR</t>
  </si>
  <si>
    <t>INSTALACIÓN DE MEMORIA RAM DDR1,DDR2  Y DDR3</t>
  </si>
  <si>
    <t>REVISION DIAGNOSTICO GENERAL DEL COMPUTADOR, QUE PERMITE ESTABLECER LOS REQUERIMIENTOS MINIMOS DE SOFTWARE Y LA COMPOSICIÓN Y OPERATIVIDAD DE HARDWARE</t>
  </si>
  <si>
    <t>CAMBIO Y MANTENIMIENTO DE LA FUENTE DE ALIMENTACION PARA IMPRESORA LASER  HP 4345X</t>
  </si>
  <si>
    <t>INSTALACION  DEL PICKUP ROLLER PARA IMPRESORA LEXMARK T656</t>
  </si>
  <si>
    <t xml:space="preserve">INSTALACION  PIÑON DEL PASO DE PAPEL PARA IMPRESORA DE INYECCION DE TINTA </t>
  </si>
  <si>
    <t>INSTALACIÓN UNIDAD DE CD-ROOM - DVD</t>
  </si>
  <si>
    <t xml:space="preserve">MANTENIMIENTO PREVENTIVO DE IMPRESORAS   DE INYECCION DE TINTA EPSON REF: L210-L220-2540-L3110-3550-L555-L565 DIAGNOSTICO  DEL FUNCIONAMIENTO DE  LA MAQUINA LIMPIEZA EXTERNA LAVADO Y DESMANCHADO DE CARCASAS  LIMPIEZA INTERNA DE CIRCUITOS ELECTRÓNICO,• AJUSTES DE *RODILLOS  *PIÑONERIA *BUJES *SENSORES DE PAPEL *TARJETAS DE RED *BOARD Y ALMOHADILLAS </t>
  </si>
  <si>
    <t xml:space="preserve">MANTENIMIENTO CORRECTIVO  DE IMPRESORAS   DE INYECCION DE TINTA EPSON REF: L210-L220-2540-L3110-3550-L555-L565 DIAGNOSTICO  DEL FUNCIONAMIENTO DE  LA MAQUINA LIMPIEZA EXTERNA LAVADO Y DESMANCHADO DE CARCASAS  LIMPIEZA INTERNA DE CIRCUITOS ELECTRÓNICO,POLVO Y SUCIEDADES ALOJADAS DENTRO DE LA MAQUINA  AJUSTES DE *RODILLOS  *PIÑONERIA *BUJES *SENSORES DE PAPEL *TARJETAS DE RED *BOARD *ALMOHADILLAS *CABEZAL*ENTINTADA *CAMBIO DE PARTES *REPARACION *CONFIGURACION EN EL PC  Y EN RED *PUESTA EN FUNCIONAMIENTO </t>
  </si>
  <si>
    <t>INSTALACION DE PROCESADOR</t>
  </si>
  <si>
    <t xml:space="preserve">INSTALACION Y CONFIGURACION DE BOARD A PC DE ESCRITORIO </t>
  </si>
  <si>
    <t xml:space="preserve">INSTALACION Y CONFIGURACION DE TARJETA DE RED INHALAMBRICA PCI 10/100 </t>
  </si>
  <si>
    <t>MANTENIMIENTO CORRECTIVO PARA COMPUTADORES DE ESCRITORIO  QUE CONSISTENTE EN : LIMPIEZA INTERNA -REMOCIÓN DE PARTÍCULAS DE POLVO CON LIMPIADOR DE CONTACTOS Y/O CIRCUITOS.LIMPIEZA Y REMOCIÓN DE PARTÍCULAS DE POLVO Y SUCIEDADES ALOJADAS EN LAS UNIDADES OPTICAS Y DIGITALES,CONECTORES, PUERTOS Y RANURAS DE EXPASION,LUBRICACION DE LOS VENTILADORES DE FUENTE DE PODER, REPARACION DE SOLDADURAS EN: TARJETAS, REPARACION PANTALLAS QUE INCLUYE:  DE FUENTE DE PODER ,REPARACION DE TARJETA MADRE, LAMPARAS,DISPLAY ,VERIFICACIÓN Y DIAGNÓSTICO DE HARDWARE, ENTRADA Y SALIDA  DE PICOS DE CORRIENTE,REPARACION DE LA BOARD CAMBIO DE FILTROS SOPLADOS, CAMBIO DE PUERTOS USB  OPTIMIZACIÓN DE FUNCIONAMIENTO DE SISTEMA OPERATIVO EN EL CUAL SE INCLUYE LA ELIMINACIÓN DE TEMPORALES, VIRUS, COOKIES Y ARCHIVOS INNECESARIOS. DESFRAGMENTACIÓN DE DISCO DURO, LIMPIEZA REGISTRO ACTUALIZACIONES DEL SISTEMA</t>
  </si>
  <si>
    <t>MANTENIMIENTO PREVENTIVO COMPUTADORES DE ESCRITORIO MARCAS HP,DELL,CLON  Y LENOVO CONSISTENTE EN: LIMPIEZA INTERNA CON EL USO DE TURBINA (SOPLADOR) LIMPIADOR DE CONTACTOS Y LUBRICANTES PENETRANTES LIMPIEZA EXTERNA CON EL USO DE CREMA DESENGRASANTE Y LIMPIADORES A BASE DE ALCOHOL.  REMOCIÓN DE PARTÍCULAS DE POLVO Y SUCIEDADES ALOJADAS EN LAS DIFERENTES PARTES DEL PC, LIMPIEZA Y PRUEBA DE PERIFÉRICOS (TECLADOS, MOUSE, PARLANTES). LUBRICACIÓN DE VENTILADORES Y CHEQUEO DE DISCO DURO CHEKDSK. VERIFICACIÓN Y DIAGNÓSTICO DE HARDWARE QUE PRESENTEN MAL FUNCIONAMIENTO.OPTIMIZACIÓN  DEL SISTEMA OPERATIVO EN EL CUAL SE INCLUYE LA ELIMINACIÓN DE TEMPORALES</t>
  </si>
  <si>
    <t xml:space="preserve">MANTENIMIENTO CORRECTIVO DE IMPRESORA LASER  MILTIFUNCIONAL JET HP 4345 *LIMPIEZA,*AJUSTES,*UNIDAD FUSORA *RODILLOS,*UNIDADES LASER / SCANNER *REPARACIÓN DE CIRCUITOS,*TARJETAS DE RED,*CÓDIGOS DE ERROR (TÉCNICOS) *KIT DE ARRASTRE, *SENSOR DEL PAPEL  *KIT DE PIÑONES </t>
  </si>
  <si>
    <t>MANTENIMIENTO PREVENTIVO COMPUTADORES PORTATILES CONSISTENTE EN: LIMPIEZA INTERNA CON EL USO DE TURBINA (SOPLADOR) LIMPIADOR DE CONTACTOS Y LUBRICANTES PENETRANTES, CAMBIO DE CREMA DISCIPADAORA, LIMPIEZA EXTERNA CON EL USO DE CREMA DESENGRASANTE Y LIMPIADORES A BASE DE ALCOHOL.  REMOCIÓN DE PARTÍCULAS DE POLVO Y SUCIEDADES ALOJADAS EN LAS DIFERENTES PARTES DEL PC, LIMPIEZA DE PERIFÉRICOS (TECLADOS, MOUSE, PARLANTES, ETC). LUBRICACIÓN DE VENTILADORES Y CHEQUEO DE DISCO DURO CHEK DISK. VERIFICACIÓN DE SOFTWARE QUE PRESENTE MAL FUNCIONAMIENTO. OPTIMIZACIÓN DEL SISTEMA OPERATIVO EN EL CUAL SE INCLUYE LA ELIMINACIÓN DE ARCHIVOS TEMPORALES.</t>
  </si>
  <si>
    <t xml:space="preserve">MANTENIMIENTO CORRECTIVO PARA COMPUTADORES DE PORTATILES, CONSISTENTE EN: CAMBIO DE PARTES, PANTALLAS, BISAGRAS,TECLADO,TOUCH MOUSE, PROCESADOR,MEMORIAS,DISCO DURO,BUSES DE DATOS,BATERIAS, BOTONES DE CONTROL DE ENCENDIDO VOLUMEN Y BRILLO, VERIFICACION DE HARDWARE Y SOFTWARE DE TODO EL EQUIPO Y SUS COMPONENTES, OPTIMIZACIÓN DE FUNCIONAMIENTO DE SISTEMA OPERATIVO EN EL CUAL  INCLUYE LA ELIMINACIÓN DE TEMPORALES Y VIRUS. DESFRAGMENTACIÓN DE DISCO DURO LIMPIEZA-REGISTRO ACTUALIZACIONES DEL SISTEMA OPERATIVO, INCLUYE LOS  PERIFICOS DEL EQUIPO </t>
  </si>
  <si>
    <t>MANTENIMIENTO PREVENTIVO COMPUTADORES ALL IN ONE  QUE CONSISTE EN LIMPIEZA INTERNA CON EL USO DE TURBINA (SOPLADOR) LIMPIADOR DE CONTACTOS Y LUBRICANTES PENETRANTES LIMPIEZA EXTERNA CON EL USO DE CREMA DESENGRASANTE Y LIMPIADORES A BASE DE ALCOHOL .REMOCION DE PARTICULAS DE POLVO (TECLADOS,MOUSE)  CHEQUEO DE DISCO DURO CHEK DSK VERIFICACION DE SOFWARE  QUE PRESENTE MAL FUNCIONAMIENTO ,OPTIMIZACION DEL SISTEMA OPERATIVO EN EL CUAL SE INCLUYE LA ELIMINACION DE TEMPORALES</t>
  </si>
  <si>
    <t>MANTENIMIENTO PREVENTIVO    IMPRESORAS LASER  QUE CONSISTE EN: DESENSAMBLE COMPLETO DE LA MÁQUINA, LAVADO Y DESMANCHADO DE CARCASAS EXTERNAS, LIMPIEZA INTERNA DE CIRCUITO ELECTRÓNICO, FUSOR, TÓNER, LUBRICACIÓN DE EJE, PIÑONES, BUJES SENSORES, RODILLOS DE ARRASTRE,FUNCIONAMIENTO EN RED O PUERTO USB REF: HP M1212-HP 1102W - HP 1020 HP 1505 HP 1006 PRO M4555 MFP MFP425DN-KYOCERA ECOSYS-SCX-4833FD-LEXMARK T640</t>
  </si>
  <si>
    <t>MANTENIMIENTO PREVENTIVO  DEL SCANNER MULTIFORMATO CONSISTENTE EN DESENSAMBLE COMPLETO DE LA MÁQUINA, LAVADO Y DESMANCHADO DE CARCASAS EXTERNAS, LIMPIEZA INTERNA DE CIRCUITOS ELECTRÓNICOS, LUBRICACIÓN DE EJE, PIÑONES, BUJES SENSORES, RODILLOS DE ARRASTRE, FUNCIONAMIENTO EN RED O PUERTO USB</t>
  </si>
  <si>
    <t>MANTENIMIENTO CORRECTIVO  PARA SCANNER MULTIFORMATO CONSISTENTE EN DESENSAMBLE COMPLETO DE LA MÁQUINA, LAVADO Y DESMANCHADO DE CARCASAS EXTERNAS, LIMPIEZA INTERNA DE CIRCUITOS ELECTRÓNICOS, LUBRICACIÓN DE EJE, PIÑONES, BUJES SENSORES, RODILLOS DE ARRASTRE,CAMBIO DE PARTES QUE GENEREN MAL FUNCIONAMIENTO DEL SCANER O QUE REQUIERAN SER SUSTITUIDOS POR DESGASTE O DAÑOS PRUEBAS Y PUESTA EN MARCHA.</t>
  </si>
  <si>
    <t>MANTENIMIENTO PREVENTIVO DEL PROYECTOR VIDEO BEAM  INCLUYE:DIAGNÓSTICO GENERAL DEL FUNCIONAMIENTO ÓPTIMO DEL EQUIPO (SE DEBE IDENTIFICAR LAS PARTES QUE DEBEN SER REPARADAS PARA EL CORRECTO FUNCIONAMIENTO DEL MISMO. LIMPIEZA INTERNA Y EXTERNA DE TAPAS Y CARCASAS. CON LIMPIADOR ELECTRÓNICO Y CREMAS QUE PROTEJAN EL COLOR DE LAS CARCASAS. LIMPIEZA DE CONTACTOS Y LUBRICACIÓN.</t>
  </si>
  <si>
    <t xml:space="preserve">MANTENIMIENTO CORRECTIVO DEL PROYECTOR VIDEO BEAM QUE INCLUYE DIAGNÓSTICO GENERAL DEL FUNCIONAMIENTO ÓPTIMO DEL EQUIPO SE DEBE IDENTIFICAR LAS PARTES O PARTE QUE DEBEN SER CAMBIADAS PARA EL CORRECTO FUNCIONAMIENTO DEL MISMO. CAMBIO DE LA (S) PARTE (S) DAÑADA (S), ENTRE LA (S) QUE PUEDE (N) ESTAR: LÁMPARAS, TARJETAS, SEMICONDUCTORES, INTEGRADOS, CONDENSADORES, FUSIBLES, RESISTENCIAS, POTENCIÓMETROS, CONECTORES Y CABLES. LIMPIEZA EXTERNA TAPAS Y CARCASAS. PRUEBAS FINALES DE CORRECTO FUNCIONAMIENTO. </t>
  </si>
  <si>
    <t>INSTALACIÓN DE PROGRAMAS - SOFTWARE PARA EL FUNCIONAMIENTO NORMAL DE UN COMPUTADOR Y LA CONFIGURACION DEL MISMO EN RED</t>
  </si>
  <si>
    <t>INSTALACION DE DISCO DURO DE 500 GB SATA CON SISTEMA OPERATIVO QUE PERMITA EL NORMAL FUNCIONAMIENTO DE UN COMPUTADOR.</t>
  </si>
  <si>
    <t xml:space="preserve">CAMBIO Y MANTENIMIENTO DE LA FUENTE DE ALIMENTACION PARA IMPRESORA LASER A TODO COSTO  </t>
  </si>
  <si>
    <t>INSTALACION DE PROCESADOR DE CONTACTOS Y CONFIGURACION</t>
  </si>
  <si>
    <t xml:space="preserve">INSTALACION TARJETA DE RED PCI 10/100 Y MANTENIMIENTO  PARA EL  SERVIDOR </t>
  </si>
  <si>
    <t xml:space="preserve">MANTENIMIENTO  GENERAL  PARA   LA MAQUINA DE  IMPRESIÓN  PLAQUETEADORA - INVENTARIOS </t>
  </si>
  <si>
    <t>INSTALACION DE SISTEMA OPERATIVO WINDOWS 10</t>
  </si>
  <si>
    <t>LUBRICACION BUJES Y RODAMIENTO PARA IMPRESORA MULTIFUNCIONAL HP LASERJET MODELO MFPM630</t>
  </si>
  <si>
    <t xml:space="preserve">MECANISMO DE TRANSMISION MOVIMIENTO A LOS RODILLAS DE ARRASTRE Y ALIMENTACION DE DOCUMENTOS </t>
  </si>
  <si>
    <t>CONFIABILIDAD INDUSTRIAL SAS</t>
  </si>
  <si>
    <t>VALOR HISTORICO TRIADO A VALOR PRESENTE</t>
  </si>
  <si>
    <t>TOTHAL PRINTER SAS</t>
  </si>
  <si>
    <t>CABLE DE VIDEO VGA,  3 MTS (CON FILTROS BLINDADO)</t>
  </si>
  <si>
    <t>CABLE EXTENSION USB, DE 10 MTS</t>
  </si>
  <si>
    <t>HUB 8 PUERTOS, USB FLEXIBLE CONEXIÓN</t>
  </si>
  <si>
    <t xml:space="preserve">UPS PARA EQUIPO DE ESCRITORIO </t>
  </si>
  <si>
    <t>DISCO DURO, 2 TB EXTERNO</t>
  </si>
  <si>
    <t xml:space="preserve">BATERIAS PORTATIL PROBOOK HP VI04   </t>
  </si>
  <si>
    <t>KIT DE RODILLOS DE ALIMENTADORES (ALIMENTACIÒN Y SEPARADOR DE HOJAS PARA ESCANNER EPSON MODELO DS510</t>
  </si>
  <si>
    <t>RODILLO ALIMENTADOR, DE PAPEL IMPRESORA LASER JET</t>
  </si>
  <si>
    <t xml:space="preserve">MEMORIA RAM 4GB DDR2 PARA COMPUTADORES DE ESCRITORIO </t>
  </si>
  <si>
    <t>DISCO DURO INTERNO DE 3000 GB DESKTOP HDD</t>
  </si>
  <si>
    <t>DISCO DE 500, GB SATA PARA COMPUTADOR PORTATIL</t>
  </si>
  <si>
    <t xml:space="preserve">KIT ROLLER ESCANER KODAK S2070 </t>
  </si>
  <si>
    <t>KIT ROLLER HP SCAN JET FLOW 7000 S3</t>
  </si>
  <si>
    <t xml:space="preserve">UNIDAD </t>
  </si>
  <si>
    <t>MOUSE MK120</t>
  </si>
  <si>
    <t>TECLADO MK 120</t>
  </si>
  <si>
    <t>BATERIA LENOVO IDEPAD 320</t>
  </si>
  <si>
    <t xml:space="preserve">MANTENIMIENTO CORRECTIVO PARA COMPUTADORES DE ESCRITORIO, CONSISTENTE EN: CAMBIO DE PARTES, PANTALLAS,TECLADO,TOUCH MOUSE, PROCESADOR,MEMORIAS,DISCO DURO,BUSES DE DATOS,BATERIAS, BOTONES DE CONTROL DE ENCENDIDO VOLUMEN Y BRILLO, VERIFICACION DE HARDWARE Y SOFTWARE DE TODO EL EQUIPO Y SUS COMPONENTES, OPTIMIZACIÓN DE FUNCIONAMIENTO DE SISTEMA OPERATIVO EN EL CUAL  INCLUYE LA ELIMINACIÓN DE TEMPORALES Y VIRUS. DESFRAGMENTACIÓN DE DISCO DURO LIMPIEZA-REGISTRO ACTUALIZACIONES DEL SISTEMA OPERATIVO, INCLUYE LOS  PERIFICOS DEL EQUIPO </t>
  </si>
  <si>
    <t>MANTENIMIENTO CORRECTIVO DE IMPRESORA LASER  MILTIFUNCIONAL 1 *LIMPIEZA,*AJUSTES,*UNIDAD FUSORA *RODILLOS,*UNIDADES LASER / SCANNER *REPARACIÓN DE CIRCUITOS,*TARJETAS DE RED,*CÓDIGOS DE ERROR (TÉCNICOS) *KIT DE ARRASTRE, *SENSOR DEL PAPEL  *KIT DE PIÑONES 
REF: JET HP MFP M630, JET HP MFP 527,  LEXMARK MX72</t>
  </si>
  <si>
    <t xml:space="preserve">MANTENIMIENTO CORRECTIVO DE ESCANER  *LIMPIEZA,*AJUSTES,*UNIDAD FUSORA *RODILLOS,*UNIDADES LASER / SCANNER *REPARACIÓN DE CIRCUITOS,*TARJETAS DE RED,*CÓDIGOS DE ERROR (TÉCNICOS) *KIT DE ARRASTRE, *SENSOR DEL PAPEL  *KIT DE PIÑONES </t>
  </si>
  <si>
    <t>MANTENIMIENTO PREVENTIVO    IMPRESORAS LASER  QUE CONSISTE EN: DESENSAMBLE COMPLETO DE LA MÁQUINA, LAVADO Y DESMANCHADO DE CARCASAS EXTERNAS, LIMPIEZA INTERNA DE CIRCUITO ELECTRÓNICO, FUSOR, TÓNER, LUBRICACIÓN DE EJE, PIÑONES, BUJES SENSORES, RODILLOS DE ARRASTRE,FUNCIONAMIENTO EN RED O PUERTO USB REF: HP MFP 527; USB REF: LEXMARK MX721; JET HP MFP M630</t>
  </si>
  <si>
    <t>INSTALACION DE BATERIA LENOVO IDEPAD 320,LENOVO IDEPAD 321</t>
  </si>
  <si>
    <t xml:space="preserve">MANTENIMIENTO PREVENTIVO EQUIPO PORTATIL MSI TODAS LAS REFERENCIAS </t>
  </si>
  <si>
    <t xml:space="preserve">MANTENIMIENTO CORRECTIVO EQUIPO PORTATIL MSI TODAS LAS REFERENCIAS  Y EQUIPO PORTATIL PANASONIC CF 54 </t>
  </si>
  <si>
    <t>CONTRATO No. 060-CENAC-REGIONAL-USAQUÉN-2021 26/04/2021</t>
  </si>
  <si>
    <t xml:space="preserve">MANTENIMIENTO CORRECTIVO PARA COMPUTADOR ALL IN ONE  DE ESCRITORIO CONSISTENTE EN:LIMPIEZA INTERNA -REMOCIÓN DE PARTÍCULAS DE POLVO CON LIMPIADOR DE CONTACTOS Y/O CIRCUITOS.LIMPIEZA Y REMOCIÓN DE PARTÍCULAS DE POLVO Y SUCIEDADES ALOJADAS EN LAS UNIDADES OPTICAS Y DIGITALES, CONECTORES, PUERTOS Y RANURAS DE EXPASION.   LUBRICACIÓN - VENTILADORES DE FUENTE DE PODER Y REALIZACION DE PEQUEÑAS SOLDADURAS EN: LAS TARJETAS, PANTALLAS Y/O CUALQUIER OTRO COMPONENTE DEL PC, VERIFICACIÓN Y DIAGNÓSTICO DE HARDWARE, ENTRADA Y SALIDA DE PICOS DE CORRIENTE, REEMPLAZANDO PARTES DEFECTUOSAS O QUE PRESENTEN MAL FUNCIONAMIENTO SI ASI SE REQUIEREN.OPTIMIZACIÓN DE FUNCIONAMIENTO DE SISTEMA OPERATIVO EN EL CUAL SE INCLUYE LA ELIMINACIÓN DE TEMPORALES, VIRUS, COOKIES Y ARCHIVOS INNECESARIOS. DESFRAGMENTACIÓN DE DISCO DURO.                                                                                                                                                       FORMATEO DEL COMPUTADOR POR FALLAS TÉCNICAS.LIMPIEZA REGISTRO ACTUALIZACIONES DEL SISTEMA Y BAKUP            </t>
  </si>
  <si>
    <t>IPC ACTUAL (113,26) /IPC INICIAL (107,76)</t>
  </si>
  <si>
    <t xml:space="preserve">JUEGO RODILLOS ALIMENTADOR PAPEL IMPRESORA HP MFP 527. </t>
  </si>
  <si>
    <t>DISTRIBUCIONES Y SERVICIOS JT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</si>
</sst>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quot;$&quot;* #,##0_-;\-&quot;$&quot;* #,##0_-;_-&quot;$&quot;* &quot;-&quot;_-;_-@_-"/>
    <numFmt numFmtId="165" formatCode="_-* #,##0.00_-;\-* #,##0.00_-;_-* &quot;-&quot;_-;_-@_-"/>
    <numFmt numFmtId="166" formatCode="0.0%"/>
    <numFmt numFmtId="167" formatCode="_(&quot;$&quot;\ * #,##0.00_);_(&quot;$&quot;\ * \(#,##0.00\);_(&quot;$&quot;\ * &quot;-&quot;??_);_(@_)"/>
  </numFmts>
  <fonts count="5" x14ac:knownFonts="1">
    <font>
      <sz val="11"/>
      <color theme="1"/>
      <name val="Calibri"/>
      <family val="2"/>
      <scheme val="minor"/>
    </font>
    <font>
      <sz val="11"/>
      <color theme="1"/>
      <name val="Calibri"/>
      <family val="2"/>
      <scheme val="minor"/>
    </font>
    <font>
      <sz val="10"/>
      <name val="Arial"/>
      <family val="2"/>
    </font>
    <font>
      <sz val="8"/>
      <name val="Arial Narrow"/>
      <family val="2"/>
    </font>
    <font>
      <b/>
      <sz val="8"/>
      <name val="Arial Narrow"/>
      <family val="2"/>
    </font>
  </fonts>
  <fills count="10">
    <fill>
      <patternFill patternType="none"/>
    </fill>
    <fill>
      <patternFill patternType="gray125"/>
    </fill>
    <fill>
      <patternFill patternType="solid">
        <fgColor theme="9" tint="0.59999389629810485"/>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
      <patternFill patternType="solid">
        <fgColor rgb="FFFFFFF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10">
    <xf numFmtId="0" fontId="0" fillId="0" borderId="0"/>
    <xf numFmtId="9" fontId="1" fillId="0" borderId="0" applyFont="0" applyFill="0" applyBorder="0" applyAlignment="0" applyProtection="0"/>
    <xf numFmtId="0" fontId="2" fillId="0" borderId="0"/>
    <xf numFmtId="43" fontId="2" fillId="0" borderId="0" applyFont="0" applyFill="0" applyBorder="0" applyAlignment="0" applyProtection="0"/>
    <xf numFmtId="41"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167" fontId="1" fillId="0" borderId="0" applyFont="0" applyFill="0" applyBorder="0" applyAlignment="0" applyProtection="0"/>
    <xf numFmtId="0" fontId="1" fillId="0" borderId="0"/>
    <xf numFmtId="41" fontId="1" fillId="0" borderId="0" applyFont="0" applyFill="0" applyBorder="0" applyAlignment="0" applyProtection="0"/>
  </cellStyleXfs>
  <cellXfs count="44">
    <xf numFmtId="0" fontId="0" fillId="0" borderId="0" xfId="0"/>
    <xf numFmtId="0" fontId="3" fillId="0" borderId="0" xfId="2" applyFont="1" applyFill="1"/>
    <xf numFmtId="0" fontId="3" fillId="0" borderId="0" xfId="2" applyFont="1" applyFill="1" applyAlignment="1">
      <alignment vertical="center"/>
    </xf>
    <xf numFmtId="0" fontId="4" fillId="6" borderId="1" xfId="2" applyFont="1" applyFill="1" applyBorder="1" applyAlignment="1">
      <alignment horizontal="center" vertical="center" wrapText="1"/>
    </xf>
    <xf numFmtId="0" fontId="4" fillId="7" borderId="1" xfId="2" applyFont="1" applyFill="1" applyBorder="1" applyAlignment="1">
      <alignment horizontal="center" vertical="center" wrapText="1"/>
    </xf>
    <xf numFmtId="0" fontId="4" fillId="6" borderId="1" xfId="2" applyFont="1" applyFill="1" applyBorder="1" applyAlignment="1">
      <alignment horizontal="center" vertical="center"/>
    </xf>
    <xf numFmtId="0" fontId="3" fillId="6" borderId="1" xfId="2" applyFont="1" applyFill="1" applyBorder="1"/>
    <xf numFmtId="0" fontId="3" fillId="6" borderId="1" xfId="2" applyFont="1" applyFill="1" applyBorder="1" applyAlignment="1">
      <alignment horizontal="center"/>
    </xf>
    <xf numFmtId="0" fontId="3" fillId="8" borderId="0" xfId="2" applyFont="1" applyFill="1"/>
    <xf numFmtId="0" fontId="3" fillId="0" borderId="4" xfId="0" applyFont="1" applyFill="1" applyBorder="1" applyAlignment="1">
      <alignment horizontal="center" vertical="center"/>
    </xf>
    <xf numFmtId="0" fontId="3" fillId="0" borderId="5" xfId="0" applyFont="1" applyFill="1" applyBorder="1" applyAlignment="1">
      <alignment vertical="center" wrapText="1"/>
    </xf>
    <xf numFmtId="0" fontId="3" fillId="0" borderId="1" xfId="2" applyFont="1" applyFill="1" applyBorder="1" applyAlignment="1">
      <alignment horizontal="center" vertical="center"/>
    </xf>
    <xf numFmtId="9" fontId="3" fillId="8" borderId="1" xfId="5" applyFont="1" applyFill="1" applyBorder="1" applyAlignment="1">
      <alignment horizontal="right" vertical="center"/>
    </xf>
    <xf numFmtId="9" fontId="3" fillId="0" borderId="1" xfId="5" applyFont="1" applyFill="1" applyBorder="1" applyAlignment="1">
      <alignment horizontal="right" vertical="center"/>
    </xf>
    <xf numFmtId="165" fontId="3" fillId="0" borderId="1" xfId="4" applyNumberFormat="1" applyFont="1" applyFill="1" applyBorder="1" applyAlignment="1">
      <alignment horizontal="center" vertical="center" wrapText="1"/>
    </xf>
    <xf numFmtId="0" fontId="3" fillId="9" borderId="1" xfId="0" applyFont="1" applyFill="1" applyBorder="1" applyAlignment="1">
      <alignment horizontal="center" vertical="center" wrapText="1"/>
    </xf>
    <xf numFmtId="165" fontId="4" fillId="6" borderId="1" xfId="4" applyNumberFormat="1" applyFont="1" applyFill="1" applyBorder="1" applyAlignment="1">
      <alignment vertical="center"/>
    </xf>
    <xf numFmtId="0" fontId="4" fillId="6" borderId="6" xfId="2" applyFont="1" applyFill="1" applyBorder="1" applyAlignment="1">
      <alignment horizontal="center" vertical="center" wrapText="1"/>
    </xf>
    <xf numFmtId="43" fontId="3" fillId="0" borderId="0" xfId="2" applyNumberFormat="1" applyFont="1" applyFill="1"/>
    <xf numFmtId="43" fontId="3" fillId="0" borderId="0" xfId="3" applyFont="1" applyFill="1"/>
    <xf numFmtId="43" fontId="3" fillId="0" borderId="0" xfId="3" applyFont="1" applyFill="1" applyAlignment="1">
      <alignment horizontal="center"/>
    </xf>
    <xf numFmtId="166" fontId="3" fillId="0" borderId="0" xfId="5" applyNumberFormat="1" applyFont="1" applyFill="1" applyAlignment="1">
      <alignment horizontal="center"/>
    </xf>
    <xf numFmtId="10" fontId="3" fillId="0" borderId="0" xfId="1" applyNumberFormat="1" applyFont="1" applyFill="1"/>
    <xf numFmtId="165" fontId="3" fillId="0" borderId="1" xfId="9" applyNumberFormat="1" applyFont="1" applyFill="1" applyBorder="1" applyAlignment="1">
      <alignment horizontal="right" vertical="center"/>
    </xf>
    <xf numFmtId="2" fontId="3" fillId="0" borderId="1" xfId="2" applyNumberFormat="1" applyFont="1" applyFill="1" applyBorder="1" applyAlignment="1">
      <alignment horizontal="right" vertical="center"/>
    </xf>
    <xf numFmtId="0" fontId="3" fillId="8" borderId="5" xfId="0" applyFont="1" applyFill="1" applyBorder="1" applyAlignment="1">
      <alignment vertical="center" wrapText="1"/>
    </xf>
    <xf numFmtId="41" fontId="3" fillId="0" borderId="1" xfId="4" applyNumberFormat="1" applyFont="1" applyFill="1" applyBorder="1" applyAlignment="1">
      <alignment horizontal="right" vertical="center"/>
    </xf>
    <xf numFmtId="41" fontId="3" fillId="6" borderId="1" xfId="2" applyNumberFormat="1" applyFont="1" applyFill="1" applyBorder="1"/>
    <xf numFmtId="41" fontId="4" fillId="6" borderId="1" xfId="4" applyNumberFormat="1" applyFont="1" applyFill="1" applyBorder="1" applyAlignment="1">
      <alignment vertical="center"/>
    </xf>
    <xf numFmtId="9" fontId="3" fillId="8" borderId="1" xfId="1" applyFont="1" applyFill="1" applyBorder="1" applyAlignment="1">
      <alignment horizontal="right" vertical="center"/>
    </xf>
    <xf numFmtId="9" fontId="3" fillId="6" borderId="1" xfId="1" applyFont="1" applyFill="1" applyBorder="1"/>
    <xf numFmtId="41" fontId="3" fillId="0" borderId="1" xfId="9" applyNumberFormat="1" applyFont="1" applyFill="1" applyBorder="1" applyAlignment="1">
      <alignment horizontal="right" vertical="center"/>
    </xf>
    <xf numFmtId="41" fontId="3" fillId="0" borderId="1" xfId="9" applyNumberFormat="1" applyFont="1" applyFill="1" applyBorder="1" applyAlignment="1">
      <alignment horizontal="right" vertical="center" wrapText="1"/>
    </xf>
    <xf numFmtId="41" fontId="4" fillId="6" borderId="1" xfId="2" applyNumberFormat="1" applyFont="1" applyFill="1" applyBorder="1" applyAlignment="1">
      <alignment horizontal="center" vertical="center" wrapText="1"/>
    </xf>
    <xf numFmtId="41" fontId="3" fillId="0" borderId="1" xfId="2" applyNumberFormat="1" applyFont="1" applyFill="1" applyBorder="1" applyAlignment="1">
      <alignment horizontal="right" vertical="center"/>
    </xf>
    <xf numFmtId="0" fontId="3" fillId="0" borderId="1" xfId="0" applyFont="1" applyFill="1" applyBorder="1" applyAlignment="1">
      <alignment horizontal="center" vertical="center"/>
    </xf>
    <xf numFmtId="0" fontId="3" fillId="0" borderId="1" xfId="0" applyFont="1" applyFill="1" applyBorder="1" applyAlignment="1">
      <alignment vertical="center" wrapText="1"/>
    </xf>
    <xf numFmtId="43" fontId="4" fillId="7" borderId="1" xfId="3" applyFont="1" applyFill="1" applyBorder="1" applyAlignment="1">
      <alignment horizontal="center" vertical="center"/>
    </xf>
    <xf numFmtId="0" fontId="4" fillId="2" borderId="1" xfId="2" applyFont="1" applyFill="1" applyBorder="1" applyAlignment="1">
      <alignment horizontal="center" vertical="center" wrapText="1"/>
    </xf>
    <xf numFmtId="0" fontId="4" fillId="3" borderId="1" xfId="2" applyFont="1" applyFill="1" applyBorder="1" applyAlignment="1">
      <alignment horizontal="center" vertical="center"/>
    </xf>
    <xf numFmtId="0" fontId="4" fillId="4" borderId="1" xfId="2" applyFont="1" applyFill="1" applyBorder="1" applyAlignment="1">
      <alignment horizontal="center" vertical="center"/>
    </xf>
    <xf numFmtId="0" fontId="4" fillId="5" borderId="1" xfId="2" applyFont="1" applyFill="1" applyBorder="1" applyAlignment="1">
      <alignment horizontal="center" vertical="center" wrapText="1"/>
    </xf>
    <xf numFmtId="0" fontId="4" fillId="6" borderId="2" xfId="2" applyFont="1" applyFill="1" applyBorder="1" applyAlignment="1">
      <alignment horizontal="center" vertical="center" wrapText="1"/>
    </xf>
    <xf numFmtId="0" fontId="4" fillId="6" borderId="3" xfId="2" applyFont="1" applyFill="1" applyBorder="1" applyAlignment="1">
      <alignment horizontal="center" vertical="center" wrapText="1"/>
    </xf>
  </cellXfs>
  <cellStyles count="10">
    <cellStyle name="Millares [0]" xfId="9" builtinId="6"/>
    <cellStyle name="Millares [0] 2" xfId="4" xr:uid="{00000000-0005-0000-0000-000001000000}"/>
    <cellStyle name="Millares 2" xfId="3" xr:uid="{00000000-0005-0000-0000-000002000000}"/>
    <cellStyle name="Moneda [0] 2" xfId="6" xr:uid="{00000000-0005-0000-0000-000003000000}"/>
    <cellStyle name="Moneda 8" xfId="7" xr:uid="{00000000-0005-0000-0000-000004000000}"/>
    <cellStyle name="Normal" xfId="0" builtinId="0"/>
    <cellStyle name="Normal 2" xfId="2" xr:uid="{00000000-0005-0000-0000-000006000000}"/>
    <cellStyle name="Normal 2 78" xfId="8" xr:uid="{00000000-0005-0000-0000-000007000000}"/>
    <cellStyle name="Porcentaje" xfId="1" builtinId="5"/>
    <cellStyle name="Porcentaje 2" xfId="5"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213"/>
  <sheetViews>
    <sheetView tabSelected="1" topLeftCell="U1" zoomScale="80" zoomScaleNormal="80" workbookViewId="0">
      <selection activeCell="X106" sqref="X106"/>
    </sheetView>
  </sheetViews>
  <sheetFormatPr baseColWidth="10" defaultColWidth="11.42578125" defaultRowHeight="12.75" x14ac:dyDescent="0.25"/>
  <cols>
    <col min="1" max="1" width="7.85546875" style="1" bestFit="1" customWidth="1"/>
    <col min="2" max="2" width="60.42578125" style="1" customWidth="1"/>
    <col min="3" max="3" width="13.28515625" style="1" customWidth="1"/>
    <col min="4" max="4" width="7.28515625" style="2" bestFit="1" customWidth="1"/>
    <col min="5" max="5" width="16.5703125" style="2" customWidth="1"/>
    <col min="6" max="6" width="24" style="2" customWidth="1"/>
    <col min="7" max="7" width="19.7109375" style="1" customWidth="1"/>
    <col min="8" max="9" width="15.140625" style="1" customWidth="1"/>
    <col min="10" max="10" width="16" style="1" customWidth="1"/>
    <col min="11" max="11" width="18.28515625" style="1" customWidth="1"/>
    <col min="12" max="13" width="15.85546875" style="1" customWidth="1"/>
    <col min="14" max="14" width="13" style="1" customWidth="1"/>
    <col min="15" max="15" width="18.140625" style="1" customWidth="1"/>
    <col min="16" max="17" width="13.85546875" style="1" customWidth="1"/>
    <col min="18" max="18" width="16.85546875" style="1" customWidth="1"/>
    <col min="19" max="19" width="18.42578125" style="1" customWidth="1"/>
    <col min="20" max="20" width="17.28515625" style="19" customWidth="1"/>
    <col min="21" max="21" width="20.85546875" style="20" customWidth="1"/>
    <col min="22" max="22" width="13.5703125" style="19" customWidth="1"/>
    <col min="23" max="23" width="13.140625" style="19" customWidth="1"/>
    <col min="24" max="24" width="15" style="19" customWidth="1"/>
    <col min="25" max="25" width="14.42578125" style="19" customWidth="1"/>
    <col min="26" max="26" width="17.85546875" style="21" customWidth="1"/>
    <col min="27" max="27" width="25" style="19" customWidth="1"/>
    <col min="28" max="28" width="20.5703125" style="1" customWidth="1"/>
    <col min="29" max="29" width="25" style="19" customWidth="1"/>
    <col min="30" max="30" width="7.140625" style="1" customWidth="1"/>
    <col min="31" max="31" width="16.28515625" style="19" customWidth="1"/>
    <col min="32" max="32" width="23.7109375" style="19" customWidth="1"/>
    <col min="33" max="16384" width="11.42578125" style="1"/>
  </cols>
  <sheetData>
    <row r="1" spans="1:32" ht="59.25" customHeight="1" x14ac:dyDescent="0.25">
      <c r="E1" s="38" t="s">
        <v>184</v>
      </c>
      <c r="F1" s="38"/>
      <c r="G1" s="38"/>
      <c r="H1" s="39" t="s">
        <v>188</v>
      </c>
      <c r="I1" s="39"/>
      <c r="J1" s="39"/>
      <c r="K1" s="39"/>
      <c r="L1" s="40" t="s">
        <v>157</v>
      </c>
      <c r="M1" s="40"/>
      <c r="N1" s="40"/>
      <c r="O1" s="40"/>
      <c r="P1" s="41" t="s">
        <v>159</v>
      </c>
      <c r="Q1" s="41"/>
      <c r="R1" s="41"/>
      <c r="S1" s="41"/>
      <c r="T1" s="42" t="s">
        <v>0</v>
      </c>
      <c r="U1" s="43"/>
      <c r="V1" s="43"/>
      <c r="W1" s="43"/>
      <c r="X1" s="43"/>
      <c r="Y1" s="43"/>
      <c r="Z1" s="43"/>
      <c r="AA1" s="43"/>
      <c r="AB1" s="43"/>
      <c r="AC1" s="37" t="s">
        <v>1</v>
      </c>
      <c r="AD1" s="37"/>
      <c r="AE1" s="37"/>
      <c r="AF1" s="37"/>
    </row>
    <row r="2" spans="1:32" ht="37.5" customHeight="1" x14ac:dyDescent="0.25">
      <c r="A2" s="3" t="s">
        <v>2</v>
      </c>
      <c r="B2" s="3" t="s">
        <v>3</v>
      </c>
      <c r="C2" s="3" t="s">
        <v>4</v>
      </c>
      <c r="D2" s="3" t="s">
        <v>5</v>
      </c>
      <c r="E2" s="3" t="s">
        <v>6</v>
      </c>
      <c r="F2" s="3" t="s">
        <v>186</v>
      </c>
      <c r="G2" s="3" t="s">
        <v>158</v>
      </c>
      <c r="H2" s="3" t="s">
        <v>7</v>
      </c>
      <c r="I2" s="3" t="s">
        <v>8</v>
      </c>
      <c r="J2" s="3" t="s">
        <v>9</v>
      </c>
      <c r="K2" s="3" t="s">
        <v>10</v>
      </c>
      <c r="L2" s="3" t="s">
        <v>7</v>
      </c>
      <c r="M2" s="3" t="s">
        <v>8</v>
      </c>
      <c r="N2" s="3" t="s">
        <v>9</v>
      </c>
      <c r="O2" s="3" t="s">
        <v>10</v>
      </c>
      <c r="P2" s="3" t="s">
        <v>7</v>
      </c>
      <c r="Q2" s="3" t="s">
        <v>11</v>
      </c>
      <c r="R2" s="3" t="s">
        <v>9</v>
      </c>
      <c r="S2" s="3" t="s">
        <v>10</v>
      </c>
      <c r="T2" s="3" t="s">
        <v>12</v>
      </c>
      <c r="U2" s="3" t="s">
        <v>13</v>
      </c>
      <c r="V2" s="3" t="s">
        <v>14</v>
      </c>
      <c r="W2" s="3" t="s">
        <v>15</v>
      </c>
      <c r="X2" s="3" t="s">
        <v>16</v>
      </c>
      <c r="Y2" s="3" t="s">
        <v>17</v>
      </c>
      <c r="Z2" s="3" t="s">
        <v>18</v>
      </c>
      <c r="AA2" s="3" t="s">
        <v>25</v>
      </c>
      <c r="AB2" s="3" t="s">
        <v>19</v>
      </c>
      <c r="AC2" s="4" t="s">
        <v>20</v>
      </c>
      <c r="AD2" s="4" t="s">
        <v>8</v>
      </c>
      <c r="AE2" s="4" t="s">
        <v>21</v>
      </c>
      <c r="AF2" s="4" t="s">
        <v>22</v>
      </c>
    </row>
    <row r="3" spans="1:32" s="8" customFormat="1" ht="32.25" customHeight="1" x14ac:dyDescent="0.25">
      <c r="A3" s="5"/>
      <c r="B3" s="3" t="s">
        <v>27</v>
      </c>
      <c r="C3" s="5"/>
      <c r="D3" s="3"/>
      <c r="E3" s="3"/>
      <c r="F3" s="3"/>
      <c r="G3" s="6"/>
      <c r="H3" s="6"/>
      <c r="I3" s="6"/>
      <c r="J3" s="6"/>
      <c r="K3" s="6"/>
      <c r="L3" s="6"/>
      <c r="M3" s="6"/>
      <c r="N3" s="6"/>
      <c r="O3" s="6"/>
      <c r="P3" s="6"/>
      <c r="Q3" s="6"/>
      <c r="R3" s="6"/>
      <c r="S3" s="6"/>
      <c r="T3" s="6"/>
      <c r="U3" s="7"/>
      <c r="V3" s="6"/>
      <c r="W3" s="6"/>
      <c r="X3" s="6"/>
      <c r="Y3" s="6"/>
      <c r="Z3" s="6"/>
      <c r="AA3" s="6"/>
      <c r="AB3" s="6"/>
      <c r="AC3" s="6"/>
      <c r="AD3" s="6"/>
      <c r="AE3" s="6"/>
      <c r="AF3" s="6"/>
    </row>
    <row r="4" spans="1:32" ht="33.75" customHeight="1" x14ac:dyDescent="0.25">
      <c r="A4" s="9">
        <v>1</v>
      </c>
      <c r="B4" s="10" t="s">
        <v>29</v>
      </c>
      <c r="C4" s="15" t="s">
        <v>23</v>
      </c>
      <c r="D4" s="11">
        <v>1</v>
      </c>
      <c r="E4" s="31">
        <v>8823.5294117647063</v>
      </c>
      <c r="F4" s="24">
        <f>113.26/107.76</f>
        <v>1.0510393466963623</v>
      </c>
      <c r="G4" s="26">
        <f>+E4*F4</f>
        <v>9273.8765884973145</v>
      </c>
      <c r="H4" s="26">
        <v>23500</v>
      </c>
      <c r="I4" s="12">
        <v>0.19</v>
      </c>
      <c r="J4" s="26">
        <f>+H4*I4</f>
        <v>4465</v>
      </c>
      <c r="K4" s="26">
        <f>+H4+J4</f>
        <v>27965</v>
      </c>
      <c r="L4" s="26">
        <v>4500</v>
      </c>
      <c r="M4" s="29">
        <v>0.19</v>
      </c>
      <c r="N4" s="26">
        <f t="shared" ref="N4" si="0">+L4*M4</f>
        <v>855</v>
      </c>
      <c r="O4" s="26">
        <f t="shared" ref="O4" si="1">+L4+N4</f>
        <v>5355</v>
      </c>
      <c r="P4" s="26">
        <v>5000</v>
      </c>
      <c r="Q4" s="12">
        <v>0.19</v>
      </c>
      <c r="R4" s="26">
        <f>+P4*Q4</f>
        <v>950</v>
      </c>
      <c r="S4" s="26">
        <f>+P4+R4</f>
        <v>5950</v>
      </c>
      <c r="T4" s="26">
        <f>MIN(G4,H4,L4,P4)</f>
        <v>4500</v>
      </c>
      <c r="U4" s="14" t="str">
        <f>IF(T4=G4,"HISTORICO",IF(T4=H4,"DISTRIBUCIONES Y SERVICIOS JT SAS",IF(T4=L4," CONFIABILIDAD INDUSTRIAL SAS",IF(T4=P4,"TOTHAL PRINTER SAS"))))</f>
        <v xml:space="preserve"> CONFIABILIDAD INDUSTRIAL SAS</v>
      </c>
      <c r="V4" s="26">
        <f>AVERAGE(G4,H4,L4,P4)</f>
        <v>10568.469147124328</v>
      </c>
      <c r="W4" s="26">
        <f>MEDIAN(G4,H4,L4,P4)</f>
        <v>7136.9382942486573</v>
      </c>
      <c r="X4" s="26">
        <f>GEOMEAN(G4,H4,L4,P4)</f>
        <v>8368.1204575864358</v>
      </c>
      <c r="Y4" s="26">
        <f>STDEVA(T4,V4)</f>
        <v>4291.055685352957</v>
      </c>
      <c r="Z4" s="13">
        <f>+Y4/V4</f>
        <v>0.40602433764217877</v>
      </c>
      <c r="AA4" s="26">
        <f>IF(Z4&lt;30%,T4,X4)</f>
        <v>8368.1204575864358</v>
      </c>
      <c r="AB4" s="14" t="str">
        <f>IF(AA4=T4,"MENOR VALOR","MEDIA GEOMETRICA")</f>
        <v>MEDIA GEOMETRICA</v>
      </c>
      <c r="AC4" s="26">
        <f>ROUND(AA4,0)</f>
        <v>8368</v>
      </c>
      <c r="AD4" s="29">
        <v>0.19</v>
      </c>
      <c r="AE4" s="26">
        <f>ROUND(AC4*AD4,0)</f>
        <v>1590</v>
      </c>
      <c r="AF4" s="26">
        <f>ROUND(AE4+AC4,0)</f>
        <v>9958</v>
      </c>
    </row>
    <row r="5" spans="1:32" ht="18.75" customHeight="1" x14ac:dyDescent="0.25">
      <c r="A5" s="9">
        <v>2</v>
      </c>
      <c r="B5" s="10" t="s">
        <v>30</v>
      </c>
      <c r="C5" s="15" t="s">
        <v>23</v>
      </c>
      <c r="D5" s="11">
        <v>1</v>
      </c>
      <c r="E5" s="31">
        <v>21008.403361344539</v>
      </c>
      <c r="F5" s="24">
        <f t="shared" ref="F5:F68" si="2">113.26/107.76</f>
        <v>1.0510393466963623</v>
      </c>
      <c r="G5" s="26">
        <f t="shared" ref="G5:G68" si="3">+E5*F5</f>
        <v>22080.658544041227</v>
      </c>
      <c r="H5" s="26">
        <v>28900</v>
      </c>
      <c r="I5" s="12">
        <v>0.19</v>
      </c>
      <c r="J5" s="26">
        <f t="shared" ref="J5:J68" si="4">+H5*I5</f>
        <v>5491</v>
      </c>
      <c r="K5" s="26">
        <f t="shared" ref="K5:K68" si="5">+H5+J5</f>
        <v>34391</v>
      </c>
      <c r="L5" s="26">
        <v>25000</v>
      </c>
      <c r="M5" s="29">
        <v>0.19</v>
      </c>
      <c r="N5" s="26">
        <f t="shared" ref="N5:N68" si="6">+L5*M5</f>
        <v>4750</v>
      </c>
      <c r="O5" s="26">
        <f t="shared" ref="O5:O68" si="7">+L5+N5</f>
        <v>29750</v>
      </c>
      <c r="P5" s="26">
        <v>27500</v>
      </c>
      <c r="Q5" s="12">
        <v>0.19</v>
      </c>
      <c r="R5" s="26">
        <f t="shared" ref="R5:R68" si="8">+P5*Q5</f>
        <v>5225</v>
      </c>
      <c r="S5" s="26">
        <f t="shared" ref="S5:S68" si="9">+P5+R5</f>
        <v>32725</v>
      </c>
      <c r="T5" s="26">
        <f t="shared" ref="T5:T68" si="10">MIN(G5,H5,L5,P5)</f>
        <v>22080.658544041227</v>
      </c>
      <c r="U5" s="14" t="str">
        <f t="shared" ref="U5:U68" si="11">IF(T5=G5,"HISTORICO",IF(T5=H5,"DISTRIBUCIONES Y SERVICIOS JT SAS",IF(T5=L5," CONFIABILIDAD INDUSTRIAL SAS",IF(T5=P5,"TOTHAL PRINTER SAS"))))</f>
        <v>HISTORICO</v>
      </c>
      <c r="V5" s="26">
        <f t="shared" ref="V5:V68" si="12">AVERAGE(G5,H5,L5,P5)</f>
        <v>25870.164636010308</v>
      </c>
      <c r="W5" s="26">
        <f t="shared" ref="W5:W68" si="13">MEDIAN(G5,H5,L5,P5)</f>
        <v>26250</v>
      </c>
      <c r="X5" s="26">
        <f t="shared" ref="X5:X68" si="14">GEOMEAN(G5,H5,L5,P5)</f>
        <v>25736.272231961346</v>
      </c>
      <c r="Y5" s="26">
        <f t="shared" ref="Y5:Y68" si="15">STDEVA(T5,V5)</f>
        <v>2679.5854549790693</v>
      </c>
      <c r="Z5" s="13">
        <f t="shared" ref="Z5:Z68" si="16">+Y5/V5</f>
        <v>0.10357821423560583</v>
      </c>
      <c r="AA5" s="26">
        <f t="shared" ref="AA5:AA68" si="17">IF(Z5&lt;30%,T5,X5)</f>
        <v>22080.658544041227</v>
      </c>
      <c r="AB5" s="14" t="str">
        <f t="shared" ref="AB5:AB68" si="18">IF(AA5=T5,"MENOR VALOR","MEDIA GEOMETRICA")</f>
        <v>MENOR VALOR</v>
      </c>
      <c r="AC5" s="26">
        <f t="shared" ref="AC5:AC68" si="19">ROUND(AA5,0)</f>
        <v>22081</v>
      </c>
      <c r="AD5" s="29">
        <v>0.19</v>
      </c>
      <c r="AE5" s="26">
        <f t="shared" ref="AE5:AE68" si="20">ROUND(AC5*AD5,0)</f>
        <v>4195</v>
      </c>
      <c r="AF5" s="26">
        <f t="shared" ref="AF5:AF68" si="21">ROUND(AE5+AC5,0)</f>
        <v>26276</v>
      </c>
    </row>
    <row r="6" spans="1:32" ht="39.75" customHeight="1" x14ac:dyDescent="0.25">
      <c r="A6" s="9">
        <v>3</v>
      </c>
      <c r="B6" s="10" t="s">
        <v>31</v>
      </c>
      <c r="C6" s="15" t="s">
        <v>23</v>
      </c>
      <c r="D6" s="11">
        <v>1</v>
      </c>
      <c r="E6" s="31">
        <v>176470.58823529413</v>
      </c>
      <c r="F6" s="24">
        <f t="shared" si="2"/>
        <v>1.0510393466963623</v>
      </c>
      <c r="G6" s="26">
        <f t="shared" si="3"/>
        <v>185477.5317699463</v>
      </c>
      <c r="H6" s="26">
        <v>289000</v>
      </c>
      <c r="I6" s="12">
        <v>0.19</v>
      </c>
      <c r="J6" s="26">
        <f t="shared" si="4"/>
        <v>54910</v>
      </c>
      <c r="K6" s="26">
        <f t="shared" si="5"/>
        <v>343910</v>
      </c>
      <c r="L6" s="26">
        <v>300000</v>
      </c>
      <c r="M6" s="29">
        <v>0.19</v>
      </c>
      <c r="N6" s="26">
        <f t="shared" si="6"/>
        <v>57000</v>
      </c>
      <c r="O6" s="26">
        <f t="shared" si="7"/>
        <v>357000</v>
      </c>
      <c r="P6" s="26">
        <v>320000</v>
      </c>
      <c r="Q6" s="12">
        <v>0.19</v>
      </c>
      <c r="R6" s="26">
        <f t="shared" si="8"/>
        <v>60800</v>
      </c>
      <c r="S6" s="26">
        <f t="shared" si="9"/>
        <v>380800</v>
      </c>
      <c r="T6" s="26">
        <f t="shared" si="10"/>
        <v>185477.5317699463</v>
      </c>
      <c r="U6" s="14" t="str">
        <f t="shared" si="11"/>
        <v>HISTORICO</v>
      </c>
      <c r="V6" s="26">
        <f t="shared" si="12"/>
        <v>273619.38294248655</v>
      </c>
      <c r="W6" s="26">
        <f t="shared" si="13"/>
        <v>294500</v>
      </c>
      <c r="X6" s="26">
        <f t="shared" si="14"/>
        <v>267833.62290833844</v>
      </c>
      <c r="Y6" s="26">
        <f t="shared" si="15"/>
        <v>62325.700670438608</v>
      </c>
      <c r="Z6" s="13">
        <f t="shared" si="16"/>
        <v>0.22778247651972508</v>
      </c>
      <c r="AA6" s="26">
        <f t="shared" si="17"/>
        <v>185477.5317699463</v>
      </c>
      <c r="AB6" s="14" t="str">
        <f t="shared" si="18"/>
        <v>MENOR VALOR</v>
      </c>
      <c r="AC6" s="26">
        <f t="shared" si="19"/>
        <v>185478</v>
      </c>
      <c r="AD6" s="29">
        <v>0.19</v>
      </c>
      <c r="AE6" s="26">
        <f t="shared" si="20"/>
        <v>35241</v>
      </c>
      <c r="AF6" s="26">
        <f t="shared" si="21"/>
        <v>220719</v>
      </c>
    </row>
    <row r="7" spans="1:32" ht="59.25" customHeight="1" x14ac:dyDescent="0.25">
      <c r="A7" s="9">
        <v>4</v>
      </c>
      <c r="B7" s="10" t="s">
        <v>32</v>
      </c>
      <c r="C7" s="15" t="s">
        <v>23</v>
      </c>
      <c r="D7" s="11">
        <v>1</v>
      </c>
      <c r="E7" s="26">
        <v>168067.22689075631</v>
      </c>
      <c r="F7" s="24">
        <f t="shared" si="2"/>
        <v>1.0510393466963623</v>
      </c>
      <c r="G7" s="26">
        <f t="shared" si="3"/>
        <v>176645.26835232982</v>
      </c>
      <c r="H7" s="26">
        <v>278990</v>
      </c>
      <c r="I7" s="12">
        <v>0.19</v>
      </c>
      <c r="J7" s="26">
        <f t="shared" si="4"/>
        <v>53008.1</v>
      </c>
      <c r="K7" s="26">
        <f t="shared" si="5"/>
        <v>331998.09999999998</v>
      </c>
      <c r="L7" s="26">
        <v>425000</v>
      </c>
      <c r="M7" s="29">
        <v>0.19</v>
      </c>
      <c r="N7" s="26">
        <f t="shared" si="6"/>
        <v>80750</v>
      </c>
      <c r="O7" s="26">
        <f t="shared" si="7"/>
        <v>505750</v>
      </c>
      <c r="P7" s="26">
        <v>430000</v>
      </c>
      <c r="Q7" s="12">
        <v>0.19</v>
      </c>
      <c r="R7" s="26">
        <f t="shared" si="8"/>
        <v>81700</v>
      </c>
      <c r="S7" s="26">
        <f t="shared" si="9"/>
        <v>511700</v>
      </c>
      <c r="T7" s="26">
        <f t="shared" si="10"/>
        <v>176645.26835232982</v>
      </c>
      <c r="U7" s="14" t="str">
        <f t="shared" si="11"/>
        <v>HISTORICO</v>
      </c>
      <c r="V7" s="26">
        <f t="shared" si="12"/>
        <v>327658.81708808243</v>
      </c>
      <c r="W7" s="26">
        <f t="shared" si="13"/>
        <v>351995</v>
      </c>
      <c r="X7" s="26">
        <f t="shared" si="14"/>
        <v>308061.20357120974</v>
      </c>
      <c r="Y7" s="26">
        <f t="shared" si="15"/>
        <v>106782.70436209573</v>
      </c>
      <c r="Z7" s="13">
        <f t="shared" si="16"/>
        <v>0.32589601986321648</v>
      </c>
      <c r="AA7" s="26">
        <f t="shared" si="17"/>
        <v>308061.20357120974</v>
      </c>
      <c r="AB7" s="14" t="str">
        <f t="shared" si="18"/>
        <v>MEDIA GEOMETRICA</v>
      </c>
      <c r="AC7" s="26">
        <f t="shared" si="19"/>
        <v>308061</v>
      </c>
      <c r="AD7" s="29">
        <v>0.19</v>
      </c>
      <c r="AE7" s="26">
        <f t="shared" si="20"/>
        <v>58532</v>
      </c>
      <c r="AF7" s="26">
        <f t="shared" si="21"/>
        <v>366593</v>
      </c>
    </row>
    <row r="8" spans="1:32" ht="63.75" customHeight="1" x14ac:dyDescent="0.25">
      <c r="A8" s="9">
        <v>5</v>
      </c>
      <c r="B8" s="10" t="s">
        <v>33</v>
      </c>
      <c r="C8" s="15" t="s">
        <v>23</v>
      </c>
      <c r="D8" s="11">
        <v>1</v>
      </c>
      <c r="E8" s="31">
        <v>176470.58823529413</v>
      </c>
      <c r="F8" s="24">
        <f t="shared" si="2"/>
        <v>1.0510393466963623</v>
      </c>
      <c r="G8" s="26">
        <f t="shared" si="3"/>
        <v>185477.5317699463</v>
      </c>
      <c r="H8" s="26">
        <v>388900</v>
      </c>
      <c r="I8" s="12">
        <v>0.19</v>
      </c>
      <c r="J8" s="26">
        <f t="shared" si="4"/>
        <v>73891</v>
      </c>
      <c r="K8" s="26">
        <f t="shared" si="5"/>
        <v>462791</v>
      </c>
      <c r="L8" s="26">
        <v>275000</v>
      </c>
      <c r="M8" s="29">
        <v>0.19</v>
      </c>
      <c r="N8" s="26">
        <f t="shared" si="6"/>
        <v>52250</v>
      </c>
      <c r="O8" s="26">
        <f t="shared" si="7"/>
        <v>327250</v>
      </c>
      <c r="P8" s="26">
        <v>280000</v>
      </c>
      <c r="Q8" s="12">
        <v>0.19</v>
      </c>
      <c r="R8" s="26">
        <f t="shared" si="8"/>
        <v>53200</v>
      </c>
      <c r="S8" s="26">
        <f t="shared" si="9"/>
        <v>333200</v>
      </c>
      <c r="T8" s="26">
        <f t="shared" si="10"/>
        <v>185477.5317699463</v>
      </c>
      <c r="U8" s="14" t="str">
        <f t="shared" si="11"/>
        <v>HISTORICO</v>
      </c>
      <c r="V8" s="26">
        <f t="shared" si="12"/>
        <v>282344.38294248655</v>
      </c>
      <c r="W8" s="26">
        <f t="shared" si="13"/>
        <v>277500</v>
      </c>
      <c r="X8" s="26">
        <f t="shared" si="14"/>
        <v>272995.18933434284</v>
      </c>
      <c r="Y8" s="26">
        <f t="shared" si="15"/>
        <v>68495.207336291191</v>
      </c>
      <c r="Z8" s="13">
        <f t="shared" si="16"/>
        <v>0.24259454579000297</v>
      </c>
      <c r="AA8" s="26">
        <f t="shared" si="17"/>
        <v>185477.5317699463</v>
      </c>
      <c r="AB8" s="14" t="str">
        <f t="shared" si="18"/>
        <v>MENOR VALOR</v>
      </c>
      <c r="AC8" s="26">
        <f t="shared" si="19"/>
        <v>185478</v>
      </c>
      <c r="AD8" s="29">
        <v>0.19</v>
      </c>
      <c r="AE8" s="26">
        <f t="shared" si="20"/>
        <v>35241</v>
      </c>
      <c r="AF8" s="26">
        <f t="shared" si="21"/>
        <v>220719</v>
      </c>
    </row>
    <row r="9" spans="1:32" ht="60.75" customHeight="1" x14ac:dyDescent="0.25">
      <c r="A9" s="9">
        <v>6</v>
      </c>
      <c r="B9" s="10" t="s">
        <v>34</v>
      </c>
      <c r="C9" s="15" t="s">
        <v>23</v>
      </c>
      <c r="D9" s="11">
        <v>1</v>
      </c>
      <c r="E9" s="26">
        <v>252100.84033613445</v>
      </c>
      <c r="F9" s="24">
        <f t="shared" si="2"/>
        <v>1.0510393466963623</v>
      </c>
      <c r="G9" s="26">
        <f t="shared" si="3"/>
        <v>264967.90252849471</v>
      </c>
      <c r="H9" s="26">
        <v>389000</v>
      </c>
      <c r="I9" s="12">
        <v>0.19</v>
      </c>
      <c r="J9" s="26">
        <f t="shared" si="4"/>
        <v>73910</v>
      </c>
      <c r="K9" s="26">
        <f t="shared" si="5"/>
        <v>462910</v>
      </c>
      <c r="L9" s="26">
        <v>300000</v>
      </c>
      <c r="M9" s="29">
        <v>0.19</v>
      </c>
      <c r="N9" s="26">
        <f t="shared" si="6"/>
        <v>57000</v>
      </c>
      <c r="O9" s="26">
        <f t="shared" si="7"/>
        <v>357000</v>
      </c>
      <c r="P9" s="26">
        <v>330000</v>
      </c>
      <c r="Q9" s="12">
        <v>0.19</v>
      </c>
      <c r="R9" s="26">
        <f t="shared" si="8"/>
        <v>62700</v>
      </c>
      <c r="S9" s="26">
        <f t="shared" si="9"/>
        <v>392700</v>
      </c>
      <c r="T9" s="26">
        <f t="shared" si="10"/>
        <v>264967.90252849471</v>
      </c>
      <c r="U9" s="14" t="str">
        <f t="shared" si="11"/>
        <v>HISTORICO</v>
      </c>
      <c r="V9" s="26">
        <f t="shared" si="12"/>
        <v>320991.97563212365</v>
      </c>
      <c r="W9" s="26">
        <f t="shared" si="13"/>
        <v>315000</v>
      </c>
      <c r="X9" s="26">
        <f t="shared" si="14"/>
        <v>317829.72780175891</v>
      </c>
      <c r="Y9" s="26">
        <f t="shared" si="15"/>
        <v>39615.00200126689</v>
      </c>
      <c r="Z9" s="13">
        <f t="shared" si="16"/>
        <v>0.12341430630237341</v>
      </c>
      <c r="AA9" s="26">
        <f t="shared" si="17"/>
        <v>264967.90252849471</v>
      </c>
      <c r="AB9" s="14" t="str">
        <f t="shared" si="18"/>
        <v>MENOR VALOR</v>
      </c>
      <c r="AC9" s="26">
        <f t="shared" si="19"/>
        <v>264968</v>
      </c>
      <c r="AD9" s="29">
        <v>0.19</v>
      </c>
      <c r="AE9" s="26">
        <f t="shared" si="20"/>
        <v>50344</v>
      </c>
      <c r="AF9" s="26">
        <f t="shared" si="21"/>
        <v>315312</v>
      </c>
    </row>
    <row r="10" spans="1:32" ht="19.5" customHeight="1" x14ac:dyDescent="0.25">
      <c r="A10" s="9">
        <v>7</v>
      </c>
      <c r="B10" s="10" t="s">
        <v>35</v>
      </c>
      <c r="C10" s="15" t="s">
        <v>23</v>
      </c>
      <c r="D10" s="11">
        <v>1</v>
      </c>
      <c r="E10" s="31">
        <v>1260.5042016806724</v>
      </c>
      <c r="F10" s="24">
        <f t="shared" si="2"/>
        <v>1.0510393466963623</v>
      </c>
      <c r="G10" s="26">
        <f t="shared" si="3"/>
        <v>1324.8395126424737</v>
      </c>
      <c r="H10" s="26">
        <v>12300</v>
      </c>
      <c r="I10" s="12">
        <v>0.19</v>
      </c>
      <c r="J10" s="26">
        <f t="shared" si="4"/>
        <v>2337</v>
      </c>
      <c r="K10" s="26">
        <f t="shared" si="5"/>
        <v>14637</v>
      </c>
      <c r="L10" s="26">
        <v>15000</v>
      </c>
      <c r="M10" s="29">
        <v>0.19</v>
      </c>
      <c r="N10" s="26">
        <f t="shared" si="6"/>
        <v>2850</v>
      </c>
      <c r="O10" s="26">
        <f t="shared" si="7"/>
        <v>17850</v>
      </c>
      <c r="P10" s="26">
        <v>17000</v>
      </c>
      <c r="Q10" s="12">
        <v>0.19</v>
      </c>
      <c r="R10" s="26">
        <f t="shared" si="8"/>
        <v>3230</v>
      </c>
      <c r="S10" s="26">
        <f t="shared" si="9"/>
        <v>20230</v>
      </c>
      <c r="T10" s="26">
        <f t="shared" si="10"/>
        <v>1324.8395126424737</v>
      </c>
      <c r="U10" s="14" t="str">
        <f t="shared" si="11"/>
        <v>HISTORICO</v>
      </c>
      <c r="V10" s="26">
        <f t="shared" si="12"/>
        <v>11406.209878160618</v>
      </c>
      <c r="W10" s="26">
        <f t="shared" si="13"/>
        <v>13650</v>
      </c>
      <c r="X10" s="26">
        <f t="shared" si="14"/>
        <v>8028.8277563024849</v>
      </c>
      <c r="Y10" s="26">
        <f t="shared" si="15"/>
        <v>7128.6053491109833</v>
      </c>
      <c r="Z10" s="13">
        <f t="shared" si="16"/>
        <v>0.62497581801997781</v>
      </c>
      <c r="AA10" s="26">
        <f t="shared" si="17"/>
        <v>8028.8277563024849</v>
      </c>
      <c r="AB10" s="14" t="str">
        <f t="shared" si="18"/>
        <v>MEDIA GEOMETRICA</v>
      </c>
      <c r="AC10" s="26">
        <f t="shared" si="19"/>
        <v>8029</v>
      </c>
      <c r="AD10" s="29">
        <v>0.19</v>
      </c>
      <c r="AE10" s="26">
        <f t="shared" si="20"/>
        <v>1526</v>
      </c>
      <c r="AF10" s="26">
        <f t="shared" si="21"/>
        <v>9555</v>
      </c>
    </row>
    <row r="11" spans="1:32" ht="32.25" customHeight="1" x14ac:dyDescent="0.25">
      <c r="A11" s="9">
        <v>8</v>
      </c>
      <c r="B11" s="10" t="s">
        <v>36</v>
      </c>
      <c r="C11" s="15" t="s">
        <v>23</v>
      </c>
      <c r="D11" s="11">
        <v>1</v>
      </c>
      <c r="E11" s="31">
        <v>260504.20168067227</v>
      </c>
      <c r="F11" s="24">
        <f t="shared" si="2"/>
        <v>1.0510393466963623</v>
      </c>
      <c r="G11" s="26">
        <f t="shared" si="3"/>
        <v>273800.1659461112</v>
      </c>
      <c r="H11" s="26">
        <v>289900</v>
      </c>
      <c r="I11" s="12">
        <v>0.19</v>
      </c>
      <c r="J11" s="26">
        <f t="shared" si="4"/>
        <v>55081</v>
      </c>
      <c r="K11" s="26">
        <f t="shared" si="5"/>
        <v>344981</v>
      </c>
      <c r="L11" s="26">
        <v>1000000</v>
      </c>
      <c r="M11" s="29">
        <v>0.19</v>
      </c>
      <c r="N11" s="26">
        <f t="shared" si="6"/>
        <v>190000</v>
      </c>
      <c r="O11" s="26">
        <f t="shared" si="7"/>
        <v>1190000</v>
      </c>
      <c r="P11" s="26">
        <v>1150000</v>
      </c>
      <c r="Q11" s="12">
        <v>0.19</v>
      </c>
      <c r="R11" s="26">
        <f t="shared" si="8"/>
        <v>218500</v>
      </c>
      <c r="S11" s="26">
        <f t="shared" si="9"/>
        <v>1368500</v>
      </c>
      <c r="T11" s="26">
        <f t="shared" si="10"/>
        <v>273800.1659461112</v>
      </c>
      <c r="U11" s="14" t="str">
        <f t="shared" si="11"/>
        <v>HISTORICO</v>
      </c>
      <c r="V11" s="26">
        <f t="shared" si="12"/>
        <v>678425.04148652777</v>
      </c>
      <c r="W11" s="26">
        <f t="shared" si="13"/>
        <v>644950</v>
      </c>
      <c r="X11" s="26">
        <f t="shared" si="14"/>
        <v>549661.02156957146</v>
      </c>
      <c r="Y11" s="26">
        <f t="shared" si="15"/>
        <v>286112.99333139142</v>
      </c>
      <c r="Z11" s="13">
        <f t="shared" si="16"/>
        <v>0.42173118006445681</v>
      </c>
      <c r="AA11" s="26">
        <f t="shared" si="17"/>
        <v>549661.02156957146</v>
      </c>
      <c r="AB11" s="14" t="str">
        <f t="shared" si="18"/>
        <v>MEDIA GEOMETRICA</v>
      </c>
      <c r="AC11" s="26">
        <f t="shared" si="19"/>
        <v>549661</v>
      </c>
      <c r="AD11" s="29">
        <v>0.19</v>
      </c>
      <c r="AE11" s="26">
        <f t="shared" si="20"/>
        <v>104436</v>
      </c>
      <c r="AF11" s="26">
        <f t="shared" si="21"/>
        <v>654097</v>
      </c>
    </row>
    <row r="12" spans="1:32" ht="41.25" customHeight="1" x14ac:dyDescent="0.25">
      <c r="A12" s="9">
        <v>9</v>
      </c>
      <c r="B12" s="10" t="s">
        <v>37</v>
      </c>
      <c r="C12" s="15" t="s">
        <v>23</v>
      </c>
      <c r="D12" s="11">
        <v>1</v>
      </c>
      <c r="E12" s="31">
        <v>169747.89915966388</v>
      </c>
      <c r="F12" s="24">
        <f t="shared" si="2"/>
        <v>1.0510393466963623</v>
      </c>
      <c r="G12" s="26">
        <f t="shared" si="3"/>
        <v>178411.72103585312</v>
      </c>
      <c r="H12" s="26">
        <v>321000</v>
      </c>
      <c r="I12" s="12">
        <v>0.19</v>
      </c>
      <c r="J12" s="26">
        <f t="shared" si="4"/>
        <v>60990</v>
      </c>
      <c r="K12" s="26">
        <f t="shared" si="5"/>
        <v>381990</v>
      </c>
      <c r="L12" s="26">
        <v>1000000</v>
      </c>
      <c r="M12" s="29">
        <v>0.19</v>
      </c>
      <c r="N12" s="26">
        <f t="shared" si="6"/>
        <v>190000</v>
      </c>
      <c r="O12" s="26">
        <f t="shared" si="7"/>
        <v>1190000</v>
      </c>
      <c r="P12" s="26">
        <v>1150000</v>
      </c>
      <c r="Q12" s="12">
        <v>0.19</v>
      </c>
      <c r="R12" s="26">
        <f t="shared" si="8"/>
        <v>218500</v>
      </c>
      <c r="S12" s="26">
        <f t="shared" si="9"/>
        <v>1368500</v>
      </c>
      <c r="T12" s="26">
        <f t="shared" si="10"/>
        <v>178411.72103585312</v>
      </c>
      <c r="U12" s="14" t="str">
        <f t="shared" si="11"/>
        <v>HISTORICO</v>
      </c>
      <c r="V12" s="26">
        <f t="shared" si="12"/>
        <v>662352.93025896326</v>
      </c>
      <c r="W12" s="26">
        <f t="shared" si="13"/>
        <v>660500</v>
      </c>
      <c r="X12" s="26">
        <f t="shared" si="14"/>
        <v>506589.94308428332</v>
      </c>
      <c r="Y12" s="26">
        <f t="shared" si="15"/>
        <v>342198.11073727906</v>
      </c>
      <c r="Z12" s="13">
        <f t="shared" si="16"/>
        <v>0.51664014017947835</v>
      </c>
      <c r="AA12" s="26">
        <f t="shared" si="17"/>
        <v>506589.94308428332</v>
      </c>
      <c r="AB12" s="14" t="str">
        <f t="shared" si="18"/>
        <v>MEDIA GEOMETRICA</v>
      </c>
      <c r="AC12" s="26">
        <f t="shared" si="19"/>
        <v>506590</v>
      </c>
      <c r="AD12" s="29">
        <v>0.19</v>
      </c>
      <c r="AE12" s="26">
        <f t="shared" si="20"/>
        <v>96252</v>
      </c>
      <c r="AF12" s="26">
        <f t="shared" si="21"/>
        <v>602842</v>
      </c>
    </row>
    <row r="13" spans="1:32" ht="20.25" customHeight="1" x14ac:dyDescent="0.25">
      <c r="A13" s="9">
        <v>10</v>
      </c>
      <c r="B13" s="10" t="s">
        <v>38</v>
      </c>
      <c r="C13" s="15" t="s">
        <v>23</v>
      </c>
      <c r="D13" s="11">
        <v>1</v>
      </c>
      <c r="E13" s="31">
        <v>67226.890756302528</v>
      </c>
      <c r="F13" s="24">
        <f t="shared" si="2"/>
        <v>1.0510393466963623</v>
      </c>
      <c r="G13" s="26">
        <f t="shared" si="3"/>
        <v>70658.107340931936</v>
      </c>
      <c r="H13" s="26">
        <v>89000</v>
      </c>
      <c r="I13" s="12">
        <v>0.19</v>
      </c>
      <c r="J13" s="26">
        <f t="shared" si="4"/>
        <v>16910</v>
      </c>
      <c r="K13" s="26">
        <f t="shared" si="5"/>
        <v>105910</v>
      </c>
      <c r="L13" s="26">
        <v>85000</v>
      </c>
      <c r="M13" s="29">
        <v>0.19</v>
      </c>
      <c r="N13" s="26">
        <f t="shared" si="6"/>
        <v>16150</v>
      </c>
      <c r="O13" s="26">
        <f t="shared" si="7"/>
        <v>101150</v>
      </c>
      <c r="P13" s="26">
        <v>180000</v>
      </c>
      <c r="Q13" s="12">
        <v>0.19</v>
      </c>
      <c r="R13" s="26">
        <f t="shared" si="8"/>
        <v>34200</v>
      </c>
      <c r="S13" s="26">
        <f t="shared" si="9"/>
        <v>214200</v>
      </c>
      <c r="T13" s="26">
        <f t="shared" si="10"/>
        <v>70658.107340931936</v>
      </c>
      <c r="U13" s="14" t="str">
        <f t="shared" si="11"/>
        <v>HISTORICO</v>
      </c>
      <c r="V13" s="26">
        <f t="shared" si="12"/>
        <v>106164.52683523299</v>
      </c>
      <c r="W13" s="26">
        <f t="shared" si="13"/>
        <v>87000</v>
      </c>
      <c r="X13" s="26">
        <f t="shared" si="14"/>
        <v>99040.051934151183</v>
      </c>
      <c r="Y13" s="26">
        <f t="shared" si="15"/>
        <v>25106.830000074508</v>
      </c>
      <c r="Z13" s="13">
        <f t="shared" si="16"/>
        <v>0.23648982149226011</v>
      </c>
      <c r="AA13" s="26">
        <f t="shared" si="17"/>
        <v>70658.107340931936</v>
      </c>
      <c r="AB13" s="14" t="str">
        <f t="shared" si="18"/>
        <v>MENOR VALOR</v>
      </c>
      <c r="AC13" s="26">
        <f t="shared" si="19"/>
        <v>70658</v>
      </c>
      <c r="AD13" s="29">
        <v>0.19</v>
      </c>
      <c r="AE13" s="26">
        <f t="shared" si="20"/>
        <v>13425</v>
      </c>
      <c r="AF13" s="26">
        <f t="shared" si="21"/>
        <v>84083</v>
      </c>
    </row>
    <row r="14" spans="1:32" ht="20.25" customHeight="1" x14ac:dyDescent="0.25">
      <c r="A14" s="9">
        <v>11</v>
      </c>
      <c r="B14" s="10" t="s">
        <v>39</v>
      </c>
      <c r="C14" s="15" t="s">
        <v>23</v>
      </c>
      <c r="D14" s="11">
        <v>1</v>
      </c>
      <c r="E14" s="31">
        <v>46218.487394957985</v>
      </c>
      <c r="F14" s="24">
        <f t="shared" si="2"/>
        <v>1.0510393466963623</v>
      </c>
      <c r="G14" s="26">
        <f t="shared" si="3"/>
        <v>48577.448796890698</v>
      </c>
      <c r="H14" s="26">
        <v>89000</v>
      </c>
      <c r="I14" s="12">
        <v>0.19</v>
      </c>
      <c r="J14" s="26">
        <f t="shared" si="4"/>
        <v>16910</v>
      </c>
      <c r="K14" s="26">
        <f t="shared" si="5"/>
        <v>105910</v>
      </c>
      <c r="L14" s="26">
        <v>300000</v>
      </c>
      <c r="M14" s="29">
        <v>0.19</v>
      </c>
      <c r="N14" s="26">
        <f t="shared" si="6"/>
        <v>57000</v>
      </c>
      <c r="O14" s="26">
        <f t="shared" si="7"/>
        <v>357000</v>
      </c>
      <c r="P14" s="26">
        <v>180000</v>
      </c>
      <c r="Q14" s="12">
        <v>0.19</v>
      </c>
      <c r="R14" s="26">
        <f t="shared" si="8"/>
        <v>34200</v>
      </c>
      <c r="S14" s="26">
        <f t="shared" si="9"/>
        <v>214200</v>
      </c>
      <c r="T14" s="26">
        <f t="shared" si="10"/>
        <v>48577.448796890698</v>
      </c>
      <c r="U14" s="14" t="str">
        <f t="shared" si="11"/>
        <v>HISTORICO</v>
      </c>
      <c r="V14" s="26">
        <f t="shared" si="12"/>
        <v>154394.36219922267</v>
      </c>
      <c r="W14" s="26">
        <f t="shared" si="13"/>
        <v>134500</v>
      </c>
      <c r="X14" s="26">
        <f t="shared" si="14"/>
        <v>123610.28771411198</v>
      </c>
      <c r="Y14" s="26">
        <f t="shared" si="15"/>
        <v>74823.85703101859</v>
      </c>
      <c r="Z14" s="13">
        <f t="shared" si="16"/>
        <v>0.48462816883475107</v>
      </c>
      <c r="AA14" s="26">
        <f t="shared" si="17"/>
        <v>123610.28771411198</v>
      </c>
      <c r="AB14" s="14" t="str">
        <f t="shared" si="18"/>
        <v>MEDIA GEOMETRICA</v>
      </c>
      <c r="AC14" s="26">
        <f t="shared" si="19"/>
        <v>123610</v>
      </c>
      <c r="AD14" s="29">
        <v>0.19</v>
      </c>
      <c r="AE14" s="26">
        <f t="shared" si="20"/>
        <v>23486</v>
      </c>
      <c r="AF14" s="26">
        <f t="shared" si="21"/>
        <v>147096</v>
      </c>
    </row>
    <row r="15" spans="1:32" ht="21" customHeight="1" x14ac:dyDescent="0.25">
      <c r="A15" s="9">
        <v>12</v>
      </c>
      <c r="B15" s="10" t="s">
        <v>40</v>
      </c>
      <c r="C15" s="15" t="s">
        <v>23</v>
      </c>
      <c r="D15" s="11">
        <v>1</v>
      </c>
      <c r="E15" s="31">
        <v>42016.806722689078</v>
      </c>
      <c r="F15" s="24">
        <f t="shared" si="2"/>
        <v>1.0510393466963623</v>
      </c>
      <c r="G15" s="26">
        <f t="shared" si="3"/>
        <v>44161.317088082455</v>
      </c>
      <c r="H15" s="26">
        <v>89000</v>
      </c>
      <c r="I15" s="12">
        <v>0.19</v>
      </c>
      <c r="J15" s="26">
        <f t="shared" si="4"/>
        <v>16910</v>
      </c>
      <c r="K15" s="26">
        <f t="shared" si="5"/>
        <v>105910</v>
      </c>
      <c r="L15" s="26">
        <v>300000</v>
      </c>
      <c r="M15" s="29">
        <v>0.19</v>
      </c>
      <c r="N15" s="26">
        <f t="shared" si="6"/>
        <v>57000</v>
      </c>
      <c r="O15" s="26">
        <f t="shared" si="7"/>
        <v>357000</v>
      </c>
      <c r="P15" s="26">
        <v>180000</v>
      </c>
      <c r="Q15" s="12">
        <v>0.19</v>
      </c>
      <c r="R15" s="26">
        <f t="shared" si="8"/>
        <v>34200</v>
      </c>
      <c r="S15" s="26">
        <f t="shared" si="9"/>
        <v>214200</v>
      </c>
      <c r="T15" s="26">
        <f t="shared" si="10"/>
        <v>44161.317088082455</v>
      </c>
      <c r="U15" s="14" t="str">
        <f t="shared" si="11"/>
        <v>HISTORICO</v>
      </c>
      <c r="V15" s="26">
        <f t="shared" si="12"/>
        <v>153290.32927202061</v>
      </c>
      <c r="W15" s="26">
        <f t="shared" si="13"/>
        <v>134500</v>
      </c>
      <c r="X15" s="26">
        <f t="shared" si="14"/>
        <v>120699.77096451005</v>
      </c>
      <c r="Y15" s="26">
        <f t="shared" si="15"/>
        <v>77165.864539452028</v>
      </c>
      <c r="Z15" s="13">
        <f t="shared" si="16"/>
        <v>0.50339682161239097</v>
      </c>
      <c r="AA15" s="26">
        <f t="shared" si="17"/>
        <v>120699.77096451005</v>
      </c>
      <c r="AB15" s="14" t="str">
        <f t="shared" si="18"/>
        <v>MEDIA GEOMETRICA</v>
      </c>
      <c r="AC15" s="26">
        <f t="shared" si="19"/>
        <v>120700</v>
      </c>
      <c r="AD15" s="29">
        <v>0.19</v>
      </c>
      <c r="AE15" s="26">
        <f t="shared" si="20"/>
        <v>22933</v>
      </c>
      <c r="AF15" s="26">
        <f t="shared" si="21"/>
        <v>143633</v>
      </c>
    </row>
    <row r="16" spans="1:32" ht="21" customHeight="1" x14ac:dyDescent="0.25">
      <c r="A16" s="9">
        <v>13</v>
      </c>
      <c r="B16" s="10" t="s">
        <v>41</v>
      </c>
      <c r="C16" s="15" t="s">
        <v>23</v>
      </c>
      <c r="D16" s="11">
        <v>1</v>
      </c>
      <c r="E16" s="31">
        <v>63025.210084033613</v>
      </c>
      <c r="F16" s="24">
        <f t="shared" si="2"/>
        <v>1.0510393466963623</v>
      </c>
      <c r="G16" s="26">
        <f t="shared" si="3"/>
        <v>66241.975632123678</v>
      </c>
      <c r="H16" s="26">
        <v>89000</v>
      </c>
      <c r="I16" s="12">
        <v>0.19</v>
      </c>
      <c r="J16" s="26">
        <f t="shared" si="4"/>
        <v>16910</v>
      </c>
      <c r="K16" s="26">
        <f t="shared" si="5"/>
        <v>105910</v>
      </c>
      <c r="L16" s="26">
        <v>300000</v>
      </c>
      <c r="M16" s="29">
        <v>0.19</v>
      </c>
      <c r="N16" s="26">
        <f t="shared" si="6"/>
        <v>57000</v>
      </c>
      <c r="O16" s="26">
        <f t="shared" si="7"/>
        <v>357000</v>
      </c>
      <c r="P16" s="26">
        <v>300000</v>
      </c>
      <c r="Q16" s="12">
        <v>0.19</v>
      </c>
      <c r="R16" s="26">
        <f t="shared" si="8"/>
        <v>57000</v>
      </c>
      <c r="S16" s="26">
        <f t="shared" si="9"/>
        <v>357000</v>
      </c>
      <c r="T16" s="26">
        <f t="shared" si="10"/>
        <v>66241.975632123678</v>
      </c>
      <c r="U16" s="14" t="str">
        <f t="shared" si="11"/>
        <v>HISTORICO</v>
      </c>
      <c r="V16" s="26">
        <f t="shared" si="12"/>
        <v>188810.49390803091</v>
      </c>
      <c r="W16" s="26">
        <f t="shared" si="13"/>
        <v>194500</v>
      </c>
      <c r="X16" s="26">
        <f t="shared" si="14"/>
        <v>151771.92696584866</v>
      </c>
      <c r="Y16" s="26">
        <f t="shared" si="15"/>
        <v>86669.030432881278</v>
      </c>
      <c r="Z16" s="13">
        <f t="shared" si="16"/>
        <v>0.45902655429256772</v>
      </c>
      <c r="AA16" s="26">
        <f t="shared" si="17"/>
        <v>151771.92696584866</v>
      </c>
      <c r="AB16" s="14" t="str">
        <f t="shared" si="18"/>
        <v>MEDIA GEOMETRICA</v>
      </c>
      <c r="AC16" s="26">
        <f t="shared" si="19"/>
        <v>151772</v>
      </c>
      <c r="AD16" s="29">
        <v>0.19</v>
      </c>
      <c r="AE16" s="26">
        <f t="shared" si="20"/>
        <v>28837</v>
      </c>
      <c r="AF16" s="26">
        <f t="shared" si="21"/>
        <v>180609</v>
      </c>
    </row>
    <row r="17" spans="1:32" ht="18.75" customHeight="1" x14ac:dyDescent="0.25">
      <c r="A17" s="9">
        <v>14</v>
      </c>
      <c r="B17" s="10" t="s">
        <v>42</v>
      </c>
      <c r="C17" s="15" t="s">
        <v>23</v>
      </c>
      <c r="D17" s="11">
        <v>1</v>
      </c>
      <c r="E17" s="31">
        <v>117647.05882352941</v>
      </c>
      <c r="F17" s="24">
        <f t="shared" si="2"/>
        <v>1.0510393466963623</v>
      </c>
      <c r="G17" s="26">
        <f t="shared" si="3"/>
        <v>123651.68784663087</v>
      </c>
      <c r="H17" s="26">
        <v>89000</v>
      </c>
      <c r="I17" s="12">
        <v>0.19</v>
      </c>
      <c r="J17" s="26">
        <f t="shared" si="4"/>
        <v>16910</v>
      </c>
      <c r="K17" s="26">
        <f t="shared" si="5"/>
        <v>105910</v>
      </c>
      <c r="L17" s="26">
        <v>300000</v>
      </c>
      <c r="M17" s="29">
        <v>0.19</v>
      </c>
      <c r="N17" s="26">
        <f t="shared" si="6"/>
        <v>57000</v>
      </c>
      <c r="O17" s="26">
        <f t="shared" si="7"/>
        <v>357000</v>
      </c>
      <c r="P17" s="26">
        <v>300000</v>
      </c>
      <c r="Q17" s="12">
        <v>0.19</v>
      </c>
      <c r="R17" s="26">
        <f t="shared" si="8"/>
        <v>57000</v>
      </c>
      <c r="S17" s="26">
        <f t="shared" si="9"/>
        <v>357000</v>
      </c>
      <c r="T17" s="26">
        <f t="shared" si="10"/>
        <v>89000</v>
      </c>
      <c r="U17" s="14" t="str">
        <f t="shared" si="11"/>
        <v>DISTRIBUCIONES Y SERVICIOS JT SAS</v>
      </c>
      <c r="V17" s="26">
        <f t="shared" si="12"/>
        <v>203162.9219616577</v>
      </c>
      <c r="W17" s="26">
        <f t="shared" si="13"/>
        <v>211825.84392331543</v>
      </c>
      <c r="X17" s="26">
        <f t="shared" si="14"/>
        <v>177401.84867782649</v>
      </c>
      <c r="Y17" s="26">
        <f t="shared" si="15"/>
        <v>80725.376279158794</v>
      </c>
      <c r="Z17" s="13">
        <f t="shared" si="16"/>
        <v>0.39734305600504133</v>
      </c>
      <c r="AA17" s="26">
        <f t="shared" si="17"/>
        <v>177401.84867782649</v>
      </c>
      <c r="AB17" s="14" t="str">
        <f t="shared" si="18"/>
        <v>MEDIA GEOMETRICA</v>
      </c>
      <c r="AC17" s="26">
        <f t="shared" si="19"/>
        <v>177402</v>
      </c>
      <c r="AD17" s="29">
        <v>0.19</v>
      </c>
      <c r="AE17" s="26">
        <f t="shared" si="20"/>
        <v>33706</v>
      </c>
      <c r="AF17" s="26">
        <f t="shared" si="21"/>
        <v>211108</v>
      </c>
    </row>
    <row r="18" spans="1:32" ht="17.25" customHeight="1" x14ac:dyDescent="0.25">
      <c r="A18" s="9">
        <v>15</v>
      </c>
      <c r="B18" s="10" t="s">
        <v>43</v>
      </c>
      <c r="C18" s="15" t="s">
        <v>23</v>
      </c>
      <c r="D18" s="11">
        <v>1</v>
      </c>
      <c r="E18" s="31">
        <v>168067.22689075631</v>
      </c>
      <c r="F18" s="24">
        <f t="shared" si="2"/>
        <v>1.0510393466963623</v>
      </c>
      <c r="G18" s="26">
        <f t="shared" si="3"/>
        <v>176645.26835232982</v>
      </c>
      <c r="H18" s="26">
        <v>89000</v>
      </c>
      <c r="I18" s="12">
        <v>0.19</v>
      </c>
      <c r="J18" s="26">
        <f t="shared" si="4"/>
        <v>16910</v>
      </c>
      <c r="K18" s="26">
        <f t="shared" si="5"/>
        <v>105910</v>
      </c>
      <c r="L18" s="26">
        <v>200000</v>
      </c>
      <c r="M18" s="29">
        <v>0.19</v>
      </c>
      <c r="N18" s="26">
        <f t="shared" si="6"/>
        <v>38000</v>
      </c>
      <c r="O18" s="26">
        <f t="shared" si="7"/>
        <v>238000</v>
      </c>
      <c r="P18" s="26">
        <v>220000</v>
      </c>
      <c r="Q18" s="12">
        <v>0.19</v>
      </c>
      <c r="R18" s="26">
        <f t="shared" si="8"/>
        <v>41800</v>
      </c>
      <c r="S18" s="26">
        <f t="shared" si="9"/>
        <v>261800</v>
      </c>
      <c r="T18" s="26">
        <f t="shared" si="10"/>
        <v>89000</v>
      </c>
      <c r="U18" s="14" t="str">
        <f t="shared" si="11"/>
        <v>DISTRIBUCIONES Y SERVICIOS JT SAS</v>
      </c>
      <c r="V18" s="26">
        <f t="shared" si="12"/>
        <v>171411.31708808246</v>
      </c>
      <c r="W18" s="26">
        <f t="shared" si="13"/>
        <v>188322.63417616492</v>
      </c>
      <c r="X18" s="26">
        <f t="shared" si="14"/>
        <v>162175.846322347</v>
      </c>
      <c r="Y18" s="26">
        <f t="shared" si="15"/>
        <v>58273.60115949795</v>
      </c>
      <c r="Z18" s="13">
        <f t="shared" si="16"/>
        <v>0.33996355753776236</v>
      </c>
      <c r="AA18" s="26">
        <f t="shared" si="17"/>
        <v>162175.846322347</v>
      </c>
      <c r="AB18" s="14" t="str">
        <f t="shared" si="18"/>
        <v>MEDIA GEOMETRICA</v>
      </c>
      <c r="AC18" s="26">
        <f t="shared" si="19"/>
        <v>162176</v>
      </c>
      <c r="AD18" s="29">
        <v>0.19</v>
      </c>
      <c r="AE18" s="26">
        <f t="shared" si="20"/>
        <v>30813</v>
      </c>
      <c r="AF18" s="26">
        <f t="shared" si="21"/>
        <v>192989</v>
      </c>
    </row>
    <row r="19" spans="1:32" ht="18.75" customHeight="1" x14ac:dyDescent="0.25">
      <c r="A19" s="9">
        <v>16</v>
      </c>
      <c r="B19" s="10" t="s">
        <v>44</v>
      </c>
      <c r="C19" s="15" t="s">
        <v>23</v>
      </c>
      <c r="D19" s="11">
        <v>1</v>
      </c>
      <c r="E19" s="31">
        <v>63025.210084033613</v>
      </c>
      <c r="F19" s="24">
        <f t="shared" si="2"/>
        <v>1.0510393466963623</v>
      </c>
      <c r="G19" s="26">
        <f t="shared" si="3"/>
        <v>66241.975632123678</v>
      </c>
      <c r="H19" s="26">
        <v>189000</v>
      </c>
      <c r="I19" s="12">
        <v>0.19</v>
      </c>
      <c r="J19" s="26">
        <f t="shared" si="4"/>
        <v>35910</v>
      </c>
      <c r="K19" s="26">
        <f t="shared" si="5"/>
        <v>224910</v>
      </c>
      <c r="L19" s="26">
        <v>200000</v>
      </c>
      <c r="M19" s="29">
        <v>0.19</v>
      </c>
      <c r="N19" s="26">
        <f t="shared" si="6"/>
        <v>38000</v>
      </c>
      <c r="O19" s="26">
        <f t="shared" si="7"/>
        <v>238000</v>
      </c>
      <c r="P19" s="26">
        <v>250000</v>
      </c>
      <c r="Q19" s="12">
        <v>0.19</v>
      </c>
      <c r="R19" s="26">
        <f t="shared" si="8"/>
        <v>47500</v>
      </c>
      <c r="S19" s="26">
        <f t="shared" si="9"/>
        <v>297500</v>
      </c>
      <c r="T19" s="26">
        <f t="shared" si="10"/>
        <v>66241.975632123678</v>
      </c>
      <c r="U19" s="14" t="str">
        <f t="shared" si="11"/>
        <v>HISTORICO</v>
      </c>
      <c r="V19" s="26">
        <f t="shared" si="12"/>
        <v>176310.49390803091</v>
      </c>
      <c r="W19" s="26">
        <f t="shared" si="13"/>
        <v>194500</v>
      </c>
      <c r="X19" s="26">
        <f t="shared" si="14"/>
        <v>158176.24857251995</v>
      </c>
      <c r="Y19" s="26">
        <f t="shared" si="15"/>
        <v>77830.195668049477</v>
      </c>
      <c r="Z19" s="13">
        <f t="shared" si="16"/>
        <v>0.44143824875590304</v>
      </c>
      <c r="AA19" s="26">
        <f t="shared" si="17"/>
        <v>158176.24857251995</v>
      </c>
      <c r="AB19" s="14" t="str">
        <f t="shared" si="18"/>
        <v>MEDIA GEOMETRICA</v>
      </c>
      <c r="AC19" s="26">
        <f t="shared" si="19"/>
        <v>158176</v>
      </c>
      <c r="AD19" s="29">
        <v>0.19</v>
      </c>
      <c r="AE19" s="26">
        <f t="shared" si="20"/>
        <v>30053</v>
      </c>
      <c r="AF19" s="26">
        <f t="shared" si="21"/>
        <v>188229</v>
      </c>
    </row>
    <row r="20" spans="1:32" ht="18.75" customHeight="1" x14ac:dyDescent="0.25">
      <c r="A20" s="9">
        <v>17</v>
      </c>
      <c r="B20" s="10" t="s">
        <v>45</v>
      </c>
      <c r="C20" s="15" t="s">
        <v>23</v>
      </c>
      <c r="D20" s="11">
        <v>1</v>
      </c>
      <c r="E20" s="31">
        <v>52941.176470588238</v>
      </c>
      <c r="F20" s="24">
        <f t="shared" si="2"/>
        <v>1.0510393466963623</v>
      </c>
      <c r="G20" s="26">
        <f t="shared" si="3"/>
        <v>55643.259530983894</v>
      </c>
      <c r="H20" s="26">
        <v>165700</v>
      </c>
      <c r="I20" s="12">
        <v>0.19</v>
      </c>
      <c r="J20" s="26">
        <f t="shared" si="4"/>
        <v>31483</v>
      </c>
      <c r="K20" s="26">
        <f t="shared" si="5"/>
        <v>197183</v>
      </c>
      <c r="L20" s="26">
        <v>200000</v>
      </c>
      <c r="M20" s="29">
        <v>0.19</v>
      </c>
      <c r="N20" s="26">
        <f t="shared" si="6"/>
        <v>38000</v>
      </c>
      <c r="O20" s="26">
        <f t="shared" si="7"/>
        <v>238000</v>
      </c>
      <c r="P20" s="26">
        <v>195000</v>
      </c>
      <c r="Q20" s="12">
        <v>0.19</v>
      </c>
      <c r="R20" s="26">
        <f t="shared" si="8"/>
        <v>37050</v>
      </c>
      <c r="S20" s="26">
        <f t="shared" si="9"/>
        <v>232050</v>
      </c>
      <c r="T20" s="26">
        <f t="shared" si="10"/>
        <v>55643.259530983894</v>
      </c>
      <c r="U20" s="14" t="str">
        <f t="shared" si="11"/>
        <v>HISTORICO</v>
      </c>
      <c r="V20" s="26">
        <f t="shared" si="12"/>
        <v>154085.81488274597</v>
      </c>
      <c r="W20" s="26">
        <f t="shared" si="13"/>
        <v>180350</v>
      </c>
      <c r="X20" s="26">
        <f t="shared" si="14"/>
        <v>137705.06657390797</v>
      </c>
      <c r="Y20" s="26">
        <f t="shared" si="15"/>
        <v>69609.398446563006</v>
      </c>
      <c r="Z20" s="13">
        <f t="shared" si="16"/>
        <v>0.45175734378621013</v>
      </c>
      <c r="AA20" s="26">
        <f t="shared" si="17"/>
        <v>137705.06657390797</v>
      </c>
      <c r="AB20" s="14" t="str">
        <f t="shared" si="18"/>
        <v>MEDIA GEOMETRICA</v>
      </c>
      <c r="AC20" s="26">
        <f t="shared" si="19"/>
        <v>137705</v>
      </c>
      <c r="AD20" s="29">
        <v>0.19</v>
      </c>
      <c r="AE20" s="26">
        <f t="shared" si="20"/>
        <v>26164</v>
      </c>
      <c r="AF20" s="26">
        <f t="shared" si="21"/>
        <v>163869</v>
      </c>
    </row>
    <row r="21" spans="1:32" ht="28.5" customHeight="1" x14ac:dyDescent="0.25">
      <c r="A21" s="9">
        <v>18</v>
      </c>
      <c r="B21" s="10" t="s">
        <v>46</v>
      </c>
      <c r="C21" s="15" t="s">
        <v>23</v>
      </c>
      <c r="D21" s="11">
        <v>1</v>
      </c>
      <c r="E21" s="31">
        <v>46218.487394957985</v>
      </c>
      <c r="F21" s="24">
        <f t="shared" si="2"/>
        <v>1.0510393466963623</v>
      </c>
      <c r="G21" s="26">
        <f t="shared" si="3"/>
        <v>48577.448796890698</v>
      </c>
      <c r="H21" s="26">
        <v>165700</v>
      </c>
      <c r="I21" s="12">
        <v>0.19</v>
      </c>
      <c r="J21" s="26">
        <f t="shared" si="4"/>
        <v>31483</v>
      </c>
      <c r="K21" s="26">
        <f t="shared" si="5"/>
        <v>197183</v>
      </c>
      <c r="L21" s="26">
        <v>200000</v>
      </c>
      <c r="M21" s="29">
        <v>0.19</v>
      </c>
      <c r="N21" s="26">
        <f t="shared" si="6"/>
        <v>38000</v>
      </c>
      <c r="O21" s="26">
        <f t="shared" si="7"/>
        <v>238000</v>
      </c>
      <c r="P21" s="26">
        <v>195000</v>
      </c>
      <c r="Q21" s="12">
        <v>0.19</v>
      </c>
      <c r="R21" s="26">
        <f t="shared" si="8"/>
        <v>37050</v>
      </c>
      <c r="S21" s="26">
        <f t="shared" si="9"/>
        <v>232050</v>
      </c>
      <c r="T21" s="26">
        <f t="shared" si="10"/>
        <v>48577.448796890698</v>
      </c>
      <c r="U21" s="14" t="str">
        <f t="shared" si="11"/>
        <v>HISTORICO</v>
      </c>
      <c r="V21" s="26">
        <f t="shared" si="12"/>
        <v>152319.36219922267</v>
      </c>
      <c r="W21" s="26">
        <f t="shared" si="13"/>
        <v>180350</v>
      </c>
      <c r="X21" s="26">
        <f t="shared" si="14"/>
        <v>133108.39736528692</v>
      </c>
      <c r="Y21" s="26">
        <f t="shared" si="15"/>
        <v>73356.610460056516</v>
      </c>
      <c r="Z21" s="13">
        <f t="shared" si="16"/>
        <v>0.48159741086698743</v>
      </c>
      <c r="AA21" s="26">
        <f t="shared" si="17"/>
        <v>133108.39736528692</v>
      </c>
      <c r="AB21" s="14" t="str">
        <f t="shared" si="18"/>
        <v>MEDIA GEOMETRICA</v>
      </c>
      <c r="AC21" s="26">
        <f t="shared" si="19"/>
        <v>133108</v>
      </c>
      <c r="AD21" s="29">
        <v>0.19</v>
      </c>
      <c r="AE21" s="26">
        <f t="shared" si="20"/>
        <v>25291</v>
      </c>
      <c r="AF21" s="26">
        <f t="shared" si="21"/>
        <v>158399</v>
      </c>
    </row>
    <row r="22" spans="1:32" ht="30.75" customHeight="1" x14ac:dyDescent="0.25">
      <c r="A22" s="9">
        <v>19</v>
      </c>
      <c r="B22" s="10" t="s">
        <v>47</v>
      </c>
      <c r="C22" s="15" t="s">
        <v>23</v>
      </c>
      <c r="D22" s="11">
        <v>1</v>
      </c>
      <c r="E22" s="31">
        <v>42016.806722689078</v>
      </c>
      <c r="F22" s="24">
        <f t="shared" si="2"/>
        <v>1.0510393466963623</v>
      </c>
      <c r="G22" s="26">
        <f t="shared" si="3"/>
        <v>44161.317088082455</v>
      </c>
      <c r="H22" s="26">
        <v>165700</v>
      </c>
      <c r="I22" s="12">
        <v>0.19</v>
      </c>
      <c r="J22" s="26">
        <f t="shared" si="4"/>
        <v>31483</v>
      </c>
      <c r="K22" s="26">
        <f t="shared" si="5"/>
        <v>197183</v>
      </c>
      <c r="L22" s="26">
        <v>200000</v>
      </c>
      <c r="M22" s="29">
        <v>0.19</v>
      </c>
      <c r="N22" s="26">
        <f t="shared" si="6"/>
        <v>38000</v>
      </c>
      <c r="O22" s="26">
        <f t="shared" si="7"/>
        <v>238000</v>
      </c>
      <c r="P22" s="26">
        <v>195000</v>
      </c>
      <c r="Q22" s="12">
        <v>0.19</v>
      </c>
      <c r="R22" s="26">
        <f t="shared" si="8"/>
        <v>37050</v>
      </c>
      <c r="S22" s="26">
        <f t="shared" si="9"/>
        <v>232050</v>
      </c>
      <c r="T22" s="26">
        <f t="shared" si="10"/>
        <v>44161.317088082455</v>
      </c>
      <c r="U22" s="14" t="str">
        <f t="shared" si="11"/>
        <v>HISTORICO</v>
      </c>
      <c r="V22" s="26">
        <f t="shared" si="12"/>
        <v>151215.32927202061</v>
      </c>
      <c r="W22" s="26">
        <f t="shared" si="13"/>
        <v>180350</v>
      </c>
      <c r="X22" s="26">
        <f t="shared" si="14"/>
        <v>129974.23897759384</v>
      </c>
      <c r="Y22" s="26">
        <f t="shared" si="15"/>
        <v>75698.617968489925</v>
      </c>
      <c r="Z22" s="13">
        <f t="shared" si="16"/>
        <v>0.50060148222351186</v>
      </c>
      <c r="AA22" s="26">
        <f t="shared" si="17"/>
        <v>129974.23897759384</v>
      </c>
      <c r="AB22" s="14" t="str">
        <f t="shared" si="18"/>
        <v>MEDIA GEOMETRICA</v>
      </c>
      <c r="AC22" s="26">
        <f t="shared" si="19"/>
        <v>129974</v>
      </c>
      <c r="AD22" s="29">
        <v>0.19</v>
      </c>
      <c r="AE22" s="26">
        <f t="shared" si="20"/>
        <v>24695</v>
      </c>
      <c r="AF22" s="26">
        <f t="shared" si="21"/>
        <v>154669</v>
      </c>
    </row>
    <row r="23" spans="1:32" ht="54.75" customHeight="1" x14ac:dyDescent="0.25">
      <c r="A23" s="9">
        <v>20</v>
      </c>
      <c r="B23" s="10" t="s">
        <v>48</v>
      </c>
      <c r="C23" s="15" t="s">
        <v>23</v>
      </c>
      <c r="D23" s="11">
        <v>1</v>
      </c>
      <c r="E23" s="31">
        <v>100840.33613445378</v>
      </c>
      <c r="F23" s="24">
        <f t="shared" si="2"/>
        <v>1.0510393466963623</v>
      </c>
      <c r="G23" s="26">
        <f t="shared" si="3"/>
        <v>105987.16101139788</v>
      </c>
      <c r="H23" s="26">
        <v>267800</v>
      </c>
      <c r="I23" s="12">
        <v>0.19</v>
      </c>
      <c r="J23" s="26">
        <f t="shared" si="4"/>
        <v>50882</v>
      </c>
      <c r="K23" s="26">
        <f t="shared" si="5"/>
        <v>318682</v>
      </c>
      <c r="L23" s="26">
        <v>150000</v>
      </c>
      <c r="M23" s="29">
        <v>0.19</v>
      </c>
      <c r="N23" s="26">
        <f t="shared" si="6"/>
        <v>28500</v>
      </c>
      <c r="O23" s="26">
        <f t="shared" si="7"/>
        <v>178500</v>
      </c>
      <c r="P23" s="26">
        <v>175000</v>
      </c>
      <c r="Q23" s="12">
        <v>0.19</v>
      </c>
      <c r="R23" s="26">
        <f t="shared" si="8"/>
        <v>33250</v>
      </c>
      <c r="S23" s="26">
        <f t="shared" si="9"/>
        <v>208250</v>
      </c>
      <c r="T23" s="26">
        <f t="shared" si="10"/>
        <v>105987.16101139788</v>
      </c>
      <c r="U23" s="14" t="str">
        <f t="shared" si="11"/>
        <v>HISTORICO</v>
      </c>
      <c r="V23" s="26">
        <f t="shared" si="12"/>
        <v>174696.79025284946</v>
      </c>
      <c r="W23" s="26">
        <f t="shared" si="13"/>
        <v>162500</v>
      </c>
      <c r="X23" s="26">
        <f t="shared" si="14"/>
        <v>165214.5473748598</v>
      </c>
      <c r="Y23" s="26">
        <f t="shared" si="15"/>
        <v>48585.044769443928</v>
      </c>
      <c r="Z23" s="13">
        <f t="shared" si="16"/>
        <v>0.27811068937857297</v>
      </c>
      <c r="AA23" s="26">
        <f t="shared" si="17"/>
        <v>105987.16101139788</v>
      </c>
      <c r="AB23" s="14" t="str">
        <f t="shared" si="18"/>
        <v>MENOR VALOR</v>
      </c>
      <c r="AC23" s="26">
        <f t="shared" si="19"/>
        <v>105987</v>
      </c>
      <c r="AD23" s="29">
        <v>0.19</v>
      </c>
      <c r="AE23" s="26">
        <f t="shared" si="20"/>
        <v>20138</v>
      </c>
      <c r="AF23" s="26">
        <f t="shared" si="21"/>
        <v>126125</v>
      </c>
    </row>
    <row r="24" spans="1:32" ht="71.25" customHeight="1" x14ac:dyDescent="0.25">
      <c r="A24" s="9">
        <v>21</v>
      </c>
      <c r="B24" s="10" t="s">
        <v>49</v>
      </c>
      <c r="C24" s="15" t="s">
        <v>23</v>
      </c>
      <c r="D24" s="11">
        <v>1</v>
      </c>
      <c r="E24" s="31">
        <v>117647.05882352941</v>
      </c>
      <c r="F24" s="24">
        <f t="shared" si="2"/>
        <v>1.0510393466963623</v>
      </c>
      <c r="G24" s="26">
        <f t="shared" si="3"/>
        <v>123651.68784663087</v>
      </c>
      <c r="H24" s="26">
        <v>213990</v>
      </c>
      <c r="I24" s="12">
        <v>0.19</v>
      </c>
      <c r="J24" s="26">
        <f t="shared" si="4"/>
        <v>40658.1</v>
      </c>
      <c r="K24" s="26">
        <f t="shared" si="5"/>
        <v>254648.1</v>
      </c>
      <c r="L24" s="26">
        <v>850000</v>
      </c>
      <c r="M24" s="29">
        <v>0.19</v>
      </c>
      <c r="N24" s="26">
        <f t="shared" si="6"/>
        <v>161500</v>
      </c>
      <c r="O24" s="26">
        <f t="shared" si="7"/>
        <v>1011500</v>
      </c>
      <c r="P24" s="26">
        <v>900000</v>
      </c>
      <c r="Q24" s="12">
        <v>0.19</v>
      </c>
      <c r="R24" s="26">
        <f t="shared" si="8"/>
        <v>171000</v>
      </c>
      <c r="S24" s="26">
        <f t="shared" si="9"/>
        <v>1071000</v>
      </c>
      <c r="T24" s="26">
        <f t="shared" si="10"/>
        <v>123651.68784663087</v>
      </c>
      <c r="U24" s="14" t="str">
        <f t="shared" si="11"/>
        <v>HISTORICO</v>
      </c>
      <c r="V24" s="26">
        <f t="shared" si="12"/>
        <v>521910.4219616577</v>
      </c>
      <c r="W24" s="26">
        <f t="shared" si="13"/>
        <v>531995</v>
      </c>
      <c r="X24" s="26">
        <f t="shared" si="14"/>
        <v>377193.10096183262</v>
      </c>
      <c r="Y24" s="26">
        <f t="shared" si="15"/>
        <v>281611.45155950572</v>
      </c>
      <c r="Z24" s="13">
        <f t="shared" si="16"/>
        <v>0.53957813392773057</v>
      </c>
      <c r="AA24" s="26">
        <f t="shared" si="17"/>
        <v>377193.10096183262</v>
      </c>
      <c r="AB24" s="14" t="str">
        <f t="shared" si="18"/>
        <v>MEDIA GEOMETRICA</v>
      </c>
      <c r="AC24" s="26">
        <f t="shared" si="19"/>
        <v>377193</v>
      </c>
      <c r="AD24" s="29">
        <v>0.19</v>
      </c>
      <c r="AE24" s="26">
        <f t="shared" si="20"/>
        <v>71667</v>
      </c>
      <c r="AF24" s="26">
        <f t="shared" si="21"/>
        <v>448860</v>
      </c>
    </row>
    <row r="25" spans="1:32" ht="32.25" customHeight="1" x14ac:dyDescent="0.25">
      <c r="A25" s="9">
        <v>22</v>
      </c>
      <c r="B25" s="10" t="s">
        <v>50</v>
      </c>
      <c r="C25" s="15" t="s">
        <v>23</v>
      </c>
      <c r="D25" s="11">
        <v>1</v>
      </c>
      <c r="E25" s="31">
        <v>33613.445378151264</v>
      </c>
      <c r="F25" s="24">
        <f t="shared" si="2"/>
        <v>1.0510393466963623</v>
      </c>
      <c r="G25" s="26">
        <f t="shared" si="3"/>
        <v>35329.053670465968</v>
      </c>
      <c r="H25" s="26">
        <v>213000</v>
      </c>
      <c r="I25" s="12">
        <v>0.19</v>
      </c>
      <c r="J25" s="26">
        <f t="shared" si="4"/>
        <v>40470</v>
      </c>
      <c r="K25" s="26">
        <f t="shared" si="5"/>
        <v>253470</v>
      </c>
      <c r="L25" s="26">
        <v>250000</v>
      </c>
      <c r="M25" s="29">
        <v>0.19</v>
      </c>
      <c r="N25" s="26">
        <f t="shared" si="6"/>
        <v>47500</v>
      </c>
      <c r="O25" s="26">
        <f t="shared" si="7"/>
        <v>297500</v>
      </c>
      <c r="P25" s="26">
        <v>270000</v>
      </c>
      <c r="Q25" s="12">
        <v>0.19</v>
      </c>
      <c r="R25" s="26">
        <f t="shared" si="8"/>
        <v>51300</v>
      </c>
      <c r="S25" s="26">
        <f t="shared" si="9"/>
        <v>321300</v>
      </c>
      <c r="T25" s="26">
        <f t="shared" si="10"/>
        <v>35329.053670465968</v>
      </c>
      <c r="U25" s="14" t="str">
        <f t="shared" si="11"/>
        <v>HISTORICO</v>
      </c>
      <c r="V25" s="26">
        <f t="shared" si="12"/>
        <v>192082.26341761649</v>
      </c>
      <c r="W25" s="26">
        <f t="shared" si="13"/>
        <v>231500</v>
      </c>
      <c r="X25" s="26">
        <f t="shared" si="14"/>
        <v>150125.28510804413</v>
      </c>
      <c r="Y25" s="26">
        <f t="shared" si="15"/>
        <v>110841.25758496732</v>
      </c>
      <c r="Z25" s="13">
        <f t="shared" si="16"/>
        <v>0.57705097603926769</v>
      </c>
      <c r="AA25" s="26">
        <f t="shared" si="17"/>
        <v>150125.28510804413</v>
      </c>
      <c r="AB25" s="14" t="str">
        <f t="shared" si="18"/>
        <v>MEDIA GEOMETRICA</v>
      </c>
      <c r="AC25" s="26">
        <f t="shared" si="19"/>
        <v>150125</v>
      </c>
      <c r="AD25" s="29">
        <v>0.19</v>
      </c>
      <c r="AE25" s="26">
        <f t="shared" si="20"/>
        <v>28524</v>
      </c>
      <c r="AF25" s="26">
        <f t="shared" si="21"/>
        <v>178649</v>
      </c>
    </row>
    <row r="26" spans="1:32" ht="18.75" customHeight="1" x14ac:dyDescent="0.25">
      <c r="A26" s="9">
        <v>23</v>
      </c>
      <c r="B26" s="10" t="s">
        <v>51</v>
      </c>
      <c r="C26" s="15" t="s">
        <v>23</v>
      </c>
      <c r="D26" s="11">
        <v>1</v>
      </c>
      <c r="E26" s="31">
        <v>6554.6218487394963</v>
      </c>
      <c r="F26" s="24">
        <f t="shared" si="2"/>
        <v>1.0510393466963623</v>
      </c>
      <c r="G26" s="26">
        <f t="shared" si="3"/>
        <v>6889.1654657408626</v>
      </c>
      <c r="H26" s="26">
        <v>32340</v>
      </c>
      <c r="I26" s="12">
        <v>0.19</v>
      </c>
      <c r="J26" s="26">
        <f t="shared" si="4"/>
        <v>6144.6</v>
      </c>
      <c r="K26" s="26">
        <f t="shared" si="5"/>
        <v>38484.6</v>
      </c>
      <c r="L26" s="26">
        <v>20000</v>
      </c>
      <c r="M26" s="29">
        <v>0.19</v>
      </c>
      <c r="N26" s="26">
        <f t="shared" si="6"/>
        <v>3800</v>
      </c>
      <c r="O26" s="26">
        <f t="shared" si="7"/>
        <v>23800</v>
      </c>
      <c r="P26" s="26">
        <v>22000</v>
      </c>
      <c r="Q26" s="12">
        <v>0.19</v>
      </c>
      <c r="R26" s="26">
        <f t="shared" si="8"/>
        <v>4180</v>
      </c>
      <c r="S26" s="26">
        <f t="shared" si="9"/>
        <v>26180</v>
      </c>
      <c r="T26" s="26">
        <f t="shared" si="10"/>
        <v>6889.1654657408626</v>
      </c>
      <c r="U26" s="14" t="str">
        <f t="shared" si="11"/>
        <v>HISTORICO</v>
      </c>
      <c r="V26" s="26">
        <f t="shared" si="12"/>
        <v>20307.291366435216</v>
      </c>
      <c r="W26" s="26">
        <f t="shared" si="13"/>
        <v>21000</v>
      </c>
      <c r="X26" s="26">
        <f t="shared" si="14"/>
        <v>17694.562412604893</v>
      </c>
      <c r="Y26" s="26">
        <f t="shared" si="15"/>
        <v>9488.0478151958305</v>
      </c>
      <c r="Z26" s="13">
        <f t="shared" si="16"/>
        <v>0.46722370029506216</v>
      </c>
      <c r="AA26" s="26">
        <f t="shared" si="17"/>
        <v>17694.562412604893</v>
      </c>
      <c r="AB26" s="14" t="str">
        <f t="shared" si="18"/>
        <v>MEDIA GEOMETRICA</v>
      </c>
      <c r="AC26" s="26">
        <f t="shared" si="19"/>
        <v>17695</v>
      </c>
      <c r="AD26" s="29">
        <v>0.19</v>
      </c>
      <c r="AE26" s="26">
        <f t="shared" si="20"/>
        <v>3362</v>
      </c>
      <c r="AF26" s="26">
        <f t="shared" si="21"/>
        <v>21057</v>
      </c>
    </row>
    <row r="27" spans="1:32" ht="18.75" customHeight="1" x14ac:dyDescent="0.25">
      <c r="A27" s="9">
        <v>24</v>
      </c>
      <c r="B27" s="10" t="s">
        <v>52</v>
      </c>
      <c r="C27" s="15" t="s">
        <v>23</v>
      </c>
      <c r="D27" s="11">
        <v>1</v>
      </c>
      <c r="E27" s="31">
        <v>6722.6890756302528</v>
      </c>
      <c r="F27" s="24">
        <f t="shared" si="2"/>
        <v>1.0510393466963623</v>
      </c>
      <c r="G27" s="26">
        <f t="shared" si="3"/>
        <v>7065.8107340931929</v>
      </c>
      <c r="H27" s="26">
        <v>24500</v>
      </c>
      <c r="I27" s="12">
        <v>0.19</v>
      </c>
      <c r="J27" s="26">
        <f t="shared" si="4"/>
        <v>4655</v>
      </c>
      <c r="K27" s="26">
        <f t="shared" si="5"/>
        <v>29155</v>
      </c>
      <c r="L27" s="26">
        <v>20000</v>
      </c>
      <c r="M27" s="29">
        <v>0.19</v>
      </c>
      <c r="N27" s="26">
        <f t="shared" si="6"/>
        <v>3800</v>
      </c>
      <c r="O27" s="26">
        <f t="shared" si="7"/>
        <v>23800</v>
      </c>
      <c r="P27" s="26">
        <v>22000</v>
      </c>
      <c r="Q27" s="12">
        <v>0.19</v>
      </c>
      <c r="R27" s="26">
        <f t="shared" si="8"/>
        <v>4180</v>
      </c>
      <c r="S27" s="26">
        <f t="shared" si="9"/>
        <v>26180</v>
      </c>
      <c r="T27" s="26">
        <f t="shared" si="10"/>
        <v>7065.8107340931929</v>
      </c>
      <c r="U27" s="14" t="str">
        <f t="shared" si="11"/>
        <v>HISTORICO</v>
      </c>
      <c r="V27" s="26">
        <f t="shared" si="12"/>
        <v>18391.452683523297</v>
      </c>
      <c r="W27" s="26">
        <f t="shared" si="13"/>
        <v>21000</v>
      </c>
      <c r="X27" s="26">
        <f t="shared" si="14"/>
        <v>16612.890030550541</v>
      </c>
      <c r="Y27" s="26">
        <f t="shared" si="15"/>
        <v>8008.4382237328518</v>
      </c>
      <c r="Z27" s="13">
        <f t="shared" si="16"/>
        <v>0.4354434835323</v>
      </c>
      <c r="AA27" s="26">
        <f t="shared" si="17"/>
        <v>16612.890030550541</v>
      </c>
      <c r="AB27" s="14" t="str">
        <f t="shared" si="18"/>
        <v>MEDIA GEOMETRICA</v>
      </c>
      <c r="AC27" s="26">
        <f t="shared" si="19"/>
        <v>16613</v>
      </c>
      <c r="AD27" s="29">
        <v>0.19</v>
      </c>
      <c r="AE27" s="26">
        <f t="shared" si="20"/>
        <v>3156</v>
      </c>
      <c r="AF27" s="26">
        <f t="shared" si="21"/>
        <v>19769</v>
      </c>
    </row>
    <row r="28" spans="1:32" ht="18.75" customHeight="1" x14ac:dyDescent="0.25">
      <c r="A28" s="9">
        <v>25</v>
      </c>
      <c r="B28" s="10" t="s">
        <v>53</v>
      </c>
      <c r="C28" s="15" t="s">
        <v>23</v>
      </c>
      <c r="D28" s="11">
        <v>1</v>
      </c>
      <c r="E28" s="31">
        <v>5630.2521008403364</v>
      </c>
      <c r="F28" s="24">
        <f t="shared" si="2"/>
        <v>1.0510393466963623</v>
      </c>
      <c r="G28" s="26">
        <f t="shared" si="3"/>
        <v>5917.6164898030484</v>
      </c>
      <c r="H28" s="26">
        <v>31200</v>
      </c>
      <c r="I28" s="12">
        <v>0.19</v>
      </c>
      <c r="J28" s="26">
        <f t="shared" si="4"/>
        <v>5928</v>
      </c>
      <c r="K28" s="26">
        <f t="shared" si="5"/>
        <v>37128</v>
      </c>
      <c r="L28" s="26">
        <v>28300</v>
      </c>
      <c r="M28" s="29">
        <v>0.19</v>
      </c>
      <c r="N28" s="26">
        <f t="shared" si="6"/>
        <v>5377</v>
      </c>
      <c r="O28" s="26">
        <f t="shared" si="7"/>
        <v>33677</v>
      </c>
      <c r="P28" s="26">
        <v>30000</v>
      </c>
      <c r="Q28" s="12">
        <v>0.19</v>
      </c>
      <c r="R28" s="26">
        <f t="shared" si="8"/>
        <v>5700</v>
      </c>
      <c r="S28" s="26">
        <f t="shared" si="9"/>
        <v>35700</v>
      </c>
      <c r="T28" s="26">
        <f t="shared" si="10"/>
        <v>5917.6164898030484</v>
      </c>
      <c r="U28" s="14" t="str">
        <f t="shared" si="11"/>
        <v>HISTORICO</v>
      </c>
      <c r="V28" s="26">
        <f t="shared" si="12"/>
        <v>23854.40412245076</v>
      </c>
      <c r="W28" s="26">
        <f t="shared" si="13"/>
        <v>29150</v>
      </c>
      <c r="X28" s="26">
        <f t="shared" si="14"/>
        <v>19897.672343899438</v>
      </c>
      <c r="Y28" s="26">
        <f t="shared" si="15"/>
        <v>12683.224167748196</v>
      </c>
      <c r="Z28" s="13">
        <f t="shared" si="16"/>
        <v>0.53169318766639317</v>
      </c>
      <c r="AA28" s="26">
        <f t="shared" si="17"/>
        <v>19897.672343899438</v>
      </c>
      <c r="AB28" s="14" t="str">
        <f t="shared" si="18"/>
        <v>MEDIA GEOMETRICA</v>
      </c>
      <c r="AC28" s="26">
        <f t="shared" si="19"/>
        <v>19898</v>
      </c>
      <c r="AD28" s="29">
        <v>0.19</v>
      </c>
      <c r="AE28" s="26">
        <f t="shared" si="20"/>
        <v>3781</v>
      </c>
      <c r="AF28" s="26">
        <f t="shared" si="21"/>
        <v>23679</v>
      </c>
    </row>
    <row r="29" spans="1:32" ht="18.75" customHeight="1" x14ac:dyDescent="0.25">
      <c r="A29" s="9">
        <v>26</v>
      </c>
      <c r="B29" s="10" t="s">
        <v>54</v>
      </c>
      <c r="C29" s="15" t="s">
        <v>23</v>
      </c>
      <c r="D29" s="11">
        <v>1</v>
      </c>
      <c r="E29" s="31">
        <v>2436.9747899159665</v>
      </c>
      <c r="F29" s="24">
        <f t="shared" si="2"/>
        <v>1.0510393466963623</v>
      </c>
      <c r="G29" s="26">
        <f t="shared" si="3"/>
        <v>2561.3563911087822</v>
      </c>
      <c r="H29" s="26">
        <v>19496</v>
      </c>
      <c r="I29" s="12">
        <v>0.19</v>
      </c>
      <c r="J29" s="26">
        <f t="shared" si="4"/>
        <v>3704.2400000000002</v>
      </c>
      <c r="K29" s="26">
        <f t="shared" si="5"/>
        <v>23200.240000000002</v>
      </c>
      <c r="L29" s="26">
        <v>20000</v>
      </c>
      <c r="M29" s="29">
        <v>0.19</v>
      </c>
      <c r="N29" s="26">
        <f t="shared" si="6"/>
        <v>3800</v>
      </c>
      <c r="O29" s="26">
        <f t="shared" si="7"/>
        <v>23800</v>
      </c>
      <c r="P29" s="26">
        <v>22000</v>
      </c>
      <c r="Q29" s="12">
        <v>0.19</v>
      </c>
      <c r="R29" s="26">
        <f t="shared" si="8"/>
        <v>4180</v>
      </c>
      <c r="S29" s="26">
        <f t="shared" si="9"/>
        <v>26180</v>
      </c>
      <c r="T29" s="26">
        <f t="shared" si="10"/>
        <v>2561.3563911087822</v>
      </c>
      <c r="U29" s="14" t="str">
        <f t="shared" si="11"/>
        <v>HISTORICO</v>
      </c>
      <c r="V29" s="26">
        <f t="shared" si="12"/>
        <v>16014.339097777196</v>
      </c>
      <c r="W29" s="26">
        <f t="shared" si="13"/>
        <v>19748</v>
      </c>
      <c r="X29" s="26">
        <f t="shared" si="14"/>
        <v>12174.946204312591</v>
      </c>
      <c r="Y29" s="26">
        <f t="shared" si="15"/>
        <v>9512.6952990705904</v>
      </c>
      <c r="Z29" s="13">
        <f t="shared" si="16"/>
        <v>0.59401110723270256</v>
      </c>
      <c r="AA29" s="26">
        <f t="shared" si="17"/>
        <v>12174.946204312591</v>
      </c>
      <c r="AB29" s="14" t="str">
        <f t="shared" si="18"/>
        <v>MEDIA GEOMETRICA</v>
      </c>
      <c r="AC29" s="26">
        <f t="shared" si="19"/>
        <v>12175</v>
      </c>
      <c r="AD29" s="29">
        <v>0.19</v>
      </c>
      <c r="AE29" s="26">
        <f t="shared" si="20"/>
        <v>2313</v>
      </c>
      <c r="AF29" s="26">
        <f t="shared" si="21"/>
        <v>14488</v>
      </c>
    </row>
    <row r="30" spans="1:32" ht="31.5" customHeight="1" x14ac:dyDescent="0.25">
      <c r="A30" s="9">
        <v>27</v>
      </c>
      <c r="B30" s="10" t="s">
        <v>55</v>
      </c>
      <c r="C30" s="15" t="s">
        <v>23</v>
      </c>
      <c r="D30" s="11">
        <v>1</v>
      </c>
      <c r="E30" s="31">
        <v>37815.126050420171</v>
      </c>
      <c r="F30" s="24">
        <f t="shared" si="2"/>
        <v>1.0510393466963623</v>
      </c>
      <c r="G30" s="26">
        <f t="shared" si="3"/>
        <v>39745.185379274211</v>
      </c>
      <c r="H30" s="26">
        <v>54600</v>
      </c>
      <c r="I30" s="12">
        <v>0.19</v>
      </c>
      <c r="J30" s="26">
        <f t="shared" si="4"/>
        <v>10374</v>
      </c>
      <c r="K30" s="26">
        <f t="shared" si="5"/>
        <v>64974</v>
      </c>
      <c r="L30" s="26">
        <v>75000</v>
      </c>
      <c r="M30" s="29">
        <v>0.19</v>
      </c>
      <c r="N30" s="26">
        <f t="shared" si="6"/>
        <v>14250</v>
      </c>
      <c r="O30" s="26">
        <f t="shared" si="7"/>
        <v>89250</v>
      </c>
      <c r="P30" s="26">
        <v>80000</v>
      </c>
      <c r="Q30" s="12">
        <v>0.19</v>
      </c>
      <c r="R30" s="26">
        <f t="shared" si="8"/>
        <v>15200</v>
      </c>
      <c r="S30" s="26">
        <f t="shared" si="9"/>
        <v>95200</v>
      </c>
      <c r="T30" s="26">
        <f t="shared" si="10"/>
        <v>39745.185379274211</v>
      </c>
      <c r="U30" s="14" t="str">
        <f t="shared" si="11"/>
        <v>HISTORICO</v>
      </c>
      <c r="V30" s="26">
        <f t="shared" si="12"/>
        <v>62336.296344818555</v>
      </c>
      <c r="W30" s="26">
        <f t="shared" si="13"/>
        <v>64800</v>
      </c>
      <c r="X30" s="26">
        <f t="shared" si="14"/>
        <v>60069.927116260274</v>
      </c>
      <c r="Y30" s="26">
        <f t="shared" si="15"/>
        <v>15974.327758274172</v>
      </c>
      <c r="Z30" s="13">
        <f t="shared" si="16"/>
        <v>0.25626045650692514</v>
      </c>
      <c r="AA30" s="26">
        <f t="shared" si="17"/>
        <v>39745.185379274211</v>
      </c>
      <c r="AB30" s="14" t="str">
        <f t="shared" si="18"/>
        <v>MENOR VALOR</v>
      </c>
      <c r="AC30" s="26">
        <f t="shared" si="19"/>
        <v>39745</v>
      </c>
      <c r="AD30" s="29">
        <v>0.19</v>
      </c>
      <c r="AE30" s="26">
        <f t="shared" si="20"/>
        <v>7552</v>
      </c>
      <c r="AF30" s="26">
        <f t="shared" si="21"/>
        <v>47297</v>
      </c>
    </row>
    <row r="31" spans="1:32" ht="30.75" customHeight="1" x14ac:dyDescent="0.25">
      <c r="A31" s="9">
        <v>28</v>
      </c>
      <c r="B31" s="10" t="s">
        <v>56</v>
      </c>
      <c r="C31" s="15" t="s">
        <v>23</v>
      </c>
      <c r="D31" s="11">
        <v>1</v>
      </c>
      <c r="E31" s="31">
        <v>24285.714285714286</v>
      </c>
      <c r="F31" s="24">
        <f t="shared" si="2"/>
        <v>1.0510393466963623</v>
      </c>
      <c r="G31" s="26">
        <f t="shared" si="3"/>
        <v>25525.241276911656</v>
      </c>
      <c r="H31" s="26">
        <v>37890</v>
      </c>
      <c r="I31" s="12">
        <v>0.19</v>
      </c>
      <c r="J31" s="26">
        <f t="shared" si="4"/>
        <v>7199.1</v>
      </c>
      <c r="K31" s="26">
        <f t="shared" si="5"/>
        <v>45089.1</v>
      </c>
      <c r="L31" s="26">
        <v>75000</v>
      </c>
      <c r="M31" s="29">
        <v>0.19</v>
      </c>
      <c r="N31" s="26">
        <f t="shared" si="6"/>
        <v>14250</v>
      </c>
      <c r="O31" s="26">
        <f t="shared" si="7"/>
        <v>89250</v>
      </c>
      <c r="P31" s="26">
        <v>80000</v>
      </c>
      <c r="Q31" s="12">
        <v>0.19</v>
      </c>
      <c r="R31" s="26">
        <f t="shared" si="8"/>
        <v>15200</v>
      </c>
      <c r="S31" s="26">
        <f t="shared" si="9"/>
        <v>95200</v>
      </c>
      <c r="T31" s="26">
        <f t="shared" si="10"/>
        <v>25525.241276911656</v>
      </c>
      <c r="U31" s="14" t="str">
        <f t="shared" si="11"/>
        <v>HISTORICO</v>
      </c>
      <c r="V31" s="26">
        <f t="shared" si="12"/>
        <v>54603.810319227916</v>
      </c>
      <c r="W31" s="26">
        <f t="shared" si="13"/>
        <v>56445</v>
      </c>
      <c r="X31" s="26">
        <f t="shared" si="14"/>
        <v>49080.776825348978</v>
      </c>
      <c r="Y31" s="26">
        <f t="shared" si="15"/>
        <v>20561.653357023042</v>
      </c>
      <c r="Z31" s="13">
        <f t="shared" si="16"/>
        <v>0.37656077912538211</v>
      </c>
      <c r="AA31" s="26">
        <f t="shared" si="17"/>
        <v>49080.776825348978</v>
      </c>
      <c r="AB31" s="14" t="str">
        <f t="shared" si="18"/>
        <v>MEDIA GEOMETRICA</v>
      </c>
      <c r="AC31" s="26">
        <f t="shared" si="19"/>
        <v>49081</v>
      </c>
      <c r="AD31" s="29">
        <v>0.19</v>
      </c>
      <c r="AE31" s="26">
        <f t="shared" si="20"/>
        <v>9325</v>
      </c>
      <c r="AF31" s="26">
        <f t="shared" si="21"/>
        <v>58406</v>
      </c>
    </row>
    <row r="32" spans="1:32" ht="28.5" customHeight="1" x14ac:dyDescent="0.25">
      <c r="A32" s="9">
        <v>29</v>
      </c>
      <c r="B32" s="10" t="s">
        <v>57</v>
      </c>
      <c r="C32" s="15" t="s">
        <v>23</v>
      </c>
      <c r="D32" s="11">
        <v>1</v>
      </c>
      <c r="E32" s="31">
        <v>16806.722689075632</v>
      </c>
      <c r="F32" s="24">
        <f t="shared" si="2"/>
        <v>1.0510393466963623</v>
      </c>
      <c r="G32" s="26">
        <f t="shared" si="3"/>
        <v>17664.526835232984</v>
      </c>
      <c r="H32" s="26">
        <v>24500</v>
      </c>
      <c r="I32" s="12">
        <v>0.19</v>
      </c>
      <c r="J32" s="26">
        <f t="shared" si="4"/>
        <v>4655</v>
      </c>
      <c r="K32" s="26">
        <f t="shared" si="5"/>
        <v>29155</v>
      </c>
      <c r="L32" s="26">
        <v>75000</v>
      </c>
      <c r="M32" s="29">
        <v>0.19</v>
      </c>
      <c r="N32" s="26">
        <f t="shared" si="6"/>
        <v>14250</v>
      </c>
      <c r="O32" s="26">
        <f t="shared" si="7"/>
        <v>89250</v>
      </c>
      <c r="P32" s="26">
        <v>85000</v>
      </c>
      <c r="Q32" s="12">
        <v>0.19</v>
      </c>
      <c r="R32" s="26">
        <f t="shared" si="8"/>
        <v>16150</v>
      </c>
      <c r="S32" s="26">
        <f t="shared" si="9"/>
        <v>101150</v>
      </c>
      <c r="T32" s="26">
        <f t="shared" si="10"/>
        <v>17664.526835232984</v>
      </c>
      <c r="U32" s="14" t="str">
        <f t="shared" si="11"/>
        <v>HISTORICO</v>
      </c>
      <c r="V32" s="26">
        <f t="shared" si="12"/>
        <v>50541.131708808243</v>
      </c>
      <c r="W32" s="26">
        <f t="shared" si="13"/>
        <v>49750</v>
      </c>
      <c r="X32" s="26">
        <f t="shared" si="14"/>
        <v>40755.579299820973</v>
      </c>
      <c r="Y32" s="26">
        <f t="shared" si="15"/>
        <v>23247.270248495759</v>
      </c>
      <c r="Z32" s="13">
        <f t="shared" si="16"/>
        <v>0.45996734664420375</v>
      </c>
      <c r="AA32" s="26">
        <f t="shared" si="17"/>
        <v>40755.579299820973</v>
      </c>
      <c r="AB32" s="14" t="str">
        <f t="shared" si="18"/>
        <v>MEDIA GEOMETRICA</v>
      </c>
      <c r="AC32" s="26">
        <f t="shared" si="19"/>
        <v>40756</v>
      </c>
      <c r="AD32" s="29">
        <v>0.19</v>
      </c>
      <c r="AE32" s="26">
        <f t="shared" si="20"/>
        <v>7744</v>
      </c>
      <c r="AF32" s="26">
        <f t="shared" si="21"/>
        <v>48500</v>
      </c>
    </row>
    <row r="33" spans="1:32" ht="17.25" customHeight="1" x14ac:dyDescent="0.25">
      <c r="A33" s="9">
        <v>30</v>
      </c>
      <c r="B33" s="10" t="s">
        <v>58</v>
      </c>
      <c r="C33" s="15" t="s">
        <v>23</v>
      </c>
      <c r="D33" s="11">
        <v>1</v>
      </c>
      <c r="E33" s="31">
        <v>14201.680672268909</v>
      </c>
      <c r="F33" s="24">
        <f t="shared" si="2"/>
        <v>1.0510393466963623</v>
      </c>
      <c r="G33" s="26">
        <f t="shared" si="3"/>
        <v>14926.525175771871</v>
      </c>
      <c r="H33" s="26">
        <v>37890</v>
      </c>
      <c r="I33" s="12">
        <v>0.19</v>
      </c>
      <c r="J33" s="26">
        <f t="shared" si="4"/>
        <v>7199.1</v>
      </c>
      <c r="K33" s="26">
        <f t="shared" si="5"/>
        <v>45089.1</v>
      </c>
      <c r="L33" s="26">
        <v>75000</v>
      </c>
      <c r="M33" s="29">
        <v>0.19</v>
      </c>
      <c r="N33" s="26">
        <f t="shared" si="6"/>
        <v>14250</v>
      </c>
      <c r="O33" s="26">
        <f t="shared" si="7"/>
        <v>89250</v>
      </c>
      <c r="P33" s="26">
        <v>85000</v>
      </c>
      <c r="Q33" s="12">
        <v>0.19</v>
      </c>
      <c r="R33" s="26">
        <f t="shared" si="8"/>
        <v>16150</v>
      </c>
      <c r="S33" s="26">
        <f t="shared" si="9"/>
        <v>101150</v>
      </c>
      <c r="T33" s="26">
        <f t="shared" si="10"/>
        <v>14926.525175771871</v>
      </c>
      <c r="U33" s="14" t="str">
        <f t="shared" si="11"/>
        <v>HISTORICO</v>
      </c>
      <c r="V33" s="26">
        <f t="shared" si="12"/>
        <v>53204.13129394297</v>
      </c>
      <c r="W33" s="26">
        <f t="shared" si="13"/>
        <v>56445</v>
      </c>
      <c r="X33" s="26">
        <f t="shared" si="14"/>
        <v>43575.349394704746</v>
      </c>
      <c r="Y33" s="26">
        <f t="shared" si="15"/>
        <v>27066.354853746459</v>
      </c>
      <c r="Z33" s="13">
        <f t="shared" si="16"/>
        <v>0.50872656305973429</v>
      </c>
      <c r="AA33" s="26">
        <f t="shared" si="17"/>
        <v>43575.349394704746</v>
      </c>
      <c r="AB33" s="14" t="str">
        <f t="shared" si="18"/>
        <v>MEDIA GEOMETRICA</v>
      </c>
      <c r="AC33" s="26">
        <f t="shared" si="19"/>
        <v>43575</v>
      </c>
      <c r="AD33" s="29">
        <v>0.19</v>
      </c>
      <c r="AE33" s="26">
        <f t="shared" si="20"/>
        <v>8279</v>
      </c>
      <c r="AF33" s="26">
        <f t="shared" si="21"/>
        <v>51854</v>
      </c>
    </row>
    <row r="34" spans="1:32" ht="25.5" customHeight="1" x14ac:dyDescent="0.25">
      <c r="A34" s="9">
        <v>31</v>
      </c>
      <c r="B34" s="10" t="s">
        <v>59</v>
      </c>
      <c r="C34" s="15" t="s">
        <v>23</v>
      </c>
      <c r="D34" s="11">
        <v>1</v>
      </c>
      <c r="E34" s="31">
        <v>8571.4285714285725</v>
      </c>
      <c r="F34" s="24">
        <f t="shared" si="2"/>
        <v>1.0510393466963623</v>
      </c>
      <c r="G34" s="26">
        <f t="shared" si="3"/>
        <v>9008.9086859688214</v>
      </c>
      <c r="H34" s="26">
        <v>12560</v>
      </c>
      <c r="I34" s="12">
        <v>0.19</v>
      </c>
      <c r="J34" s="26">
        <f t="shared" si="4"/>
        <v>2386.4</v>
      </c>
      <c r="K34" s="26">
        <f t="shared" si="5"/>
        <v>14946.4</v>
      </c>
      <c r="L34" s="26">
        <v>20000</v>
      </c>
      <c r="M34" s="29">
        <v>0.19</v>
      </c>
      <c r="N34" s="26">
        <f t="shared" si="6"/>
        <v>3800</v>
      </c>
      <c r="O34" s="26">
        <f t="shared" si="7"/>
        <v>23800</v>
      </c>
      <c r="P34" s="26">
        <v>22000</v>
      </c>
      <c r="Q34" s="12">
        <v>0.19</v>
      </c>
      <c r="R34" s="26">
        <f t="shared" si="8"/>
        <v>4180</v>
      </c>
      <c r="S34" s="26">
        <f t="shared" si="9"/>
        <v>26180</v>
      </c>
      <c r="T34" s="26">
        <f t="shared" si="10"/>
        <v>9008.9086859688214</v>
      </c>
      <c r="U34" s="14" t="str">
        <f t="shared" si="11"/>
        <v>HISTORICO</v>
      </c>
      <c r="V34" s="26">
        <f t="shared" si="12"/>
        <v>15892.227171492206</v>
      </c>
      <c r="W34" s="26">
        <f t="shared" si="13"/>
        <v>16280</v>
      </c>
      <c r="X34" s="26">
        <f t="shared" si="14"/>
        <v>14937.524314295591</v>
      </c>
      <c r="Y34" s="26">
        <f t="shared" si="15"/>
        <v>4867.2411781802966</v>
      </c>
      <c r="Z34" s="13">
        <f t="shared" si="16"/>
        <v>0.30626551745442265</v>
      </c>
      <c r="AA34" s="26">
        <f t="shared" si="17"/>
        <v>14937.524314295591</v>
      </c>
      <c r="AB34" s="14" t="str">
        <f t="shared" si="18"/>
        <v>MEDIA GEOMETRICA</v>
      </c>
      <c r="AC34" s="26">
        <f t="shared" si="19"/>
        <v>14938</v>
      </c>
      <c r="AD34" s="29">
        <v>0.19</v>
      </c>
      <c r="AE34" s="26">
        <f t="shared" si="20"/>
        <v>2838</v>
      </c>
      <c r="AF34" s="26">
        <f t="shared" si="21"/>
        <v>17776</v>
      </c>
    </row>
    <row r="35" spans="1:32" ht="18.75" customHeight="1" x14ac:dyDescent="0.25">
      <c r="A35" s="9">
        <v>32</v>
      </c>
      <c r="B35" s="10" t="s">
        <v>60</v>
      </c>
      <c r="C35" s="15" t="s">
        <v>23</v>
      </c>
      <c r="D35" s="11">
        <v>1</v>
      </c>
      <c r="E35" s="31">
        <v>3529.4117647058824</v>
      </c>
      <c r="F35" s="24">
        <f t="shared" si="2"/>
        <v>1.0510393466963623</v>
      </c>
      <c r="G35" s="26">
        <f t="shared" si="3"/>
        <v>3709.5506353989258</v>
      </c>
      <c r="H35" s="26">
        <v>12000</v>
      </c>
      <c r="I35" s="12">
        <v>0.19</v>
      </c>
      <c r="J35" s="26">
        <f t="shared" si="4"/>
        <v>2280</v>
      </c>
      <c r="K35" s="26">
        <f t="shared" si="5"/>
        <v>14280</v>
      </c>
      <c r="L35" s="26">
        <v>5000</v>
      </c>
      <c r="M35" s="29">
        <v>0.19</v>
      </c>
      <c r="N35" s="26">
        <f t="shared" si="6"/>
        <v>950</v>
      </c>
      <c r="O35" s="26">
        <f t="shared" si="7"/>
        <v>5950</v>
      </c>
      <c r="P35" s="26">
        <v>5500</v>
      </c>
      <c r="Q35" s="12">
        <v>0.19</v>
      </c>
      <c r="R35" s="26">
        <f t="shared" si="8"/>
        <v>1045</v>
      </c>
      <c r="S35" s="26">
        <f t="shared" si="9"/>
        <v>6545</v>
      </c>
      <c r="T35" s="26">
        <f t="shared" si="10"/>
        <v>3709.5506353989258</v>
      </c>
      <c r="U35" s="14" t="str">
        <f t="shared" si="11"/>
        <v>HISTORICO</v>
      </c>
      <c r="V35" s="26">
        <f t="shared" si="12"/>
        <v>6552.3876588497315</v>
      </c>
      <c r="W35" s="26">
        <f t="shared" si="13"/>
        <v>5250</v>
      </c>
      <c r="X35" s="26">
        <f t="shared" si="14"/>
        <v>5915.0553224974201</v>
      </c>
      <c r="Y35" s="26">
        <f t="shared" si="15"/>
        <v>2010.189337090244</v>
      </c>
      <c r="Z35" s="13">
        <f t="shared" si="16"/>
        <v>0.30678730285062711</v>
      </c>
      <c r="AA35" s="26">
        <f t="shared" si="17"/>
        <v>5915.0553224974201</v>
      </c>
      <c r="AB35" s="14" t="str">
        <f t="shared" si="18"/>
        <v>MEDIA GEOMETRICA</v>
      </c>
      <c r="AC35" s="26">
        <f t="shared" si="19"/>
        <v>5915</v>
      </c>
      <c r="AD35" s="29">
        <v>0.19</v>
      </c>
      <c r="AE35" s="26">
        <f t="shared" si="20"/>
        <v>1124</v>
      </c>
      <c r="AF35" s="26">
        <f t="shared" si="21"/>
        <v>7039</v>
      </c>
    </row>
    <row r="36" spans="1:32" ht="17.25" customHeight="1" x14ac:dyDescent="0.25">
      <c r="A36" s="9">
        <v>33</v>
      </c>
      <c r="B36" s="10" t="s">
        <v>160</v>
      </c>
      <c r="C36" s="15" t="s">
        <v>23</v>
      </c>
      <c r="D36" s="11">
        <v>1</v>
      </c>
      <c r="E36" s="31">
        <v>7983.1932773109247</v>
      </c>
      <c r="F36" s="24">
        <f t="shared" si="2"/>
        <v>1.0510393466963623</v>
      </c>
      <c r="G36" s="26">
        <f t="shared" si="3"/>
        <v>8390.6502467356659</v>
      </c>
      <c r="H36" s="26">
        <v>14500</v>
      </c>
      <c r="I36" s="12">
        <v>0.19</v>
      </c>
      <c r="J36" s="26">
        <f t="shared" si="4"/>
        <v>2755</v>
      </c>
      <c r="K36" s="26">
        <f t="shared" si="5"/>
        <v>17255</v>
      </c>
      <c r="L36" s="26">
        <v>12500</v>
      </c>
      <c r="M36" s="29">
        <v>0.19</v>
      </c>
      <c r="N36" s="26">
        <f t="shared" si="6"/>
        <v>2375</v>
      </c>
      <c r="O36" s="26">
        <f t="shared" si="7"/>
        <v>14875</v>
      </c>
      <c r="P36" s="26">
        <v>15000</v>
      </c>
      <c r="Q36" s="12">
        <v>0.19</v>
      </c>
      <c r="R36" s="26">
        <f t="shared" si="8"/>
        <v>2850</v>
      </c>
      <c r="S36" s="26">
        <f t="shared" si="9"/>
        <v>17850</v>
      </c>
      <c r="T36" s="26">
        <f t="shared" si="10"/>
        <v>8390.6502467356659</v>
      </c>
      <c r="U36" s="14" t="str">
        <f t="shared" si="11"/>
        <v>HISTORICO</v>
      </c>
      <c r="V36" s="26">
        <f t="shared" si="12"/>
        <v>12597.662561683916</v>
      </c>
      <c r="W36" s="26">
        <f t="shared" si="13"/>
        <v>13500</v>
      </c>
      <c r="X36" s="26">
        <f t="shared" si="14"/>
        <v>12289.698347470416</v>
      </c>
      <c r="Y36" s="26">
        <f t="shared" si="15"/>
        <v>2974.8069364352214</v>
      </c>
      <c r="Z36" s="13">
        <f t="shared" si="16"/>
        <v>0.23613959509307433</v>
      </c>
      <c r="AA36" s="26">
        <f t="shared" si="17"/>
        <v>8390.6502467356659</v>
      </c>
      <c r="AB36" s="14" t="str">
        <f t="shared" si="18"/>
        <v>MENOR VALOR</v>
      </c>
      <c r="AC36" s="26">
        <f t="shared" si="19"/>
        <v>8391</v>
      </c>
      <c r="AD36" s="29">
        <v>0.19</v>
      </c>
      <c r="AE36" s="26">
        <f t="shared" si="20"/>
        <v>1594</v>
      </c>
      <c r="AF36" s="26">
        <f t="shared" si="21"/>
        <v>9985</v>
      </c>
    </row>
    <row r="37" spans="1:32" ht="18.75" customHeight="1" x14ac:dyDescent="0.25">
      <c r="A37" s="9">
        <v>34</v>
      </c>
      <c r="B37" s="10" t="s">
        <v>161</v>
      </c>
      <c r="C37" s="15" t="s">
        <v>23</v>
      </c>
      <c r="D37" s="11">
        <v>1</v>
      </c>
      <c r="E37" s="31" t="s">
        <v>24</v>
      </c>
      <c r="F37" s="24" t="s">
        <v>24</v>
      </c>
      <c r="G37" s="26" t="s">
        <v>24</v>
      </c>
      <c r="H37" s="26">
        <v>22300</v>
      </c>
      <c r="I37" s="12">
        <v>0.19</v>
      </c>
      <c r="J37" s="26">
        <f t="shared" si="4"/>
        <v>4237</v>
      </c>
      <c r="K37" s="26">
        <f t="shared" si="5"/>
        <v>26537</v>
      </c>
      <c r="L37" s="26">
        <v>25000</v>
      </c>
      <c r="M37" s="29">
        <v>0.19</v>
      </c>
      <c r="N37" s="26">
        <f t="shared" si="6"/>
        <v>4750</v>
      </c>
      <c r="O37" s="26">
        <f t="shared" si="7"/>
        <v>29750</v>
      </c>
      <c r="P37" s="26">
        <v>22000</v>
      </c>
      <c r="Q37" s="12">
        <v>0.19</v>
      </c>
      <c r="R37" s="26">
        <f t="shared" si="8"/>
        <v>4180</v>
      </c>
      <c r="S37" s="26">
        <f t="shared" si="9"/>
        <v>26180</v>
      </c>
      <c r="T37" s="26">
        <f>MIN(G37,H37,L37,P37)</f>
        <v>22000</v>
      </c>
      <c r="U37" s="14" t="str">
        <f t="shared" si="11"/>
        <v>TOTHAL PRINTER SAS</v>
      </c>
      <c r="V37" s="26">
        <f t="shared" si="12"/>
        <v>23100</v>
      </c>
      <c r="W37" s="26">
        <f t="shared" si="13"/>
        <v>22300</v>
      </c>
      <c r="X37" s="26">
        <f t="shared" si="14"/>
        <v>23061.586676129838</v>
      </c>
      <c r="Y37" s="26">
        <f t="shared" si="15"/>
        <v>777.81745930520231</v>
      </c>
      <c r="Z37" s="13">
        <f t="shared" si="16"/>
        <v>3.3671751485073696E-2</v>
      </c>
      <c r="AA37" s="26">
        <f t="shared" si="17"/>
        <v>22000</v>
      </c>
      <c r="AB37" s="14" t="str">
        <f t="shared" si="18"/>
        <v>MENOR VALOR</v>
      </c>
      <c r="AC37" s="26">
        <f t="shared" si="19"/>
        <v>22000</v>
      </c>
      <c r="AD37" s="29">
        <v>0.19</v>
      </c>
      <c r="AE37" s="26">
        <f t="shared" si="20"/>
        <v>4180</v>
      </c>
      <c r="AF37" s="26">
        <f t="shared" si="21"/>
        <v>26180</v>
      </c>
    </row>
    <row r="38" spans="1:32" ht="18.75" customHeight="1" x14ac:dyDescent="0.25">
      <c r="A38" s="9">
        <v>35</v>
      </c>
      <c r="B38" s="10" t="s">
        <v>61</v>
      </c>
      <c r="C38" s="15" t="s">
        <v>23</v>
      </c>
      <c r="D38" s="11">
        <v>1</v>
      </c>
      <c r="E38" s="31">
        <v>8571.4285714285725</v>
      </c>
      <c r="F38" s="24">
        <f t="shared" si="2"/>
        <v>1.0510393466963623</v>
      </c>
      <c r="G38" s="26">
        <f t="shared" si="3"/>
        <v>9008.9086859688214</v>
      </c>
      <c r="H38" s="26">
        <v>22450</v>
      </c>
      <c r="I38" s="12">
        <v>0.19</v>
      </c>
      <c r="J38" s="26">
        <f t="shared" si="4"/>
        <v>4265.5</v>
      </c>
      <c r="K38" s="26">
        <f t="shared" si="5"/>
        <v>26715.5</v>
      </c>
      <c r="L38" s="26">
        <v>75000</v>
      </c>
      <c r="M38" s="29">
        <v>0.19</v>
      </c>
      <c r="N38" s="26">
        <f t="shared" si="6"/>
        <v>14250</v>
      </c>
      <c r="O38" s="26">
        <f t="shared" si="7"/>
        <v>89250</v>
      </c>
      <c r="P38" s="26">
        <v>80000</v>
      </c>
      <c r="Q38" s="12">
        <v>0.19</v>
      </c>
      <c r="R38" s="26">
        <f t="shared" si="8"/>
        <v>15200</v>
      </c>
      <c r="S38" s="26">
        <f t="shared" si="9"/>
        <v>95200</v>
      </c>
      <c r="T38" s="26">
        <f t="shared" si="10"/>
        <v>9008.9086859688214</v>
      </c>
      <c r="U38" s="14" t="str">
        <f t="shared" si="11"/>
        <v>HISTORICO</v>
      </c>
      <c r="V38" s="26">
        <f t="shared" si="12"/>
        <v>46614.72717149221</v>
      </c>
      <c r="W38" s="26">
        <f t="shared" si="13"/>
        <v>48725</v>
      </c>
      <c r="X38" s="26">
        <f t="shared" si="14"/>
        <v>33190.205788771382</v>
      </c>
      <c r="Y38" s="26">
        <f t="shared" si="15"/>
        <v>26591.329263184001</v>
      </c>
      <c r="Z38" s="13">
        <f t="shared" si="16"/>
        <v>0.57044910217658085</v>
      </c>
      <c r="AA38" s="26">
        <f t="shared" si="17"/>
        <v>33190.205788771382</v>
      </c>
      <c r="AB38" s="14" t="str">
        <f t="shared" si="18"/>
        <v>MEDIA GEOMETRICA</v>
      </c>
      <c r="AC38" s="26">
        <f t="shared" si="19"/>
        <v>33190</v>
      </c>
      <c r="AD38" s="29">
        <v>0.19</v>
      </c>
      <c r="AE38" s="26">
        <f t="shared" si="20"/>
        <v>6306</v>
      </c>
      <c r="AF38" s="26">
        <f t="shared" si="21"/>
        <v>39496</v>
      </c>
    </row>
    <row r="39" spans="1:32" ht="18.75" customHeight="1" x14ac:dyDescent="0.25">
      <c r="A39" s="9">
        <v>36</v>
      </c>
      <c r="B39" s="10" t="s">
        <v>62</v>
      </c>
      <c r="C39" s="15" t="s">
        <v>23</v>
      </c>
      <c r="D39" s="11">
        <v>1</v>
      </c>
      <c r="E39" s="31">
        <v>6722.6890756302528</v>
      </c>
      <c r="F39" s="24">
        <f t="shared" si="2"/>
        <v>1.0510393466963623</v>
      </c>
      <c r="G39" s="26">
        <f t="shared" si="3"/>
        <v>7065.8107340931929</v>
      </c>
      <c r="H39" s="26">
        <v>20000</v>
      </c>
      <c r="I39" s="12">
        <v>0.19</v>
      </c>
      <c r="J39" s="26">
        <f t="shared" si="4"/>
        <v>3800</v>
      </c>
      <c r="K39" s="26">
        <f t="shared" si="5"/>
        <v>23800</v>
      </c>
      <c r="L39" s="26">
        <v>5000</v>
      </c>
      <c r="M39" s="29">
        <v>0.19</v>
      </c>
      <c r="N39" s="26">
        <f t="shared" si="6"/>
        <v>950</v>
      </c>
      <c r="O39" s="26">
        <f t="shared" si="7"/>
        <v>5950</v>
      </c>
      <c r="P39" s="26">
        <v>4500</v>
      </c>
      <c r="Q39" s="12">
        <v>0.19</v>
      </c>
      <c r="R39" s="26">
        <f t="shared" si="8"/>
        <v>855</v>
      </c>
      <c r="S39" s="26">
        <f t="shared" si="9"/>
        <v>5355</v>
      </c>
      <c r="T39" s="26">
        <f t="shared" si="10"/>
        <v>4500</v>
      </c>
      <c r="U39" s="14" t="str">
        <f t="shared" si="11"/>
        <v>TOTHAL PRINTER SAS</v>
      </c>
      <c r="V39" s="26">
        <f t="shared" si="12"/>
        <v>9141.4526835232973</v>
      </c>
      <c r="W39" s="26">
        <f t="shared" si="13"/>
        <v>6032.9053670465964</v>
      </c>
      <c r="X39" s="26">
        <f t="shared" si="14"/>
        <v>7509.1992566493736</v>
      </c>
      <c r="Y39" s="26">
        <f t="shared" si="15"/>
        <v>3282.0026670758225</v>
      </c>
      <c r="Z39" s="13">
        <f t="shared" si="16"/>
        <v>0.35902419240120964</v>
      </c>
      <c r="AA39" s="26">
        <f t="shared" si="17"/>
        <v>7509.1992566493736</v>
      </c>
      <c r="AB39" s="14" t="str">
        <f t="shared" si="18"/>
        <v>MEDIA GEOMETRICA</v>
      </c>
      <c r="AC39" s="26">
        <f t="shared" si="19"/>
        <v>7509</v>
      </c>
      <c r="AD39" s="29">
        <v>0.19</v>
      </c>
      <c r="AE39" s="26">
        <f t="shared" si="20"/>
        <v>1427</v>
      </c>
      <c r="AF39" s="26">
        <f t="shared" si="21"/>
        <v>8936</v>
      </c>
    </row>
    <row r="40" spans="1:32" ht="19.5" customHeight="1" x14ac:dyDescent="0.25">
      <c r="A40" s="9">
        <v>37</v>
      </c>
      <c r="B40" s="10" t="s">
        <v>63</v>
      </c>
      <c r="C40" s="15" t="s">
        <v>23</v>
      </c>
      <c r="D40" s="11">
        <v>1</v>
      </c>
      <c r="E40" s="31">
        <v>12605.042016806723</v>
      </c>
      <c r="F40" s="24">
        <f t="shared" si="2"/>
        <v>1.0510393466963623</v>
      </c>
      <c r="G40" s="26">
        <f t="shared" si="3"/>
        <v>13248.395126424735</v>
      </c>
      <c r="H40" s="26">
        <v>25690</v>
      </c>
      <c r="I40" s="12">
        <v>0.19</v>
      </c>
      <c r="J40" s="26">
        <f t="shared" si="4"/>
        <v>4881.1000000000004</v>
      </c>
      <c r="K40" s="26">
        <f t="shared" si="5"/>
        <v>30571.1</v>
      </c>
      <c r="L40" s="26">
        <v>25000</v>
      </c>
      <c r="M40" s="29">
        <v>0.19</v>
      </c>
      <c r="N40" s="26">
        <f t="shared" si="6"/>
        <v>4750</v>
      </c>
      <c r="O40" s="26">
        <f t="shared" si="7"/>
        <v>29750</v>
      </c>
      <c r="P40" s="26">
        <v>22000</v>
      </c>
      <c r="Q40" s="12">
        <v>0.19</v>
      </c>
      <c r="R40" s="26">
        <f t="shared" si="8"/>
        <v>4180</v>
      </c>
      <c r="S40" s="26">
        <f t="shared" si="9"/>
        <v>26180</v>
      </c>
      <c r="T40" s="26">
        <f t="shared" si="10"/>
        <v>13248.395126424735</v>
      </c>
      <c r="U40" s="14" t="str">
        <f t="shared" si="11"/>
        <v>HISTORICO</v>
      </c>
      <c r="V40" s="26">
        <f t="shared" si="12"/>
        <v>21484.598781606182</v>
      </c>
      <c r="W40" s="26">
        <f t="shared" si="13"/>
        <v>23500</v>
      </c>
      <c r="X40" s="26">
        <f t="shared" si="14"/>
        <v>20800.439743072366</v>
      </c>
      <c r="Y40" s="26">
        <f t="shared" si="15"/>
        <v>5823.8754558122255</v>
      </c>
      <c r="Z40" s="13">
        <f t="shared" si="16"/>
        <v>0.27107210681533772</v>
      </c>
      <c r="AA40" s="26">
        <f t="shared" si="17"/>
        <v>13248.395126424735</v>
      </c>
      <c r="AB40" s="14" t="str">
        <f t="shared" si="18"/>
        <v>MENOR VALOR</v>
      </c>
      <c r="AC40" s="26">
        <f t="shared" si="19"/>
        <v>13248</v>
      </c>
      <c r="AD40" s="29">
        <v>0.19</v>
      </c>
      <c r="AE40" s="26">
        <f t="shared" si="20"/>
        <v>2517</v>
      </c>
      <c r="AF40" s="26">
        <f t="shared" si="21"/>
        <v>15765</v>
      </c>
    </row>
    <row r="41" spans="1:32" ht="19.5" customHeight="1" x14ac:dyDescent="0.25">
      <c r="A41" s="9">
        <v>38</v>
      </c>
      <c r="B41" s="10" t="s">
        <v>64</v>
      </c>
      <c r="C41" s="15" t="s">
        <v>23</v>
      </c>
      <c r="D41" s="11">
        <v>1</v>
      </c>
      <c r="E41" s="31">
        <v>1512.6050420168067</v>
      </c>
      <c r="F41" s="24">
        <f t="shared" si="2"/>
        <v>1.0510393466963623</v>
      </c>
      <c r="G41" s="26">
        <f t="shared" si="3"/>
        <v>1589.8074151709682</v>
      </c>
      <c r="H41" s="26">
        <v>3781</v>
      </c>
      <c r="I41" s="12">
        <v>0.19</v>
      </c>
      <c r="J41" s="26">
        <f t="shared" si="4"/>
        <v>718.39</v>
      </c>
      <c r="K41" s="26">
        <f t="shared" si="5"/>
        <v>4499.3900000000003</v>
      </c>
      <c r="L41" s="26">
        <v>3500</v>
      </c>
      <c r="M41" s="29">
        <v>0.19</v>
      </c>
      <c r="N41" s="26">
        <f t="shared" si="6"/>
        <v>665</v>
      </c>
      <c r="O41" s="26">
        <f t="shared" si="7"/>
        <v>4165</v>
      </c>
      <c r="P41" s="26">
        <v>3300</v>
      </c>
      <c r="Q41" s="12">
        <v>0.19</v>
      </c>
      <c r="R41" s="26">
        <f t="shared" si="8"/>
        <v>627</v>
      </c>
      <c r="S41" s="26">
        <f t="shared" si="9"/>
        <v>3927</v>
      </c>
      <c r="T41" s="26">
        <f t="shared" si="10"/>
        <v>1589.8074151709682</v>
      </c>
      <c r="U41" s="14" t="str">
        <f t="shared" si="11"/>
        <v>HISTORICO</v>
      </c>
      <c r="V41" s="26">
        <f t="shared" si="12"/>
        <v>3042.701853792742</v>
      </c>
      <c r="W41" s="26">
        <f t="shared" si="13"/>
        <v>3400</v>
      </c>
      <c r="X41" s="26">
        <f t="shared" si="14"/>
        <v>2886.5779842986099</v>
      </c>
      <c r="Y41" s="26">
        <f t="shared" si="15"/>
        <v>1027.3515098976779</v>
      </c>
      <c r="Z41" s="13">
        <f t="shared" si="16"/>
        <v>0.33764448811081488</v>
      </c>
      <c r="AA41" s="26">
        <f t="shared" si="17"/>
        <v>2886.5779842986099</v>
      </c>
      <c r="AB41" s="14" t="str">
        <f t="shared" si="18"/>
        <v>MEDIA GEOMETRICA</v>
      </c>
      <c r="AC41" s="26">
        <f t="shared" si="19"/>
        <v>2887</v>
      </c>
      <c r="AD41" s="29">
        <v>0.19</v>
      </c>
      <c r="AE41" s="26">
        <f t="shared" si="20"/>
        <v>549</v>
      </c>
      <c r="AF41" s="26">
        <f t="shared" si="21"/>
        <v>3436</v>
      </c>
    </row>
    <row r="42" spans="1:32" ht="24" customHeight="1" x14ac:dyDescent="0.25">
      <c r="A42" s="9">
        <v>39</v>
      </c>
      <c r="B42" s="10" t="s">
        <v>162</v>
      </c>
      <c r="C42" s="15" t="s">
        <v>23</v>
      </c>
      <c r="D42" s="11">
        <v>1</v>
      </c>
      <c r="E42" s="31" t="s">
        <v>24</v>
      </c>
      <c r="F42" s="24" t="s">
        <v>24</v>
      </c>
      <c r="G42" s="26" t="s">
        <v>24</v>
      </c>
      <c r="H42" s="26">
        <v>76780</v>
      </c>
      <c r="I42" s="12">
        <v>0.19</v>
      </c>
      <c r="J42" s="26">
        <f t="shared" si="4"/>
        <v>14588.2</v>
      </c>
      <c r="K42" s="26">
        <f t="shared" si="5"/>
        <v>91368.2</v>
      </c>
      <c r="L42" s="26">
        <v>225000</v>
      </c>
      <c r="M42" s="29">
        <v>0.19</v>
      </c>
      <c r="N42" s="26">
        <f t="shared" si="6"/>
        <v>42750</v>
      </c>
      <c r="O42" s="26">
        <f t="shared" si="7"/>
        <v>267750</v>
      </c>
      <c r="P42" s="26">
        <v>230000</v>
      </c>
      <c r="Q42" s="12">
        <v>0.19</v>
      </c>
      <c r="R42" s="26">
        <f t="shared" si="8"/>
        <v>43700</v>
      </c>
      <c r="S42" s="26">
        <f t="shared" si="9"/>
        <v>273700</v>
      </c>
      <c r="T42" s="26">
        <f t="shared" si="10"/>
        <v>76780</v>
      </c>
      <c r="U42" s="14" t="str">
        <f t="shared" si="11"/>
        <v>DISTRIBUCIONES Y SERVICIOS JT SAS</v>
      </c>
      <c r="V42" s="26">
        <f t="shared" si="12"/>
        <v>177260</v>
      </c>
      <c r="W42" s="26">
        <f t="shared" si="13"/>
        <v>225000</v>
      </c>
      <c r="X42" s="26">
        <f t="shared" si="14"/>
        <v>158386.98335798614</v>
      </c>
      <c r="Y42" s="26">
        <f t="shared" si="15"/>
        <v>71050.089373624302</v>
      </c>
      <c r="Z42" s="13">
        <f t="shared" si="16"/>
        <v>0.40082415307246022</v>
      </c>
      <c r="AA42" s="26">
        <f t="shared" si="17"/>
        <v>158386.98335798614</v>
      </c>
      <c r="AB42" s="14" t="str">
        <f t="shared" si="18"/>
        <v>MEDIA GEOMETRICA</v>
      </c>
      <c r="AC42" s="26">
        <f t="shared" si="19"/>
        <v>158387</v>
      </c>
      <c r="AD42" s="29">
        <v>0.19</v>
      </c>
      <c r="AE42" s="26">
        <f t="shared" si="20"/>
        <v>30094</v>
      </c>
      <c r="AF42" s="26">
        <f t="shared" si="21"/>
        <v>188481</v>
      </c>
    </row>
    <row r="43" spans="1:32" ht="18.75" customHeight="1" x14ac:dyDescent="0.25">
      <c r="A43" s="9">
        <v>40</v>
      </c>
      <c r="B43" s="10" t="s">
        <v>65</v>
      </c>
      <c r="C43" s="15" t="s">
        <v>23</v>
      </c>
      <c r="D43" s="11">
        <v>1</v>
      </c>
      <c r="E43" s="31">
        <v>21008.403361344539</v>
      </c>
      <c r="F43" s="24">
        <f t="shared" si="2"/>
        <v>1.0510393466963623</v>
      </c>
      <c r="G43" s="26">
        <f t="shared" si="3"/>
        <v>22080.658544041227</v>
      </c>
      <c r="H43" s="26">
        <v>45600</v>
      </c>
      <c r="I43" s="12">
        <v>0.19</v>
      </c>
      <c r="J43" s="26">
        <f t="shared" si="4"/>
        <v>8664</v>
      </c>
      <c r="K43" s="26">
        <f t="shared" si="5"/>
        <v>54264</v>
      </c>
      <c r="L43" s="26">
        <v>35000</v>
      </c>
      <c r="M43" s="29">
        <v>0.19</v>
      </c>
      <c r="N43" s="26">
        <f t="shared" si="6"/>
        <v>6650</v>
      </c>
      <c r="O43" s="26">
        <f t="shared" si="7"/>
        <v>41650</v>
      </c>
      <c r="P43" s="26">
        <v>40000</v>
      </c>
      <c r="Q43" s="12">
        <v>0.19</v>
      </c>
      <c r="R43" s="26">
        <f t="shared" si="8"/>
        <v>7600</v>
      </c>
      <c r="S43" s="26">
        <f t="shared" si="9"/>
        <v>47600</v>
      </c>
      <c r="T43" s="26">
        <f t="shared" si="10"/>
        <v>22080.658544041227</v>
      </c>
      <c r="U43" s="14" t="str">
        <f t="shared" si="11"/>
        <v>HISTORICO</v>
      </c>
      <c r="V43" s="26">
        <f t="shared" si="12"/>
        <v>35670.164636010304</v>
      </c>
      <c r="W43" s="26">
        <f t="shared" si="13"/>
        <v>37500</v>
      </c>
      <c r="X43" s="26">
        <f t="shared" si="14"/>
        <v>34456.901789449912</v>
      </c>
      <c r="Y43" s="26">
        <f t="shared" si="15"/>
        <v>9609.2319106072337</v>
      </c>
      <c r="Z43" s="13">
        <f t="shared" si="16"/>
        <v>0.26939129686287938</v>
      </c>
      <c r="AA43" s="26">
        <f t="shared" si="17"/>
        <v>22080.658544041227</v>
      </c>
      <c r="AB43" s="14" t="str">
        <f t="shared" si="18"/>
        <v>MENOR VALOR</v>
      </c>
      <c r="AC43" s="26">
        <f t="shared" si="19"/>
        <v>22081</v>
      </c>
      <c r="AD43" s="29">
        <v>0.19</v>
      </c>
      <c r="AE43" s="26">
        <f t="shared" si="20"/>
        <v>4195</v>
      </c>
      <c r="AF43" s="26">
        <f t="shared" si="21"/>
        <v>26276</v>
      </c>
    </row>
    <row r="44" spans="1:32" ht="18" customHeight="1" x14ac:dyDescent="0.25">
      <c r="A44" s="9">
        <v>41</v>
      </c>
      <c r="B44" s="10" t="s">
        <v>66</v>
      </c>
      <c r="C44" s="15" t="s">
        <v>23</v>
      </c>
      <c r="D44" s="11">
        <v>1</v>
      </c>
      <c r="E44" s="31">
        <v>12773.10924369748</v>
      </c>
      <c r="F44" s="24">
        <f t="shared" si="2"/>
        <v>1.0510393466963623</v>
      </c>
      <c r="G44" s="26">
        <f t="shared" si="3"/>
        <v>13425.040394777066</v>
      </c>
      <c r="H44" s="26">
        <v>33200</v>
      </c>
      <c r="I44" s="12">
        <v>0.19</v>
      </c>
      <c r="J44" s="26">
        <f t="shared" si="4"/>
        <v>6308</v>
      </c>
      <c r="K44" s="26">
        <f t="shared" si="5"/>
        <v>39508</v>
      </c>
      <c r="L44" s="26">
        <v>35000</v>
      </c>
      <c r="M44" s="29">
        <v>0.19</v>
      </c>
      <c r="N44" s="26">
        <f t="shared" si="6"/>
        <v>6650</v>
      </c>
      <c r="O44" s="26">
        <f t="shared" si="7"/>
        <v>41650</v>
      </c>
      <c r="P44" s="26">
        <v>40000</v>
      </c>
      <c r="Q44" s="12">
        <v>0.19</v>
      </c>
      <c r="R44" s="26">
        <f t="shared" si="8"/>
        <v>7600</v>
      </c>
      <c r="S44" s="26">
        <f t="shared" si="9"/>
        <v>47600</v>
      </c>
      <c r="T44" s="26">
        <f t="shared" si="10"/>
        <v>13425.040394777066</v>
      </c>
      <c r="U44" s="14" t="str">
        <f t="shared" si="11"/>
        <v>HISTORICO</v>
      </c>
      <c r="V44" s="26">
        <f t="shared" si="12"/>
        <v>30406.260098694267</v>
      </c>
      <c r="W44" s="26">
        <f t="shared" si="13"/>
        <v>34100</v>
      </c>
      <c r="X44" s="26">
        <f t="shared" si="14"/>
        <v>28105.766258293697</v>
      </c>
      <c r="Y44" s="26">
        <f t="shared" si="15"/>
        <v>12007.535605458472</v>
      </c>
      <c r="Z44" s="13">
        <f t="shared" si="16"/>
        <v>0.39490340365713406</v>
      </c>
      <c r="AA44" s="26">
        <f t="shared" si="17"/>
        <v>28105.766258293697</v>
      </c>
      <c r="AB44" s="14" t="str">
        <f t="shared" si="18"/>
        <v>MEDIA GEOMETRICA</v>
      </c>
      <c r="AC44" s="26">
        <f t="shared" si="19"/>
        <v>28106</v>
      </c>
      <c r="AD44" s="29">
        <v>0.19</v>
      </c>
      <c r="AE44" s="26">
        <f t="shared" si="20"/>
        <v>5340</v>
      </c>
      <c r="AF44" s="26">
        <f t="shared" si="21"/>
        <v>33446</v>
      </c>
    </row>
    <row r="45" spans="1:32" ht="18.75" customHeight="1" x14ac:dyDescent="0.25">
      <c r="A45" s="9">
        <v>42</v>
      </c>
      <c r="B45" s="10" t="s">
        <v>67</v>
      </c>
      <c r="C45" s="15" t="s">
        <v>23</v>
      </c>
      <c r="D45" s="11">
        <v>1</v>
      </c>
      <c r="E45" s="31">
        <v>50420.168067226892</v>
      </c>
      <c r="F45" s="24">
        <f t="shared" si="2"/>
        <v>1.0510393466963623</v>
      </c>
      <c r="G45" s="26">
        <f t="shared" si="3"/>
        <v>52993.580505698941</v>
      </c>
      <c r="H45" s="26">
        <v>165799</v>
      </c>
      <c r="I45" s="12">
        <v>0.19</v>
      </c>
      <c r="J45" s="26">
        <f t="shared" si="4"/>
        <v>31501.81</v>
      </c>
      <c r="K45" s="26">
        <f t="shared" si="5"/>
        <v>197300.81</v>
      </c>
      <c r="L45" s="26">
        <v>125000</v>
      </c>
      <c r="M45" s="29">
        <v>0.19</v>
      </c>
      <c r="N45" s="26">
        <f t="shared" si="6"/>
        <v>23750</v>
      </c>
      <c r="O45" s="26">
        <f t="shared" si="7"/>
        <v>148750</v>
      </c>
      <c r="P45" s="26">
        <v>135000</v>
      </c>
      <c r="Q45" s="12">
        <v>0.19</v>
      </c>
      <c r="R45" s="26">
        <f t="shared" si="8"/>
        <v>25650</v>
      </c>
      <c r="S45" s="26">
        <f t="shared" si="9"/>
        <v>160650</v>
      </c>
      <c r="T45" s="26">
        <f t="shared" si="10"/>
        <v>52993.580505698941</v>
      </c>
      <c r="U45" s="14" t="str">
        <f t="shared" si="11"/>
        <v>HISTORICO</v>
      </c>
      <c r="V45" s="26">
        <f t="shared" si="12"/>
        <v>119698.14512642473</v>
      </c>
      <c r="W45" s="26">
        <f t="shared" si="13"/>
        <v>130000</v>
      </c>
      <c r="X45" s="26">
        <f t="shared" si="14"/>
        <v>110347.43383870892</v>
      </c>
      <c r="Y45" s="26">
        <f t="shared" si="15"/>
        <v>47167.249979411463</v>
      </c>
      <c r="Z45" s="13">
        <f t="shared" si="16"/>
        <v>0.39405163655287717</v>
      </c>
      <c r="AA45" s="26">
        <f t="shared" si="17"/>
        <v>110347.43383870892</v>
      </c>
      <c r="AB45" s="14" t="str">
        <f t="shared" si="18"/>
        <v>MEDIA GEOMETRICA</v>
      </c>
      <c r="AC45" s="26">
        <f t="shared" si="19"/>
        <v>110347</v>
      </c>
      <c r="AD45" s="29">
        <v>0.19</v>
      </c>
      <c r="AE45" s="26">
        <f t="shared" si="20"/>
        <v>20966</v>
      </c>
      <c r="AF45" s="26">
        <f t="shared" si="21"/>
        <v>131313</v>
      </c>
    </row>
    <row r="46" spans="1:32" ht="18.75" customHeight="1" x14ac:dyDescent="0.25">
      <c r="A46" s="9">
        <v>43</v>
      </c>
      <c r="B46" s="10" t="s">
        <v>68</v>
      </c>
      <c r="C46" s="15" t="s">
        <v>23</v>
      </c>
      <c r="D46" s="11">
        <v>1</v>
      </c>
      <c r="E46" s="31">
        <v>42016.806722689078</v>
      </c>
      <c r="F46" s="24">
        <f t="shared" si="2"/>
        <v>1.0510393466963623</v>
      </c>
      <c r="G46" s="26">
        <f t="shared" si="3"/>
        <v>44161.317088082455</v>
      </c>
      <c r="H46" s="26">
        <v>121500</v>
      </c>
      <c r="I46" s="12">
        <v>0.19</v>
      </c>
      <c r="J46" s="26">
        <f t="shared" si="4"/>
        <v>23085</v>
      </c>
      <c r="K46" s="26">
        <f t="shared" si="5"/>
        <v>144585</v>
      </c>
      <c r="L46" s="26">
        <v>150000</v>
      </c>
      <c r="M46" s="29">
        <v>0.19</v>
      </c>
      <c r="N46" s="26">
        <f t="shared" si="6"/>
        <v>28500</v>
      </c>
      <c r="O46" s="26">
        <f t="shared" si="7"/>
        <v>178500</v>
      </c>
      <c r="P46" s="26">
        <v>170000</v>
      </c>
      <c r="Q46" s="12">
        <v>0.19</v>
      </c>
      <c r="R46" s="26">
        <f t="shared" si="8"/>
        <v>32300</v>
      </c>
      <c r="S46" s="26">
        <f t="shared" si="9"/>
        <v>202300</v>
      </c>
      <c r="T46" s="26">
        <f t="shared" si="10"/>
        <v>44161.317088082455</v>
      </c>
      <c r="U46" s="14" t="str">
        <f t="shared" si="11"/>
        <v>HISTORICO</v>
      </c>
      <c r="V46" s="26">
        <f t="shared" si="12"/>
        <v>121415.32927202061</v>
      </c>
      <c r="W46" s="26">
        <f t="shared" si="13"/>
        <v>135750</v>
      </c>
      <c r="X46" s="26">
        <f t="shared" si="14"/>
        <v>108153.26107500166</v>
      </c>
      <c r="Y46" s="26">
        <f t="shared" si="15"/>
        <v>54626.835889130809</v>
      </c>
      <c r="Z46" s="13">
        <f t="shared" si="16"/>
        <v>0.4499171250999458</v>
      </c>
      <c r="AA46" s="26">
        <f t="shared" si="17"/>
        <v>108153.26107500166</v>
      </c>
      <c r="AB46" s="14" t="str">
        <f t="shared" si="18"/>
        <v>MEDIA GEOMETRICA</v>
      </c>
      <c r="AC46" s="26">
        <f t="shared" si="19"/>
        <v>108153</v>
      </c>
      <c r="AD46" s="29">
        <v>0.19</v>
      </c>
      <c r="AE46" s="26">
        <f t="shared" si="20"/>
        <v>20549</v>
      </c>
      <c r="AF46" s="26">
        <f t="shared" si="21"/>
        <v>128702</v>
      </c>
    </row>
    <row r="47" spans="1:32" ht="18.75" customHeight="1" x14ac:dyDescent="0.25">
      <c r="A47" s="9">
        <v>44</v>
      </c>
      <c r="B47" s="10" t="s">
        <v>69</v>
      </c>
      <c r="C47" s="15" t="s">
        <v>23</v>
      </c>
      <c r="D47" s="11">
        <v>1</v>
      </c>
      <c r="E47" s="31">
        <v>42016.806722689078</v>
      </c>
      <c r="F47" s="24">
        <f t="shared" si="2"/>
        <v>1.0510393466963623</v>
      </c>
      <c r="G47" s="26">
        <f t="shared" si="3"/>
        <v>44161.317088082455</v>
      </c>
      <c r="H47" s="26">
        <v>121500</v>
      </c>
      <c r="I47" s="12">
        <v>0.19</v>
      </c>
      <c r="J47" s="26">
        <f t="shared" si="4"/>
        <v>23085</v>
      </c>
      <c r="K47" s="26">
        <f t="shared" si="5"/>
        <v>144585</v>
      </c>
      <c r="L47" s="26">
        <v>150000</v>
      </c>
      <c r="M47" s="29">
        <v>0.19</v>
      </c>
      <c r="N47" s="26">
        <f t="shared" si="6"/>
        <v>28500</v>
      </c>
      <c r="O47" s="26">
        <f t="shared" si="7"/>
        <v>178500</v>
      </c>
      <c r="P47" s="26">
        <v>170000</v>
      </c>
      <c r="Q47" s="12">
        <v>0.19</v>
      </c>
      <c r="R47" s="26">
        <f t="shared" si="8"/>
        <v>32300</v>
      </c>
      <c r="S47" s="26">
        <f t="shared" si="9"/>
        <v>202300</v>
      </c>
      <c r="T47" s="26">
        <f t="shared" si="10"/>
        <v>44161.317088082455</v>
      </c>
      <c r="U47" s="14" t="str">
        <f t="shared" si="11"/>
        <v>HISTORICO</v>
      </c>
      <c r="V47" s="26">
        <f t="shared" si="12"/>
        <v>121415.32927202061</v>
      </c>
      <c r="W47" s="26">
        <f t="shared" si="13"/>
        <v>135750</v>
      </c>
      <c r="X47" s="26">
        <f t="shared" si="14"/>
        <v>108153.26107500166</v>
      </c>
      <c r="Y47" s="26">
        <f t="shared" si="15"/>
        <v>54626.835889130809</v>
      </c>
      <c r="Z47" s="13">
        <f t="shared" si="16"/>
        <v>0.4499171250999458</v>
      </c>
      <c r="AA47" s="26">
        <f t="shared" si="17"/>
        <v>108153.26107500166</v>
      </c>
      <c r="AB47" s="14" t="str">
        <f t="shared" si="18"/>
        <v>MEDIA GEOMETRICA</v>
      </c>
      <c r="AC47" s="26">
        <f t="shared" si="19"/>
        <v>108153</v>
      </c>
      <c r="AD47" s="29">
        <v>0.19</v>
      </c>
      <c r="AE47" s="26">
        <f t="shared" si="20"/>
        <v>20549</v>
      </c>
      <c r="AF47" s="26">
        <f t="shared" si="21"/>
        <v>128702</v>
      </c>
    </row>
    <row r="48" spans="1:32" ht="18.75" customHeight="1" x14ac:dyDescent="0.25">
      <c r="A48" s="9">
        <v>45</v>
      </c>
      <c r="B48" s="10" t="s">
        <v>70</v>
      </c>
      <c r="C48" s="15" t="s">
        <v>23</v>
      </c>
      <c r="D48" s="11">
        <v>1</v>
      </c>
      <c r="E48" s="31">
        <v>42016.806722689078</v>
      </c>
      <c r="F48" s="24">
        <f t="shared" si="2"/>
        <v>1.0510393466963623</v>
      </c>
      <c r="G48" s="26">
        <f t="shared" si="3"/>
        <v>44161.317088082455</v>
      </c>
      <c r="H48" s="26">
        <v>121500</v>
      </c>
      <c r="I48" s="12">
        <v>0.19</v>
      </c>
      <c r="J48" s="26">
        <f t="shared" si="4"/>
        <v>23085</v>
      </c>
      <c r="K48" s="26">
        <f t="shared" si="5"/>
        <v>144585</v>
      </c>
      <c r="L48" s="26">
        <v>150000</v>
      </c>
      <c r="M48" s="29">
        <v>0.19</v>
      </c>
      <c r="N48" s="26">
        <f t="shared" si="6"/>
        <v>28500</v>
      </c>
      <c r="O48" s="26">
        <f t="shared" si="7"/>
        <v>178500</v>
      </c>
      <c r="P48" s="26">
        <v>170000</v>
      </c>
      <c r="Q48" s="12">
        <v>0.19</v>
      </c>
      <c r="R48" s="26">
        <f t="shared" si="8"/>
        <v>32300</v>
      </c>
      <c r="S48" s="26">
        <f t="shared" si="9"/>
        <v>202300</v>
      </c>
      <c r="T48" s="26">
        <f t="shared" si="10"/>
        <v>44161.317088082455</v>
      </c>
      <c r="U48" s="14" t="str">
        <f t="shared" si="11"/>
        <v>HISTORICO</v>
      </c>
      <c r="V48" s="26">
        <f t="shared" si="12"/>
        <v>121415.32927202061</v>
      </c>
      <c r="W48" s="26">
        <f t="shared" si="13"/>
        <v>135750</v>
      </c>
      <c r="X48" s="26">
        <f t="shared" si="14"/>
        <v>108153.26107500166</v>
      </c>
      <c r="Y48" s="26">
        <f t="shared" si="15"/>
        <v>54626.835889130809</v>
      </c>
      <c r="Z48" s="13">
        <f t="shared" si="16"/>
        <v>0.4499171250999458</v>
      </c>
      <c r="AA48" s="26">
        <f t="shared" si="17"/>
        <v>108153.26107500166</v>
      </c>
      <c r="AB48" s="14" t="str">
        <f t="shared" si="18"/>
        <v>MEDIA GEOMETRICA</v>
      </c>
      <c r="AC48" s="26">
        <f t="shared" si="19"/>
        <v>108153</v>
      </c>
      <c r="AD48" s="29">
        <v>0.19</v>
      </c>
      <c r="AE48" s="26">
        <f t="shared" si="20"/>
        <v>20549</v>
      </c>
      <c r="AF48" s="26">
        <f t="shared" si="21"/>
        <v>128702</v>
      </c>
    </row>
    <row r="49" spans="1:32" ht="18.75" customHeight="1" x14ac:dyDescent="0.25">
      <c r="A49" s="9">
        <v>46</v>
      </c>
      <c r="B49" s="10" t="s">
        <v>71</v>
      </c>
      <c r="C49" s="15" t="s">
        <v>23</v>
      </c>
      <c r="D49" s="11">
        <v>1</v>
      </c>
      <c r="E49" s="31">
        <v>42016.806722689078</v>
      </c>
      <c r="F49" s="24">
        <f t="shared" si="2"/>
        <v>1.0510393466963623</v>
      </c>
      <c r="G49" s="26">
        <f t="shared" si="3"/>
        <v>44161.317088082455</v>
      </c>
      <c r="H49" s="26">
        <v>121500</v>
      </c>
      <c r="I49" s="12">
        <v>0.19</v>
      </c>
      <c r="J49" s="26">
        <f t="shared" si="4"/>
        <v>23085</v>
      </c>
      <c r="K49" s="26">
        <f t="shared" si="5"/>
        <v>144585</v>
      </c>
      <c r="L49" s="26">
        <v>150000</v>
      </c>
      <c r="M49" s="29">
        <v>0.19</v>
      </c>
      <c r="N49" s="26">
        <f t="shared" si="6"/>
        <v>28500</v>
      </c>
      <c r="O49" s="26">
        <f t="shared" si="7"/>
        <v>178500</v>
      </c>
      <c r="P49" s="26">
        <v>170000</v>
      </c>
      <c r="Q49" s="12">
        <v>0.19</v>
      </c>
      <c r="R49" s="26">
        <f t="shared" si="8"/>
        <v>32300</v>
      </c>
      <c r="S49" s="26">
        <f t="shared" si="9"/>
        <v>202300</v>
      </c>
      <c r="T49" s="26">
        <f t="shared" si="10"/>
        <v>44161.317088082455</v>
      </c>
      <c r="U49" s="14" t="str">
        <f t="shared" si="11"/>
        <v>HISTORICO</v>
      </c>
      <c r="V49" s="26">
        <f t="shared" si="12"/>
        <v>121415.32927202061</v>
      </c>
      <c r="W49" s="26">
        <f t="shared" si="13"/>
        <v>135750</v>
      </c>
      <c r="X49" s="26">
        <f t="shared" si="14"/>
        <v>108153.26107500166</v>
      </c>
      <c r="Y49" s="26">
        <f t="shared" si="15"/>
        <v>54626.835889130809</v>
      </c>
      <c r="Z49" s="13">
        <f t="shared" si="16"/>
        <v>0.4499171250999458</v>
      </c>
      <c r="AA49" s="26">
        <f t="shared" si="17"/>
        <v>108153.26107500166</v>
      </c>
      <c r="AB49" s="14" t="str">
        <f t="shared" si="18"/>
        <v>MEDIA GEOMETRICA</v>
      </c>
      <c r="AC49" s="26">
        <f t="shared" si="19"/>
        <v>108153</v>
      </c>
      <c r="AD49" s="29">
        <v>0.19</v>
      </c>
      <c r="AE49" s="26">
        <f t="shared" si="20"/>
        <v>20549</v>
      </c>
      <c r="AF49" s="26">
        <f t="shared" si="21"/>
        <v>128702</v>
      </c>
    </row>
    <row r="50" spans="1:32" ht="18.75" customHeight="1" x14ac:dyDescent="0.25">
      <c r="A50" s="9">
        <v>47</v>
      </c>
      <c r="B50" s="10" t="s">
        <v>72</v>
      </c>
      <c r="C50" s="15" t="s">
        <v>23</v>
      </c>
      <c r="D50" s="11">
        <v>1</v>
      </c>
      <c r="E50" s="31">
        <v>42016.806722689078</v>
      </c>
      <c r="F50" s="24">
        <f t="shared" si="2"/>
        <v>1.0510393466963623</v>
      </c>
      <c r="G50" s="26">
        <f t="shared" si="3"/>
        <v>44161.317088082455</v>
      </c>
      <c r="H50" s="26">
        <v>529410</v>
      </c>
      <c r="I50" s="12">
        <v>0.19</v>
      </c>
      <c r="J50" s="26">
        <f t="shared" si="4"/>
        <v>100587.9</v>
      </c>
      <c r="K50" s="26">
        <f t="shared" si="5"/>
        <v>629997.9</v>
      </c>
      <c r="L50" s="26">
        <v>350000</v>
      </c>
      <c r="M50" s="29">
        <v>0.19</v>
      </c>
      <c r="N50" s="26">
        <f t="shared" si="6"/>
        <v>66500</v>
      </c>
      <c r="O50" s="26">
        <f t="shared" si="7"/>
        <v>416500</v>
      </c>
      <c r="P50" s="26">
        <v>355000</v>
      </c>
      <c r="Q50" s="12">
        <v>0.19</v>
      </c>
      <c r="R50" s="26">
        <f t="shared" si="8"/>
        <v>67450</v>
      </c>
      <c r="S50" s="26">
        <f t="shared" si="9"/>
        <v>422450</v>
      </c>
      <c r="T50" s="26">
        <f t="shared" si="10"/>
        <v>44161.317088082455</v>
      </c>
      <c r="U50" s="14" t="str">
        <f t="shared" si="11"/>
        <v>HISTORICO</v>
      </c>
      <c r="V50" s="26">
        <f t="shared" si="12"/>
        <v>319642.82927202061</v>
      </c>
      <c r="W50" s="26">
        <f t="shared" si="13"/>
        <v>352500</v>
      </c>
      <c r="X50" s="26">
        <f t="shared" si="14"/>
        <v>232157.45746881032</v>
      </c>
      <c r="Y50" s="26">
        <f t="shared" si="15"/>
        <v>194794.84535678721</v>
      </c>
      <c r="Z50" s="13">
        <f t="shared" si="16"/>
        <v>0.60941409447672612</v>
      </c>
      <c r="AA50" s="26">
        <f t="shared" si="17"/>
        <v>232157.45746881032</v>
      </c>
      <c r="AB50" s="14" t="str">
        <f t="shared" si="18"/>
        <v>MEDIA GEOMETRICA</v>
      </c>
      <c r="AC50" s="26">
        <f t="shared" si="19"/>
        <v>232157</v>
      </c>
      <c r="AD50" s="29">
        <v>0.19</v>
      </c>
      <c r="AE50" s="26">
        <f t="shared" si="20"/>
        <v>44110</v>
      </c>
      <c r="AF50" s="26">
        <f t="shared" si="21"/>
        <v>276267</v>
      </c>
    </row>
    <row r="51" spans="1:32" ht="18.75" customHeight="1" x14ac:dyDescent="0.25">
      <c r="A51" s="9">
        <v>48</v>
      </c>
      <c r="B51" s="10" t="s">
        <v>73</v>
      </c>
      <c r="C51" s="15" t="s">
        <v>23</v>
      </c>
      <c r="D51" s="11">
        <v>1</v>
      </c>
      <c r="E51" s="31">
        <v>180672.26890756303</v>
      </c>
      <c r="F51" s="24">
        <f t="shared" si="2"/>
        <v>1.0510393466963623</v>
      </c>
      <c r="G51" s="26">
        <f t="shared" si="3"/>
        <v>189893.66347875455</v>
      </c>
      <c r="H51" s="26">
        <v>303454</v>
      </c>
      <c r="I51" s="12">
        <v>0.19</v>
      </c>
      <c r="J51" s="26">
        <f t="shared" si="4"/>
        <v>57656.26</v>
      </c>
      <c r="K51" s="26">
        <f t="shared" si="5"/>
        <v>361110.26</v>
      </c>
      <c r="L51" s="26">
        <v>350000</v>
      </c>
      <c r="M51" s="29">
        <v>0.19</v>
      </c>
      <c r="N51" s="26">
        <f t="shared" si="6"/>
        <v>66500</v>
      </c>
      <c r="O51" s="26">
        <f t="shared" si="7"/>
        <v>416500</v>
      </c>
      <c r="P51" s="26">
        <v>350000</v>
      </c>
      <c r="Q51" s="12">
        <v>0.19</v>
      </c>
      <c r="R51" s="26">
        <f t="shared" si="8"/>
        <v>66500</v>
      </c>
      <c r="S51" s="26">
        <f t="shared" si="9"/>
        <v>416500</v>
      </c>
      <c r="T51" s="26">
        <f t="shared" si="10"/>
        <v>189893.66347875455</v>
      </c>
      <c r="U51" s="14" t="str">
        <f t="shared" si="11"/>
        <v>HISTORICO</v>
      </c>
      <c r="V51" s="26">
        <f t="shared" si="12"/>
        <v>298336.91586968862</v>
      </c>
      <c r="W51" s="26">
        <f t="shared" si="13"/>
        <v>326727</v>
      </c>
      <c r="X51" s="26">
        <f t="shared" si="14"/>
        <v>289857.71021037083</v>
      </c>
      <c r="Y51" s="26">
        <f t="shared" si="15"/>
        <v>76680.959139553699</v>
      </c>
      <c r="Z51" s="13">
        <f t="shared" si="16"/>
        <v>0.25702806143188589</v>
      </c>
      <c r="AA51" s="26">
        <f t="shared" si="17"/>
        <v>189893.66347875455</v>
      </c>
      <c r="AB51" s="14" t="str">
        <f t="shared" si="18"/>
        <v>MENOR VALOR</v>
      </c>
      <c r="AC51" s="26">
        <f t="shared" si="19"/>
        <v>189894</v>
      </c>
      <c r="AD51" s="29">
        <v>0.19</v>
      </c>
      <c r="AE51" s="26">
        <f t="shared" si="20"/>
        <v>36080</v>
      </c>
      <c r="AF51" s="26">
        <f t="shared" si="21"/>
        <v>225974</v>
      </c>
    </row>
    <row r="52" spans="1:32" ht="18.75" customHeight="1" x14ac:dyDescent="0.25">
      <c r="A52" s="9">
        <v>49</v>
      </c>
      <c r="B52" s="10" t="s">
        <v>74</v>
      </c>
      <c r="C52" s="15" t="s">
        <v>23</v>
      </c>
      <c r="D52" s="11">
        <v>1</v>
      </c>
      <c r="E52" s="31">
        <v>180672.26890756303</v>
      </c>
      <c r="F52" s="24">
        <f t="shared" si="2"/>
        <v>1.0510393466963623</v>
      </c>
      <c r="G52" s="26">
        <f t="shared" si="3"/>
        <v>189893.66347875455</v>
      </c>
      <c r="H52" s="26">
        <v>312000</v>
      </c>
      <c r="I52" s="12">
        <v>0.19</v>
      </c>
      <c r="J52" s="26">
        <f t="shared" si="4"/>
        <v>59280</v>
      </c>
      <c r="K52" s="26">
        <f t="shared" si="5"/>
        <v>371280</v>
      </c>
      <c r="L52" s="26">
        <v>350000</v>
      </c>
      <c r="M52" s="29">
        <v>0.19</v>
      </c>
      <c r="N52" s="26">
        <f t="shared" si="6"/>
        <v>66500</v>
      </c>
      <c r="O52" s="26">
        <f t="shared" si="7"/>
        <v>416500</v>
      </c>
      <c r="P52" s="26">
        <v>350000</v>
      </c>
      <c r="Q52" s="12">
        <v>0.19</v>
      </c>
      <c r="R52" s="26">
        <f t="shared" si="8"/>
        <v>66500</v>
      </c>
      <c r="S52" s="26">
        <f t="shared" si="9"/>
        <v>416500</v>
      </c>
      <c r="T52" s="26">
        <f t="shared" si="10"/>
        <v>189893.66347875455</v>
      </c>
      <c r="U52" s="14" t="str">
        <f t="shared" si="11"/>
        <v>HISTORICO</v>
      </c>
      <c r="V52" s="26">
        <f t="shared" si="12"/>
        <v>300473.41586968862</v>
      </c>
      <c r="W52" s="26">
        <f t="shared" si="13"/>
        <v>331000</v>
      </c>
      <c r="X52" s="26">
        <f t="shared" si="14"/>
        <v>291877.27901789814</v>
      </c>
      <c r="Y52" s="26">
        <f t="shared" si="15"/>
        <v>78191.692777558768</v>
      </c>
      <c r="Z52" s="13">
        <f t="shared" si="16"/>
        <v>0.26022832186748091</v>
      </c>
      <c r="AA52" s="26">
        <f t="shared" si="17"/>
        <v>189893.66347875455</v>
      </c>
      <c r="AB52" s="14" t="str">
        <f t="shared" si="18"/>
        <v>MENOR VALOR</v>
      </c>
      <c r="AC52" s="26">
        <f t="shared" si="19"/>
        <v>189894</v>
      </c>
      <c r="AD52" s="29">
        <v>0.19</v>
      </c>
      <c r="AE52" s="26">
        <f t="shared" si="20"/>
        <v>36080</v>
      </c>
      <c r="AF52" s="26">
        <f t="shared" si="21"/>
        <v>225974</v>
      </c>
    </row>
    <row r="53" spans="1:32" ht="18.75" customHeight="1" x14ac:dyDescent="0.25">
      <c r="A53" s="9">
        <v>50</v>
      </c>
      <c r="B53" s="10" t="s">
        <v>75</v>
      </c>
      <c r="C53" s="15" t="s">
        <v>23</v>
      </c>
      <c r="D53" s="11">
        <v>1</v>
      </c>
      <c r="E53" s="31">
        <v>67226.890756302528</v>
      </c>
      <c r="F53" s="24">
        <f t="shared" si="2"/>
        <v>1.0510393466963623</v>
      </c>
      <c r="G53" s="26">
        <f t="shared" si="3"/>
        <v>70658.107340931936</v>
      </c>
      <c r="H53" s="26">
        <v>312000</v>
      </c>
      <c r="I53" s="12">
        <v>0.19</v>
      </c>
      <c r="J53" s="26">
        <f t="shared" si="4"/>
        <v>59280</v>
      </c>
      <c r="K53" s="26">
        <f t="shared" si="5"/>
        <v>371280</v>
      </c>
      <c r="L53" s="26">
        <v>175000</v>
      </c>
      <c r="M53" s="29">
        <v>0.19</v>
      </c>
      <c r="N53" s="26">
        <f t="shared" si="6"/>
        <v>33250</v>
      </c>
      <c r="O53" s="26">
        <f t="shared" si="7"/>
        <v>208250</v>
      </c>
      <c r="P53" s="26">
        <v>180000</v>
      </c>
      <c r="Q53" s="12">
        <v>0.19</v>
      </c>
      <c r="R53" s="26">
        <f t="shared" si="8"/>
        <v>34200</v>
      </c>
      <c r="S53" s="26">
        <f t="shared" si="9"/>
        <v>214200</v>
      </c>
      <c r="T53" s="26">
        <f t="shared" si="10"/>
        <v>70658.107340931936</v>
      </c>
      <c r="U53" s="14" t="str">
        <f t="shared" si="11"/>
        <v>HISTORICO</v>
      </c>
      <c r="V53" s="26">
        <f t="shared" si="12"/>
        <v>184414.52683523297</v>
      </c>
      <c r="W53" s="26">
        <f t="shared" si="13"/>
        <v>177500</v>
      </c>
      <c r="X53" s="26">
        <f t="shared" si="14"/>
        <v>162332.9896374763</v>
      </c>
      <c r="Y53" s="26">
        <f t="shared" si="15"/>
        <v>80437.935627921834</v>
      </c>
      <c r="Z53" s="13">
        <f t="shared" si="16"/>
        <v>0.43618003965484736</v>
      </c>
      <c r="AA53" s="26">
        <f t="shared" si="17"/>
        <v>162332.9896374763</v>
      </c>
      <c r="AB53" s="14" t="str">
        <f t="shared" si="18"/>
        <v>MEDIA GEOMETRICA</v>
      </c>
      <c r="AC53" s="26">
        <f t="shared" si="19"/>
        <v>162333</v>
      </c>
      <c r="AD53" s="29">
        <v>0.19</v>
      </c>
      <c r="AE53" s="26">
        <f t="shared" si="20"/>
        <v>30843</v>
      </c>
      <c r="AF53" s="26">
        <f t="shared" si="21"/>
        <v>193176</v>
      </c>
    </row>
    <row r="54" spans="1:32" ht="18.75" customHeight="1" x14ac:dyDescent="0.25">
      <c r="A54" s="9">
        <v>51</v>
      </c>
      <c r="B54" s="10" t="s">
        <v>76</v>
      </c>
      <c r="C54" s="15" t="s">
        <v>23</v>
      </c>
      <c r="D54" s="11">
        <v>1</v>
      </c>
      <c r="E54" s="31">
        <v>67226.890756302528</v>
      </c>
      <c r="F54" s="24">
        <f t="shared" si="2"/>
        <v>1.0510393466963623</v>
      </c>
      <c r="G54" s="26">
        <f t="shared" si="3"/>
        <v>70658.107340931936</v>
      </c>
      <c r="H54" s="26">
        <v>312000</v>
      </c>
      <c r="I54" s="12">
        <v>0.19</v>
      </c>
      <c r="J54" s="26">
        <f t="shared" si="4"/>
        <v>59280</v>
      </c>
      <c r="K54" s="26">
        <f t="shared" si="5"/>
        <v>371280</v>
      </c>
      <c r="L54" s="26">
        <v>175000</v>
      </c>
      <c r="M54" s="29">
        <v>0.19</v>
      </c>
      <c r="N54" s="26">
        <f t="shared" si="6"/>
        <v>33250</v>
      </c>
      <c r="O54" s="26">
        <f t="shared" si="7"/>
        <v>208250</v>
      </c>
      <c r="P54" s="26">
        <v>180000</v>
      </c>
      <c r="Q54" s="12">
        <v>0.19</v>
      </c>
      <c r="R54" s="26">
        <f t="shared" si="8"/>
        <v>34200</v>
      </c>
      <c r="S54" s="26">
        <f t="shared" si="9"/>
        <v>214200</v>
      </c>
      <c r="T54" s="26">
        <f t="shared" si="10"/>
        <v>70658.107340931936</v>
      </c>
      <c r="U54" s="14" t="str">
        <f t="shared" si="11"/>
        <v>HISTORICO</v>
      </c>
      <c r="V54" s="26">
        <f t="shared" si="12"/>
        <v>184414.52683523297</v>
      </c>
      <c r="W54" s="26">
        <f t="shared" si="13"/>
        <v>177500</v>
      </c>
      <c r="X54" s="26">
        <f t="shared" si="14"/>
        <v>162332.9896374763</v>
      </c>
      <c r="Y54" s="26">
        <f t="shared" si="15"/>
        <v>80437.935627921834</v>
      </c>
      <c r="Z54" s="13">
        <f t="shared" si="16"/>
        <v>0.43618003965484736</v>
      </c>
      <c r="AA54" s="26">
        <f t="shared" si="17"/>
        <v>162332.9896374763</v>
      </c>
      <c r="AB54" s="14" t="str">
        <f t="shared" si="18"/>
        <v>MEDIA GEOMETRICA</v>
      </c>
      <c r="AC54" s="26">
        <f t="shared" si="19"/>
        <v>162333</v>
      </c>
      <c r="AD54" s="29">
        <v>0.19</v>
      </c>
      <c r="AE54" s="26">
        <f t="shared" si="20"/>
        <v>30843</v>
      </c>
      <c r="AF54" s="26">
        <f t="shared" si="21"/>
        <v>193176</v>
      </c>
    </row>
    <row r="55" spans="1:32" ht="18.75" customHeight="1" x14ac:dyDescent="0.25">
      <c r="A55" s="9">
        <v>52</v>
      </c>
      <c r="B55" s="10" t="s">
        <v>77</v>
      </c>
      <c r="C55" s="15" t="s">
        <v>23</v>
      </c>
      <c r="D55" s="11">
        <v>1</v>
      </c>
      <c r="E55" s="31">
        <v>67226.890756302528</v>
      </c>
      <c r="F55" s="24">
        <f t="shared" si="2"/>
        <v>1.0510393466963623</v>
      </c>
      <c r="G55" s="26">
        <f t="shared" si="3"/>
        <v>70658.107340931936</v>
      </c>
      <c r="H55" s="26">
        <v>312000</v>
      </c>
      <c r="I55" s="12">
        <v>0.19</v>
      </c>
      <c r="J55" s="26">
        <f t="shared" si="4"/>
        <v>59280</v>
      </c>
      <c r="K55" s="26">
        <f t="shared" si="5"/>
        <v>371280</v>
      </c>
      <c r="L55" s="26">
        <v>175000</v>
      </c>
      <c r="M55" s="29">
        <v>0.19</v>
      </c>
      <c r="N55" s="26">
        <f t="shared" si="6"/>
        <v>33250</v>
      </c>
      <c r="O55" s="26">
        <f t="shared" si="7"/>
        <v>208250</v>
      </c>
      <c r="P55" s="26">
        <v>180000</v>
      </c>
      <c r="Q55" s="12">
        <v>0.19</v>
      </c>
      <c r="R55" s="26">
        <f t="shared" si="8"/>
        <v>34200</v>
      </c>
      <c r="S55" s="26">
        <f t="shared" si="9"/>
        <v>214200</v>
      </c>
      <c r="T55" s="26">
        <f t="shared" si="10"/>
        <v>70658.107340931936</v>
      </c>
      <c r="U55" s="14" t="str">
        <f t="shared" si="11"/>
        <v>HISTORICO</v>
      </c>
      <c r="V55" s="26">
        <f t="shared" si="12"/>
        <v>184414.52683523297</v>
      </c>
      <c r="W55" s="26">
        <f t="shared" si="13"/>
        <v>177500</v>
      </c>
      <c r="X55" s="26">
        <f t="shared" si="14"/>
        <v>162332.9896374763</v>
      </c>
      <c r="Y55" s="26">
        <f t="shared" si="15"/>
        <v>80437.935627921834</v>
      </c>
      <c r="Z55" s="13">
        <f t="shared" si="16"/>
        <v>0.43618003965484736</v>
      </c>
      <c r="AA55" s="26">
        <f t="shared" si="17"/>
        <v>162332.9896374763</v>
      </c>
      <c r="AB55" s="14" t="str">
        <f t="shared" si="18"/>
        <v>MEDIA GEOMETRICA</v>
      </c>
      <c r="AC55" s="26">
        <f t="shared" si="19"/>
        <v>162333</v>
      </c>
      <c r="AD55" s="29">
        <v>0.19</v>
      </c>
      <c r="AE55" s="26">
        <f t="shared" si="20"/>
        <v>30843</v>
      </c>
      <c r="AF55" s="26">
        <f t="shared" si="21"/>
        <v>193176</v>
      </c>
    </row>
    <row r="56" spans="1:32" ht="18.75" customHeight="1" x14ac:dyDescent="0.25">
      <c r="A56" s="9">
        <v>53</v>
      </c>
      <c r="B56" s="10" t="s">
        <v>78</v>
      </c>
      <c r="C56" s="15" t="s">
        <v>23</v>
      </c>
      <c r="D56" s="11">
        <v>1</v>
      </c>
      <c r="E56" s="31">
        <v>82352.941176470587</v>
      </c>
      <c r="F56" s="24">
        <f t="shared" si="2"/>
        <v>1.0510393466963623</v>
      </c>
      <c r="G56" s="26">
        <f t="shared" si="3"/>
        <v>86556.181492641597</v>
      </c>
      <c r="H56" s="26">
        <v>156900</v>
      </c>
      <c r="I56" s="12">
        <v>0.19</v>
      </c>
      <c r="J56" s="26">
        <f t="shared" si="4"/>
        <v>29811</v>
      </c>
      <c r="K56" s="26">
        <f t="shared" si="5"/>
        <v>186711</v>
      </c>
      <c r="L56" s="26">
        <v>150000</v>
      </c>
      <c r="M56" s="29">
        <v>0.19</v>
      </c>
      <c r="N56" s="26">
        <f t="shared" si="6"/>
        <v>28500</v>
      </c>
      <c r="O56" s="26">
        <f t="shared" si="7"/>
        <v>178500</v>
      </c>
      <c r="P56" s="26">
        <v>150000</v>
      </c>
      <c r="Q56" s="12">
        <v>0.19</v>
      </c>
      <c r="R56" s="26">
        <f t="shared" si="8"/>
        <v>28500</v>
      </c>
      <c r="S56" s="26">
        <f t="shared" si="9"/>
        <v>178500</v>
      </c>
      <c r="T56" s="26">
        <f t="shared" si="10"/>
        <v>86556.181492641597</v>
      </c>
      <c r="U56" s="14" t="str">
        <f t="shared" si="11"/>
        <v>HISTORICO</v>
      </c>
      <c r="V56" s="26">
        <f t="shared" si="12"/>
        <v>135864.04537316039</v>
      </c>
      <c r="W56" s="26">
        <f t="shared" si="13"/>
        <v>150000</v>
      </c>
      <c r="X56" s="26">
        <f t="shared" si="14"/>
        <v>132213.52602075934</v>
      </c>
      <c r="Y56" s="26">
        <f t="shared" si="15"/>
        <v>34865.924915738076</v>
      </c>
      <c r="Z56" s="13">
        <f t="shared" si="16"/>
        <v>0.2566236329852854</v>
      </c>
      <c r="AA56" s="26">
        <f t="shared" si="17"/>
        <v>86556.181492641597</v>
      </c>
      <c r="AB56" s="14" t="str">
        <f t="shared" si="18"/>
        <v>MENOR VALOR</v>
      </c>
      <c r="AC56" s="26">
        <f t="shared" si="19"/>
        <v>86556</v>
      </c>
      <c r="AD56" s="29">
        <v>0.19</v>
      </c>
      <c r="AE56" s="26">
        <f t="shared" si="20"/>
        <v>16446</v>
      </c>
      <c r="AF56" s="26">
        <f t="shared" si="21"/>
        <v>103002</v>
      </c>
    </row>
    <row r="57" spans="1:32" ht="18.75" customHeight="1" x14ac:dyDescent="0.25">
      <c r="A57" s="9">
        <v>54</v>
      </c>
      <c r="B57" s="10" t="s">
        <v>79</v>
      </c>
      <c r="C57" s="15" t="s">
        <v>23</v>
      </c>
      <c r="D57" s="11">
        <v>1</v>
      </c>
      <c r="E57" s="31">
        <v>537815.12605042022</v>
      </c>
      <c r="F57" s="24">
        <f t="shared" si="2"/>
        <v>1.0510393466963623</v>
      </c>
      <c r="G57" s="26">
        <f t="shared" si="3"/>
        <v>565264.85872745549</v>
      </c>
      <c r="H57" s="26">
        <v>325600</v>
      </c>
      <c r="I57" s="12">
        <v>0.19</v>
      </c>
      <c r="J57" s="26">
        <f t="shared" si="4"/>
        <v>61864</v>
      </c>
      <c r="K57" s="26">
        <f t="shared" si="5"/>
        <v>387464</v>
      </c>
      <c r="L57" s="26">
        <v>400000</v>
      </c>
      <c r="M57" s="29">
        <v>0.19</v>
      </c>
      <c r="N57" s="26">
        <f t="shared" si="6"/>
        <v>76000</v>
      </c>
      <c r="O57" s="26">
        <f t="shared" si="7"/>
        <v>476000</v>
      </c>
      <c r="P57" s="26">
        <v>375000</v>
      </c>
      <c r="Q57" s="12">
        <v>0.19</v>
      </c>
      <c r="R57" s="26">
        <f t="shared" si="8"/>
        <v>71250</v>
      </c>
      <c r="S57" s="26">
        <f t="shared" si="9"/>
        <v>446250</v>
      </c>
      <c r="T57" s="26">
        <f t="shared" si="10"/>
        <v>325600</v>
      </c>
      <c r="U57" s="14" t="str">
        <f t="shared" si="11"/>
        <v>DISTRIBUCIONES Y SERVICIOS JT SAS</v>
      </c>
      <c r="V57" s="26">
        <f t="shared" si="12"/>
        <v>416466.2146818639</v>
      </c>
      <c r="W57" s="26">
        <f t="shared" si="13"/>
        <v>387500</v>
      </c>
      <c r="X57" s="26">
        <f t="shared" si="14"/>
        <v>407621.33838044916</v>
      </c>
      <c r="Y57" s="26">
        <f t="shared" si="15"/>
        <v>64252.116582298178</v>
      </c>
      <c r="Z57" s="13">
        <f t="shared" si="16"/>
        <v>0.15427930121865946</v>
      </c>
      <c r="AA57" s="26">
        <f t="shared" si="17"/>
        <v>325600</v>
      </c>
      <c r="AB57" s="14" t="str">
        <f t="shared" si="18"/>
        <v>MENOR VALOR</v>
      </c>
      <c r="AC57" s="26">
        <f t="shared" si="19"/>
        <v>325600</v>
      </c>
      <c r="AD57" s="29">
        <v>0.19</v>
      </c>
      <c r="AE57" s="26">
        <f t="shared" si="20"/>
        <v>61864</v>
      </c>
      <c r="AF57" s="26">
        <f t="shared" si="21"/>
        <v>387464</v>
      </c>
    </row>
    <row r="58" spans="1:32" ht="18.75" customHeight="1" x14ac:dyDescent="0.25">
      <c r="A58" s="9">
        <v>55</v>
      </c>
      <c r="B58" s="10" t="s">
        <v>80</v>
      </c>
      <c r="C58" s="15" t="s">
        <v>23</v>
      </c>
      <c r="D58" s="11">
        <v>1</v>
      </c>
      <c r="E58" s="31">
        <v>96638.655462184877</v>
      </c>
      <c r="F58" s="24">
        <f t="shared" si="2"/>
        <v>1.0510393466963623</v>
      </c>
      <c r="G58" s="26">
        <f t="shared" si="3"/>
        <v>101571.02930258964</v>
      </c>
      <c r="H58" s="26">
        <v>387990</v>
      </c>
      <c r="I58" s="12">
        <v>0.19</v>
      </c>
      <c r="J58" s="26">
        <f t="shared" si="4"/>
        <v>73718.100000000006</v>
      </c>
      <c r="K58" s="26">
        <f t="shared" si="5"/>
        <v>461708.1</v>
      </c>
      <c r="L58" s="26">
        <v>400000</v>
      </c>
      <c r="M58" s="29">
        <v>0.19</v>
      </c>
      <c r="N58" s="26">
        <f t="shared" si="6"/>
        <v>76000</v>
      </c>
      <c r="O58" s="26">
        <f t="shared" si="7"/>
        <v>476000</v>
      </c>
      <c r="P58" s="26">
        <v>375000</v>
      </c>
      <c r="Q58" s="12">
        <v>0.19</v>
      </c>
      <c r="R58" s="26">
        <f t="shared" si="8"/>
        <v>71250</v>
      </c>
      <c r="S58" s="26">
        <f t="shared" si="9"/>
        <v>446250</v>
      </c>
      <c r="T58" s="26">
        <f t="shared" si="10"/>
        <v>101571.02930258964</v>
      </c>
      <c r="U58" s="14" t="str">
        <f t="shared" si="11"/>
        <v>HISTORICO</v>
      </c>
      <c r="V58" s="26">
        <f t="shared" si="12"/>
        <v>316140.2573256474</v>
      </c>
      <c r="W58" s="26">
        <f t="shared" si="13"/>
        <v>381495</v>
      </c>
      <c r="X58" s="26">
        <f t="shared" si="14"/>
        <v>277281.19127562048</v>
      </c>
      <c r="Y58" s="26">
        <f t="shared" si="15"/>
        <v>151723.35616906671</v>
      </c>
      <c r="Z58" s="13">
        <f t="shared" si="16"/>
        <v>0.47992418761391925</v>
      </c>
      <c r="AA58" s="26">
        <f t="shared" si="17"/>
        <v>277281.19127562048</v>
      </c>
      <c r="AB58" s="14" t="str">
        <f t="shared" si="18"/>
        <v>MEDIA GEOMETRICA</v>
      </c>
      <c r="AC58" s="26">
        <f t="shared" si="19"/>
        <v>277281</v>
      </c>
      <c r="AD58" s="29">
        <v>0.19</v>
      </c>
      <c r="AE58" s="26">
        <f t="shared" si="20"/>
        <v>52683</v>
      </c>
      <c r="AF58" s="26">
        <f t="shared" si="21"/>
        <v>329964</v>
      </c>
    </row>
    <row r="59" spans="1:32" ht="18.75" customHeight="1" x14ac:dyDescent="0.25">
      <c r="A59" s="9">
        <v>56</v>
      </c>
      <c r="B59" s="10" t="s">
        <v>81</v>
      </c>
      <c r="C59" s="15" t="s">
        <v>23</v>
      </c>
      <c r="D59" s="11">
        <v>1</v>
      </c>
      <c r="E59" s="31">
        <v>71428.571428571435</v>
      </c>
      <c r="F59" s="24">
        <f t="shared" si="2"/>
        <v>1.0510393466963623</v>
      </c>
      <c r="G59" s="26">
        <f t="shared" si="3"/>
        <v>75074.239049740179</v>
      </c>
      <c r="H59" s="26">
        <v>143900</v>
      </c>
      <c r="I59" s="12">
        <v>0.19</v>
      </c>
      <c r="J59" s="26">
        <f t="shared" si="4"/>
        <v>27341</v>
      </c>
      <c r="K59" s="26">
        <f t="shared" si="5"/>
        <v>171241</v>
      </c>
      <c r="L59" s="26">
        <v>300000</v>
      </c>
      <c r="M59" s="29">
        <v>0.19</v>
      </c>
      <c r="N59" s="26">
        <f t="shared" si="6"/>
        <v>57000</v>
      </c>
      <c r="O59" s="26">
        <f t="shared" si="7"/>
        <v>357000</v>
      </c>
      <c r="P59" s="26">
        <v>280000</v>
      </c>
      <c r="Q59" s="12">
        <v>0.19</v>
      </c>
      <c r="R59" s="26">
        <f t="shared" si="8"/>
        <v>53200</v>
      </c>
      <c r="S59" s="26">
        <f t="shared" si="9"/>
        <v>333200</v>
      </c>
      <c r="T59" s="26">
        <f t="shared" si="10"/>
        <v>75074.239049740179</v>
      </c>
      <c r="U59" s="14" t="str">
        <f t="shared" si="11"/>
        <v>HISTORICO</v>
      </c>
      <c r="V59" s="26">
        <f t="shared" si="12"/>
        <v>199743.55976243503</v>
      </c>
      <c r="W59" s="26">
        <f t="shared" si="13"/>
        <v>211950</v>
      </c>
      <c r="X59" s="26">
        <f t="shared" si="14"/>
        <v>173563.24238919606</v>
      </c>
      <c r="Y59" s="26">
        <f t="shared" si="15"/>
        <v>88154.522081867035</v>
      </c>
      <c r="Z59" s="13">
        <f t="shared" si="16"/>
        <v>0.44133849515205198</v>
      </c>
      <c r="AA59" s="26">
        <f t="shared" si="17"/>
        <v>173563.24238919606</v>
      </c>
      <c r="AB59" s="14" t="str">
        <f t="shared" si="18"/>
        <v>MEDIA GEOMETRICA</v>
      </c>
      <c r="AC59" s="26">
        <f t="shared" si="19"/>
        <v>173563</v>
      </c>
      <c r="AD59" s="29">
        <v>0.19</v>
      </c>
      <c r="AE59" s="26">
        <f t="shared" si="20"/>
        <v>32977</v>
      </c>
      <c r="AF59" s="26">
        <f t="shared" si="21"/>
        <v>206540</v>
      </c>
    </row>
    <row r="60" spans="1:32" ht="27.75" customHeight="1" x14ac:dyDescent="0.25">
      <c r="A60" s="9">
        <v>57</v>
      </c>
      <c r="B60" s="10" t="s">
        <v>82</v>
      </c>
      <c r="C60" s="15" t="s">
        <v>23</v>
      </c>
      <c r="D60" s="11">
        <v>1</v>
      </c>
      <c r="E60" s="31">
        <v>71428.571428571435</v>
      </c>
      <c r="F60" s="24">
        <f t="shared" si="2"/>
        <v>1.0510393466963623</v>
      </c>
      <c r="G60" s="26">
        <f t="shared" si="3"/>
        <v>75074.239049740179</v>
      </c>
      <c r="H60" s="26">
        <v>143900</v>
      </c>
      <c r="I60" s="12">
        <v>0.19</v>
      </c>
      <c r="J60" s="26">
        <f t="shared" si="4"/>
        <v>27341</v>
      </c>
      <c r="K60" s="26">
        <f t="shared" si="5"/>
        <v>171241</v>
      </c>
      <c r="L60" s="26">
        <v>300000</v>
      </c>
      <c r="M60" s="29">
        <v>0.19</v>
      </c>
      <c r="N60" s="26">
        <f t="shared" si="6"/>
        <v>57000</v>
      </c>
      <c r="O60" s="26">
        <f t="shared" si="7"/>
        <v>357000</v>
      </c>
      <c r="P60" s="26">
        <v>280000</v>
      </c>
      <c r="Q60" s="12">
        <v>0.19</v>
      </c>
      <c r="R60" s="26">
        <f t="shared" si="8"/>
        <v>53200</v>
      </c>
      <c r="S60" s="26">
        <f t="shared" si="9"/>
        <v>333200</v>
      </c>
      <c r="T60" s="26">
        <f t="shared" si="10"/>
        <v>75074.239049740179</v>
      </c>
      <c r="U60" s="14" t="str">
        <f t="shared" si="11"/>
        <v>HISTORICO</v>
      </c>
      <c r="V60" s="26">
        <f t="shared" si="12"/>
        <v>199743.55976243503</v>
      </c>
      <c r="W60" s="26">
        <f t="shared" si="13"/>
        <v>211950</v>
      </c>
      <c r="X60" s="26">
        <f t="shared" si="14"/>
        <v>173563.24238919606</v>
      </c>
      <c r="Y60" s="26">
        <f t="shared" si="15"/>
        <v>88154.522081867035</v>
      </c>
      <c r="Z60" s="13">
        <f t="shared" si="16"/>
        <v>0.44133849515205198</v>
      </c>
      <c r="AA60" s="26">
        <f t="shared" si="17"/>
        <v>173563.24238919606</v>
      </c>
      <c r="AB60" s="14" t="str">
        <f t="shared" si="18"/>
        <v>MEDIA GEOMETRICA</v>
      </c>
      <c r="AC60" s="26">
        <f t="shared" si="19"/>
        <v>173563</v>
      </c>
      <c r="AD60" s="29">
        <v>0.19</v>
      </c>
      <c r="AE60" s="26">
        <f t="shared" si="20"/>
        <v>32977</v>
      </c>
      <c r="AF60" s="26">
        <f t="shared" si="21"/>
        <v>206540</v>
      </c>
    </row>
    <row r="61" spans="1:32" ht="29.25" customHeight="1" x14ac:dyDescent="0.25">
      <c r="A61" s="9">
        <v>58</v>
      </c>
      <c r="B61" s="10" t="s">
        <v>83</v>
      </c>
      <c r="C61" s="15" t="s">
        <v>23</v>
      </c>
      <c r="D61" s="11">
        <v>1</v>
      </c>
      <c r="E61" s="31">
        <v>1008.4033613445379</v>
      </c>
      <c r="F61" s="24">
        <f t="shared" si="2"/>
        <v>1.0510393466963623</v>
      </c>
      <c r="G61" s="26">
        <f t="shared" si="3"/>
        <v>1059.8716101139789</v>
      </c>
      <c r="H61" s="26">
        <v>4500</v>
      </c>
      <c r="I61" s="12">
        <v>0.19</v>
      </c>
      <c r="J61" s="26">
        <f t="shared" si="4"/>
        <v>855</v>
      </c>
      <c r="K61" s="26">
        <f t="shared" si="5"/>
        <v>5355</v>
      </c>
      <c r="L61" s="26">
        <v>8000</v>
      </c>
      <c r="M61" s="29">
        <v>0.19</v>
      </c>
      <c r="N61" s="26">
        <f t="shared" si="6"/>
        <v>1520</v>
      </c>
      <c r="O61" s="26">
        <f t="shared" si="7"/>
        <v>9520</v>
      </c>
      <c r="P61" s="26">
        <v>5000</v>
      </c>
      <c r="Q61" s="12">
        <v>0.19</v>
      </c>
      <c r="R61" s="26">
        <f t="shared" si="8"/>
        <v>950</v>
      </c>
      <c r="S61" s="26">
        <f t="shared" si="9"/>
        <v>5950</v>
      </c>
      <c r="T61" s="26">
        <f t="shared" si="10"/>
        <v>1059.8716101139789</v>
      </c>
      <c r="U61" s="14" t="str">
        <f t="shared" si="11"/>
        <v>HISTORICO</v>
      </c>
      <c r="V61" s="26">
        <f t="shared" si="12"/>
        <v>4639.967902528495</v>
      </c>
      <c r="W61" s="26">
        <f t="shared" si="13"/>
        <v>4750</v>
      </c>
      <c r="X61" s="26">
        <f t="shared" si="14"/>
        <v>3716.4769284218855</v>
      </c>
      <c r="Y61" s="26">
        <f t="shared" si="15"/>
        <v>2531.5103656671208</v>
      </c>
      <c r="Z61" s="13">
        <f t="shared" si="16"/>
        <v>0.54558790466796214</v>
      </c>
      <c r="AA61" s="26">
        <f t="shared" si="17"/>
        <v>3716.4769284218855</v>
      </c>
      <c r="AB61" s="14" t="str">
        <f t="shared" si="18"/>
        <v>MEDIA GEOMETRICA</v>
      </c>
      <c r="AC61" s="26">
        <f t="shared" si="19"/>
        <v>3716</v>
      </c>
      <c r="AD61" s="29">
        <v>0.19</v>
      </c>
      <c r="AE61" s="26">
        <f t="shared" si="20"/>
        <v>706</v>
      </c>
      <c r="AF61" s="26">
        <f t="shared" si="21"/>
        <v>4422</v>
      </c>
    </row>
    <row r="62" spans="1:32" ht="29.25" customHeight="1" x14ac:dyDescent="0.25">
      <c r="A62" s="9">
        <v>59</v>
      </c>
      <c r="B62" s="10" t="s">
        <v>84</v>
      </c>
      <c r="C62" s="15" t="s">
        <v>23</v>
      </c>
      <c r="D62" s="11">
        <v>1</v>
      </c>
      <c r="E62" s="31">
        <v>42016.806722689078</v>
      </c>
      <c r="F62" s="24">
        <f t="shared" si="2"/>
        <v>1.0510393466963623</v>
      </c>
      <c r="G62" s="26">
        <f t="shared" si="3"/>
        <v>44161.317088082455</v>
      </c>
      <c r="H62" s="26">
        <v>67899</v>
      </c>
      <c r="I62" s="12">
        <v>0.19</v>
      </c>
      <c r="J62" s="26">
        <f t="shared" si="4"/>
        <v>12900.81</v>
      </c>
      <c r="K62" s="26">
        <f t="shared" si="5"/>
        <v>80799.81</v>
      </c>
      <c r="L62" s="26">
        <v>150000</v>
      </c>
      <c r="M62" s="29">
        <v>0.19</v>
      </c>
      <c r="N62" s="26">
        <f t="shared" si="6"/>
        <v>28500</v>
      </c>
      <c r="O62" s="26">
        <f t="shared" si="7"/>
        <v>178500</v>
      </c>
      <c r="P62" s="26">
        <v>175000</v>
      </c>
      <c r="Q62" s="12">
        <v>0.19</v>
      </c>
      <c r="R62" s="26">
        <f t="shared" si="8"/>
        <v>33250</v>
      </c>
      <c r="S62" s="26">
        <f t="shared" si="9"/>
        <v>208250</v>
      </c>
      <c r="T62" s="26">
        <f t="shared" si="10"/>
        <v>44161.317088082455</v>
      </c>
      <c r="U62" s="14" t="str">
        <f t="shared" si="11"/>
        <v>HISTORICO</v>
      </c>
      <c r="V62" s="26">
        <f t="shared" si="12"/>
        <v>109265.07927202061</v>
      </c>
      <c r="W62" s="26">
        <f t="shared" si="13"/>
        <v>108949.5</v>
      </c>
      <c r="X62" s="26">
        <f t="shared" si="14"/>
        <v>94190.841273158352</v>
      </c>
      <c r="Y62" s="26">
        <f t="shared" si="15"/>
        <v>46035.311721018974</v>
      </c>
      <c r="Z62" s="13">
        <f t="shared" si="16"/>
        <v>0.42131769846074862</v>
      </c>
      <c r="AA62" s="26">
        <f t="shared" si="17"/>
        <v>94190.841273158352</v>
      </c>
      <c r="AB62" s="14" t="str">
        <f t="shared" si="18"/>
        <v>MEDIA GEOMETRICA</v>
      </c>
      <c r="AC62" s="26">
        <f t="shared" si="19"/>
        <v>94191</v>
      </c>
      <c r="AD62" s="29">
        <v>0.19</v>
      </c>
      <c r="AE62" s="26">
        <f t="shared" si="20"/>
        <v>17896</v>
      </c>
      <c r="AF62" s="26">
        <f t="shared" si="21"/>
        <v>112087</v>
      </c>
    </row>
    <row r="63" spans="1:32" ht="18.75" customHeight="1" x14ac:dyDescent="0.25">
      <c r="A63" s="9">
        <v>60</v>
      </c>
      <c r="B63" s="10" t="s">
        <v>85</v>
      </c>
      <c r="C63" s="15" t="s">
        <v>23</v>
      </c>
      <c r="D63" s="11">
        <v>1</v>
      </c>
      <c r="E63" s="31">
        <v>71428.571428571435</v>
      </c>
      <c r="F63" s="24">
        <f t="shared" si="2"/>
        <v>1.0510393466963623</v>
      </c>
      <c r="G63" s="26">
        <f t="shared" si="3"/>
        <v>75074.239049740179</v>
      </c>
      <c r="H63" s="26">
        <v>98900</v>
      </c>
      <c r="I63" s="12">
        <v>0.19</v>
      </c>
      <c r="J63" s="26">
        <f t="shared" si="4"/>
        <v>18791</v>
      </c>
      <c r="K63" s="26">
        <f t="shared" si="5"/>
        <v>117691</v>
      </c>
      <c r="L63" s="26">
        <v>90000</v>
      </c>
      <c r="M63" s="29">
        <v>0.19</v>
      </c>
      <c r="N63" s="26">
        <f t="shared" si="6"/>
        <v>17100</v>
      </c>
      <c r="O63" s="26">
        <f t="shared" si="7"/>
        <v>107100</v>
      </c>
      <c r="P63" s="26">
        <v>85000</v>
      </c>
      <c r="Q63" s="12">
        <v>0.19</v>
      </c>
      <c r="R63" s="26">
        <f t="shared" si="8"/>
        <v>16150</v>
      </c>
      <c r="S63" s="26">
        <f t="shared" si="9"/>
        <v>101150</v>
      </c>
      <c r="T63" s="26">
        <f t="shared" si="10"/>
        <v>75074.239049740179</v>
      </c>
      <c r="U63" s="14" t="str">
        <f t="shared" si="11"/>
        <v>HISTORICO</v>
      </c>
      <c r="V63" s="26">
        <f t="shared" si="12"/>
        <v>87243.559762435048</v>
      </c>
      <c r="W63" s="26">
        <f t="shared" si="13"/>
        <v>87500</v>
      </c>
      <c r="X63" s="26">
        <f t="shared" si="14"/>
        <v>86813.480147771246</v>
      </c>
      <c r="Y63" s="26">
        <f t="shared" si="15"/>
        <v>8605.0091983804523</v>
      </c>
      <c r="Z63" s="13">
        <f t="shared" si="16"/>
        <v>9.8632027645501455E-2</v>
      </c>
      <c r="AA63" s="26">
        <f t="shared" si="17"/>
        <v>75074.239049740179</v>
      </c>
      <c r="AB63" s="14" t="str">
        <f t="shared" si="18"/>
        <v>MENOR VALOR</v>
      </c>
      <c r="AC63" s="26">
        <f t="shared" si="19"/>
        <v>75074</v>
      </c>
      <c r="AD63" s="29">
        <v>0.19</v>
      </c>
      <c r="AE63" s="26">
        <f t="shared" si="20"/>
        <v>14264</v>
      </c>
      <c r="AF63" s="26">
        <f t="shared" si="21"/>
        <v>89338</v>
      </c>
    </row>
    <row r="64" spans="1:32" ht="18.75" customHeight="1" x14ac:dyDescent="0.25">
      <c r="A64" s="9">
        <v>61</v>
      </c>
      <c r="B64" s="10" t="s">
        <v>86</v>
      </c>
      <c r="C64" s="15" t="s">
        <v>23</v>
      </c>
      <c r="D64" s="11">
        <v>1</v>
      </c>
      <c r="E64" s="31">
        <v>18487.394957983193</v>
      </c>
      <c r="F64" s="24">
        <f t="shared" si="2"/>
        <v>1.0510393466963623</v>
      </c>
      <c r="G64" s="26">
        <f t="shared" si="3"/>
        <v>19430.979518756278</v>
      </c>
      <c r="H64" s="26">
        <v>12000</v>
      </c>
      <c r="I64" s="12">
        <v>0.19</v>
      </c>
      <c r="J64" s="26">
        <f t="shared" si="4"/>
        <v>2280</v>
      </c>
      <c r="K64" s="26">
        <f t="shared" si="5"/>
        <v>14280</v>
      </c>
      <c r="L64" s="26">
        <v>15000</v>
      </c>
      <c r="M64" s="29">
        <v>0.19</v>
      </c>
      <c r="N64" s="26">
        <f t="shared" si="6"/>
        <v>2850</v>
      </c>
      <c r="O64" s="26">
        <f t="shared" si="7"/>
        <v>17850</v>
      </c>
      <c r="P64" s="26">
        <v>12500</v>
      </c>
      <c r="Q64" s="12">
        <v>0.19</v>
      </c>
      <c r="R64" s="26">
        <f t="shared" si="8"/>
        <v>2375</v>
      </c>
      <c r="S64" s="26">
        <f t="shared" si="9"/>
        <v>14875</v>
      </c>
      <c r="T64" s="26">
        <f t="shared" si="10"/>
        <v>12000</v>
      </c>
      <c r="U64" s="14" t="str">
        <f t="shared" si="11"/>
        <v>DISTRIBUCIONES Y SERVICIOS JT SAS</v>
      </c>
      <c r="V64" s="26">
        <f t="shared" si="12"/>
        <v>14732.744879689069</v>
      </c>
      <c r="W64" s="26">
        <f t="shared" si="13"/>
        <v>13750</v>
      </c>
      <c r="X64" s="26">
        <f t="shared" si="14"/>
        <v>14460.033630725435</v>
      </c>
      <c r="Y64" s="26">
        <f t="shared" si="15"/>
        <v>1932.3424356809594</v>
      </c>
      <c r="Z64" s="13">
        <f t="shared" si="16"/>
        <v>0.1311597025171416</v>
      </c>
      <c r="AA64" s="26">
        <f t="shared" si="17"/>
        <v>12000</v>
      </c>
      <c r="AB64" s="14" t="str">
        <f t="shared" si="18"/>
        <v>MENOR VALOR</v>
      </c>
      <c r="AC64" s="26">
        <f t="shared" si="19"/>
        <v>12000</v>
      </c>
      <c r="AD64" s="29">
        <v>0.19</v>
      </c>
      <c r="AE64" s="26">
        <f t="shared" si="20"/>
        <v>2280</v>
      </c>
      <c r="AF64" s="26">
        <f t="shared" si="21"/>
        <v>14280</v>
      </c>
    </row>
    <row r="65" spans="1:32" ht="18.75" customHeight="1" x14ac:dyDescent="0.25">
      <c r="A65" s="9">
        <v>62</v>
      </c>
      <c r="B65" s="10" t="s">
        <v>87</v>
      </c>
      <c r="C65" s="15" t="s">
        <v>23</v>
      </c>
      <c r="D65" s="11">
        <v>1</v>
      </c>
      <c r="E65" s="31">
        <v>117647.05882352941</v>
      </c>
      <c r="F65" s="24">
        <f t="shared" si="2"/>
        <v>1.0510393466963623</v>
      </c>
      <c r="G65" s="26">
        <f t="shared" si="3"/>
        <v>123651.68784663087</v>
      </c>
      <c r="H65" s="26">
        <v>145000</v>
      </c>
      <c r="I65" s="12">
        <v>0.19</v>
      </c>
      <c r="J65" s="26">
        <f t="shared" si="4"/>
        <v>27550</v>
      </c>
      <c r="K65" s="26">
        <f t="shared" si="5"/>
        <v>172550</v>
      </c>
      <c r="L65" s="26">
        <v>150000</v>
      </c>
      <c r="M65" s="29">
        <v>0.19</v>
      </c>
      <c r="N65" s="26">
        <f t="shared" si="6"/>
        <v>28500</v>
      </c>
      <c r="O65" s="26">
        <f t="shared" si="7"/>
        <v>178500</v>
      </c>
      <c r="P65" s="26">
        <v>175000</v>
      </c>
      <c r="Q65" s="12">
        <v>0.19</v>
      </c>
      <c r="R65" s="26">
        <f t="shared" si="8"/>
        <v>33250</v>
      </c>
      <c r="S65" s="26">
        <f t="shared" si="9"/>
        <v>208250</v>
      </c>
      <c r="T65" s="26">
        <f t="shared" si="10"/>
        <v>123651.68784663087</v>
      </c>
      <c r="U65" s="14" t="str">
        <f t="shared" si="11"/>
        <v>HISTORICO</v>
      </c>
      <c r="V65" s="26">
        <f t="shared" si="12"/>
        <v>148412.9219616577</v>
      </c>
      <c r="W65" s="26">
        <f t="shared" si="13"/>
        <v>147500</v>
      </c>
      <c r="X65" s="26">
        <f t="shared" si="14"/>
        <v>147290.36544550021</v>
      </c>
      <c r="Y65" s="26">
        <f t="shared" si="15"/>
        <v>17508.836553283156</v>
      </c>
      <c r="Z65" s="13">
        <f t="shared" si="16"/>
        <v>0.11797380121527788</v>
      </c>
      <c r="AA65" s="26">
        <f t="shared" si="17"/>
        <v>123651.68784663087</v>
      </c>
      <c r="AB65" s="14" t="str">
        <f t="shared" si="18"/>
        <v>MENOR VALOR</v>
      </c>
      <c r="AC65" s="26">
        <f t="shared" si="19"/>
        <v>123652</v>
      </c>
      <c r="AD65" s="29">
        <v>0.19</v>
      </c>
      <c r="AE65" s="26">
        <f t="shared" si="20"/>
        <v>23494</v>
      </c>
      <c r="AF65" s="26">
        <f t="shared" si="21"/>
        <v>147146</v>
      </c>
    </row>
    <row r="66" spans="1:32" ht="26.25" customHeight="1" x14ac:dyDescent="0.25">
      <c r="A66" s="9">
        <v>63</v>
      </c>
      <c r="B66" s="10" t="s">
        <v>88</v>
      </c>
      <c r="C66" s="15" t="s">
        <v>23</v>
      </c>
      <c r="D66" s="11">
        <v>1</v>
      </c>
      <c r="E66" s="31">
        <v>84033.613445378156</v>
      </c>
      <c r="F66" s="24">
        <f t="shared" si="2"/>
        <v>1.0510393466963623</v>
      </c>
      <c r="G66" s="26">
        <f t="shared" si="3"/>
        <v>88322.634176164909</v>
      </c>
      <c r="H66" s="26">
        <v>145000</v>
      </c>
      <c r="I66" s="12">
        <v>0.19</v>
      </c>
      <c r="J66" s="26">
        <f t="shared" si="4"/>
        <v>27550</v>
      </c>
      <c r="K66" s="26">
        <f t="shared" si="5"/>
        <v>172550</v>
      </c>
      <c r="L66" s="26">
        <v>150000</v>
      </c>
      <c r="M66" s="29">
        <v>0.19</v>
      </c>
      <c r="N66" s="26">
        <f t="shared" si="6"/>
        <v>28500</v>
      </c>
      <c r="O66" s="26">
        <f t="shared" si="7"/>
        <v>178500</v>
      </c>
      <c r="P66" s="26">
        <v>175000</v>
      </c>
      <c r="Q66" s="12">
        <v>0.19</v>
      </c>
      <c r="R66" s="26">
        <f t="shared" si="8"/>
        <v>33250</v>
      </c>
      <c r="S66" s="26">
        <f t="shared" si="9"/>
        <v>208250</v>
      </c>
      <c r="T66" s="26">
        <f t="shared" si="10"/>
        <v>88322.634176164909</v>
      </c>
      <c r="U66" s="14" t="str">
        <f t="shared" si="11"/>
        <v>HISTORICO</v>
      </c>
      <c r="V66" s="26">
        <f t="shared" si="12"/>
        <v>139580.65854404122</v>
      </c>
      <c r="W66" s="26">
        <f t="shared" si="13"/>
        <v>147500</v>
      </c>
      <c r="X66" s="26">
        <f t="shared" si="14"/>
        <v>135407.37868782776</v>
      </c>
      <c r="Y66" s="26">
        <f t="shared" si="15"/>
        <v>36244.89662075058</v>
      </c>
      <c r="Z66" s="13">
        <f t="shared" si="16"/>
        <v>0.2596699069829535</v>
      </c>
      <c r="AA66" s="26">
        <f t="shared" si="17"/>
        <v>88322.634176164909</v>
      </c>
      <c r="AB66" s="14" t="str">
        <f t="shared" si="18"/>
        <v>MENOR VALOR</v>
      </c>
      <c r="AC66" s="26">
        <f t="shared" si="19"/>
        <v>88323</v>
      </c>
      <c r="AD66" s="29">
        <v>0.19</v>
      </c>
      <c r="AE66" s="26">
        <f t="shared" si="20"/>
        <v>16781</v>
      </c>
      <c r="AF66" s="26">
        <f t="shared" si="21"/>
        <v>105104</v>
      </c>
    </row>
    <row r="67" spans="1:32" ht="27" customHeight="1" x14ac:dyDescent="0.25">
      <c r="A67" s="9">
        <v>64</v>
      </c>
      <c r="B67" s="10" t="s">
        <v>89</v>
      </c>
      <c r="C67" s="15" t="s">
        <v>23</v>
      </c>
      <c r="D67" s="11">
        <v>1</v>
      </c>
      <c r="E67" s="31">
        <v>84033.613445378156</v>
      </c>
      <c r="F67" s="24">
        <f t="shared" si="2"/>
        <v>1.0510393466963623</v>
      </c>
      <c r="G67" s="26">
        <f t="shared" si="3"/>
        <v>88322.634176164909</v>
      </c>
      <c r="H67" s="26">
        <v>168799</v>
      </c>
      <c r="I67" s="12">
        <v>0.19</v>
      </c>
      <c r="J67" s="26">
        <f t="shared" si="4"/>
        <v>32071.81</v>
      </c>
      <c r="K67" s="26">
        <f t="shared" si="5"/>
        <v>200870.81</v>
      </c>
      <c r="L67" s="26">
        <v>150000</v>
      </c>
      <c r="M67" s="29">
        <v>0.19</v>
      </c>
      <c r="N67" s="26">
        <f t="shared" si="6"/>
        <v>28500</v>
      </c>
      <c r="O67" s="26">
        <f t="shared" si="7"/>
        <v>178500</v>
      </c>
      <c r="P67" s="26">
        <v>175000</v>
      </c>
      <c r="Q67" s="12">
        <v>0.19</v>
      </c>
      <c r="R67" s="26">
        <f t="shared" si="8"/>
        <v>33250</v>
      </c>
      <c r="S67" s="26">
        <f t="shared" si="9"/>
        <v>208250</v>
      </c>
      <c r="T67" s="26">
        <f t="shared" si="10"/>
        <v>88322.634176164909</v>
      </c>
      <c r="U67" s="14" t="str">
        <f t="shared" si="11"/>
        <v>HISTORICO</v>
      </c>
      <c r="V67" s="26">
        <f t="shared" si="12"/>
        <v>145530.40854404122</v>
      </c>
      <c r="W67" s="26">
        <f t="shared" si="13"/>
        <v>159399.5</v>
      </c>
      <c r="X67" s="26">
        <f t="shared" si="14"/>
        <v>140650.99136440683</v>
      </c>
      <c r="Y67" s="26">
        <f t="shared" si="15"/>
        <v>40452.005192115255</v>
      </c>
      <c r="Z67" s="13">
        <f t="shared" si="16"/>
        <v>0.27796256189216595</v>
      </c>
      <c r="AA67" s="26">
        <f t="shared" si="17"/>
        <v>88322.634176164909</v>
      </c>
      <c r="AB67" s="14" t="str">
        <f t="shared" si="18"/>
        <v>MENOR VALOR</v>
      </c>
      <c r="AC67" s="26">
        <f t="shared" si="19"/>
        <v>88323</v>
      </c>
      <c r="AD67" s="29">
        <v>0.19</v>
      </c>
      <c r="AE67" s="26">
        <f t="shared" si="20"/>
        <v>16781</v>
      </c>
      <c r="AF67" s="26">
        <f t="shared" si="21"/>
        <v>105104</v>
      </c>
    </row>
    <row r="68" spans="1:32" ht="18.75" customHeight="1" x14ac:dyDescent="0.25">
      <c r="A68" s="9">
        <v>65</v>
      </c>
      <c r="B68" s="10" t="s">
        <v>90</v>
      </c>
      <c r="C68" s="15" t="s">
        <v>23</v>
      </c>
      <c r="D68" s="11">
        <v>1</v>
      </c>
      <c r="E68" s="31">
        <v>184873.94957983194</v>
      </c>
      <c r="F68" s="24">
        <f t="shared" si="2"/>
        <v>1.0510393466963623</v>
      </c>
      <c r="G68" s="26">
        <f t="shared" si="3"/>
        <v>194309.79518756279</v>
      </c>
      <c r="H68" s="26">
        <v>98900</v>
      </c>
      <c r="I68" s="12">
        <v>0.19</v>
      </c>
      <c r="J68" s="26">
        <f t="shared" si="4"/>
        <v>18791</v>
      </c>
      <c r="K68" s="26">
        <f t="shared" si="5"/>
        <v>117691</v>
      </c>
      <c r="L68" s="26">
        <v>250000</v>
      </c>
      <c r="M68" s="29">
        <v>0.19</v>
      </c>
      <c r="N68" s="26">
        <f t="shared" si="6"/>
        <v>47500</v>
      </c>
      <c r="O68" s="26">
        <f t="shared" si="7"/>
        <v>297500</v>
      </c>
      <c r="P68" s="26">
        <v>260000</v>
      </c>
      <c r="Q68" s="12">
        <v>0.19</v>
      </c>
      <c r="R68" s="26">
        <f t="shared" si="8"/>
        <v>49400</v>
      </c>
      <c r="S68" s="26">
        <f t="shared" si="9"/>
        <v>309400</v>
      </c>
      <c r="T68" s="26">
        <f t="shared" si="10"/>
        <v>98900</v>
      </c>
      <c r="U68" s="14" t="str">
        <f t="shared" si="11"/>
        <v>DISTRIBUCIONES Y SERVICIOS JT SAS</v>
      </c>
      <c r="V68" s="26">
        <f t="shared" si="12"/>
        <v>200802.44879689071</v>
      </c>
      <c r="W68" s="26">
        <f t="shared" si="13"/>
        <v>222154.89759378141</v>
      </c>
      <c r="X68" s="26">
        <f t="shared" si="14"/>
        <v>187997.07211075805</v>
      </c>
      <c r="Y68" s="26">
        <f t="shared" si="15"/>
        <v>72055.912563796417</v>
      </c>
      <c r="Z68" s="13">
        <f t="shared" si="16"/>
        <v>0.35883980995012726</v>
      </c>
      <c r="AA68" s="26">
        <f t="shared" si="17"/>
        <v>187997.07211075805</v>
      </c>
      <c r="AB68" s="14" t="str">
        <f t="shared" si="18"/>
        <v>MEDIA GEOMETRICA</v>
      </c>
      <c r="AC68" s="26">
        <f t="shared" si="19"/>
        <v>187997</v>
      </c>
      <c r="AD68" s="29">
        <v>0.19</v>
      </c>
      <c r="AE68" s="26">
        <f t="shared" si="20"/>
        <v>35719</v>
      </c>
      <c r="AF68" s="26">
        <f t="shared" si="21"/>
        <v>223716</v>
      </c>
    </row>
    <row r="69" spans="1:32" ht="18.75" customHeight="1" x14ac:dyDescent="0.25">
      <c r="A69" s="9">
        <v>66</v>
      </c>
      <c r="B69" s="10" t="s">
        <v>91</v>
      </c>
      <c r="C69" s="15" t="s">
        <v>23</v>
      </c>
      <c r="D69" s="11">
        <v>1</v>
      </c>
      <c r="E69" s="31">
        <v>294117.64705882355</v>
      </c>
      <c r="F69" s="24">
        <f t="shared" ref="F69:F103" si="22">113.26/107.76</f>
        <v>1.0510393466963623</v>
      </c>
      <c r="G69" s="26">
        <f t="shared" ref="G69:G103" si="23">+E69*F69</f>
        <v>309129.2196165772</v>
      </c>
      <c r="H69" s="26">
        <v>543899</v>
      </c>
      <c r="I69" s="12">
        <v>0.19</v>
      </c>
      <c r="J69" s="26">
        <f t="shared" ref="J69:J116" si="24">+H69*I69</f>
        <v>103340.81</v>
      </c>
      <c r="K69" s="26">
        <f t="shared" ref="K69:K116" si="25">+H69+J69</f>
        <v>647239.81000000006</v>
      </c>
      <c r="L69" s="26">
        <v>400000</v>
      </c>
      <c r="M69" s="29">
        <v>0.19</v>
      </c>
      <c r="N69" s="26">
        <f t="shared" ref="N69:N116" si="26">+L69*M69</f>
        <v>76000</v>
      </c>
      <c r="O69" s="26">
        <f t="shared" ref="O69:O116" si="27">+L69+N69</f>
        <v>476000</v>
      </c>
      <c r="P69" s="26">
        <v>450000</v>
      </c>
      <c r="Q69" s="12">
        <v>0.19</v>
      </c>
      <c r="R69" s="26">
        <f t="shared" ref="R69:R116" si="28">+P69*Q69</f>
        <v>85500</v>
      </c>
      <c r="S69" s="26">
        <f t="shared" ref="S69:S116" si="29">+P69+R69</f>
        <v>535500</v>
      </c>
      <c r="T69" s="26">
        <f t="shared" ref="T69:T116" si="30">MIN(G69,H69,L69,P69)</f>
        <v>309129.2196165772</v>
      </c>
      <c r="U69" s="14" t="str">
        <f t="shared" ref="U69:U132" si="31">IF(T69=G69,"HISTORICO",IF(T69=H69,"DISTRIBUCIONES Y SERVICIOS JT SAS",IF(T69=L69," CONFIABILIDAD INDUSTRIAL SAS",IF(T69=P69,"TOTHAL PRINTER SAS"))))</f>
        <v>HISTORICO</v>
      </c>
      <c r="V69" s="26">
        <f t="shared" ref="V69:V116" si="32">AVERAGE(G69,H69,L69,P69)</f>
        <v>425757.05490414432</v>
      </c>
      <c r="W69" s="26">
        <f t="shared" ref="W69:W116" si="33">MEDIAN(G69,H69,L69,P69)</f>
        <v>425000</v>
      </c>
      <c r="X69" s="26">
        <f t="shared" ref="X69:X116" si="34">GEOMEAN(G69,H69,L69,P69)</f>
        <v>417092.81226712954</v>
      </c>
      <c r="Y69" s="26">
        <f t="shared" ref="Y69:Y116" si="35">STDEVA(T69,V69)</f>
        <v>82468.333206946263</v>
      </c>
      <c r="Z69" s="13">
        <f t="shared" ref="Z69:Z116" si="36">+Y69/V69</f>
        <v>0.19369810143372335</v>
      </c>
      <c r="AA69" s="26">
        <f t="shared" ref="AA69:AA132" si="37">IF(Z69&lt;30%,T69,X69)</f>
        <v>309129.2196165772</v>
      </c>
      <c r="AB69" s="14" t="str">
        <f t="shared" ref="AB69:AB132" si="38">IF(AA69=T69,"MENOR VALOR","MEDIA GEOMETRICA")</f>
        <v>MENOR VALOR</v>
      </c>
      <c r="AC69" s="26">
        <f t="shared" ref="AC69:AC132" si="39">ROUND(AA69,0)</f>
        <v>309129</v>
      </c>
      <c r="AD69" s="29">
        <v>0.19</v>
      </c>
      <c r="AE69" s="26">
        <f t="shared" ref="AE69:AE132" si="40">ROUND(AC69*AD69,0)</f>
        <v>58735</v>
      </c>
      <c r="AF69" s="26">
        <f t="shared" ref="AF69:AF132" si="41">ROUND(AE69+AC69,0)</f>
        <v>367864</v>
      </c>
    </row>
    <row r="70" spans="1:32" ht="30.75" customHeight="1" x14ac:dyDescent="0.25">
      <c r="A70" s="9">
        <v>67</v>
      </c>
      <c r="B70" s="10" t="s">
        <v>92</v>
      </c>
      <c r="C70" s="15" t="s">
        <v>23</v>
      </c>
      <c r="D70" s="11">
        <v>1</v>
      </c>
      <c r="E70" s="31">
        <v>50420.168067226892</v>
      </c>
      <c r="F70" s="24">
        <f t="shared" si="22"/>
        <v>1.0510393466963623</v>
      </c>
      <c r="G70" s="26">
        <f t="shared" si="23"/>
        <v>52993.580505698941</v>
      </c>
      <c r="H70" s="26">
        <v>134500</v>
      </c>
      <c r="I70" s="12">
        <v>0.19</v>
      </c>
      <c r="J70" s="26">
        <f t="shared" si="24"/>
        <v>25555</v>
      </c>
      <c r="K70" s="26">
        <f t="shared" si="25"/>
        <v>160055</v>
      </c>
      <c r="L70" s="26">
        <v>150000</v>
      </c>
      <c r="M70" s="29">
        <v>0.19</v>
      </c>
      <c r="N70" s="26">
        <f t="shared" si="26"/>
        <v>28500</v>
      </c>
      <c r="O70" s="26">
        <f t="shared" si="27"/>
        <v>178500</v>
      </c>
      <c r="P70" s="26">
        <v>175000</v>
      </c>
      <c r="Q70" s="12">
        <v>0.19</v>
      </c>
      <c r="R70" s="26">
        <f t="shared" si="28"/>
        <v>33250</v>
      </c>
      <c r="S70" s="26">
        <f t="shared" si="29"/>
        <v>208250</v>
      </c>
      <c r="T70" s="26">
        <f t="shared" si="30"/>
        <v>52993.580505698941</v>
      </c>
      <c r="U70" s="14" t="str">
        <f t="shared" si="31"/>
        <v>HISTORICO</v>
      </c>
      <c r="V70" s="26">
        <f t="shared" si="32"/>
        <v>128123.39512642473</v>
      </c>
      <c r="W70" s="26">
        <f t="shared" si="33"/>
        <v>142250</v>
      </c>
      <c r="X70" s="26">
        <f t="shared" si="34"/>
        <v>116954.97862721207</v>
      </c>
      <c r="Y70" s="26">
        <f t="shared" si="35"/>
        <v>53124.801387603409</v>
      </c>
      <c r="Z70" s="13">
        <f t="shared" si="36"/>
        <v>0.41463778988359573</v>
      </c>
      <c r="AA70" s="26">
        <f t="shared" si="37"/>
        <v>116954.97862721207</v>
      </c>
      <c r="AB70" s="14" t="str">
        <f t="shared" si="38"/>
        <v>MEDIA GEOMETRICA</v>
      </c>
      <c r="AC70" s="26">
        <f t="shared" si="39"/>
        <v>116955</v>
      </c>
      <c r="AD70" s="29">
        <v>0.19</v>
      </c>
      <c r="AE70" s="26">
        <f t="shared" si="40"/>
        <v>22221</v>
      </c>
      <c r="AF70" s="26">
        <f t="shared" si="41"/>
        <v>139176</v>
      </c>
    </row>
    <row r="71" spans="1:32" ht="27.75" customHeight="1" x14ac:dyDescent="0.25">
      <c r="A71" s="9">
        <v>68</v>
      </c>
      <c r="B71" s="10" t="s">
        <v>93</v>
      </c>
      <c r="C71" s="15" t="s">
        <v>23</v>
      </c>
      <c r="D71" s="11">
        <v>1</v>
      </c>
      <c r="E71" s="31">
        <v>42016.806722689078</v>
      </c>
      <c r="F71" s="24">
        <f t="shared" si="22"/>
        <v>1.0510393466963623</v>
      </c>
      <c r="G71" s="26">
        <f t="shared" si="23"/>
        <v>44161.317088082455</v>
      </c>
      <c r="H71" s="26">
        <v>134500</v>
      </c>
      <c r="I71" s="12">
        <v>0.19</v>
      </c>
      <c r="J71" s="26">
        <f t="shared" si="24"/>
        <v>25555</v>
      </c>
      <c r="K71" s="26">
        <f t="shared" si="25"/>
        <v>160055</v>
      </c>
      <c r="L71" s="26">
        <v>150000</v>
      </c>
      <c r="M71" s="29">
        <v>0.19</v>
      </c>
      <c r="N71" s="26">
        <f t="shared" si="26"/>
        <v>28500</v>
      </c>
      <c r="O71" s="26">
        <f t="shared" si="27"/>
        <v>178500</v>
      </c>
      <c r="P71" s="26">
        <v>165000</v>
      </c>
      <c r="Q71" s="12">
        <v>0.19</v>
      </c>
      <c r="R71" s="26">
        <f t="shared" si="28"/>
        <v>31350</v>
      </c>
      <c r="S71" s="26">
        <f t="shared" si="29"/>
        <v>196350</v>
      </c>
      <c r="T71" s="26">
        <f t="shared" si="30"/>
        <v>44161.317088082455</v>
      </c>
      <c r="U71" s="14" t="str">
        <f t="shared" si="31"/>
        <v>HISTORICO</v>
      </c>
      <c r="V71" s="26">
        <f t="shared" si="32"/>
        <v>123415.32927202061</v>
      </c>
      <c r="W71" s="26">
        <f t="shared" si="33"/>
        <v>142250</v>
      </c>
      <c r="X71" s="26">
        <f t="shared" si="34"/>
        <v>110112.0571334624</v>
      </c>
      <c r="Y71" s="26">
        <f t="shared" si="35"/>
        <v>56041.049451503903</v>
      </c>
      <c r="Z71" s="13">
        <f t="shared" si="36"/>
        <v>0.45408499723712137</v>
      </c>
      <c r="AA71" s="26">
        <f t="shared" si="37"/>
        <v>110112.0571334624</v>
      </c>
      <c r="AB71" s="14" t="str">
        <f t="shared" si="38"/>
        <v>MEDIA GEOMETRICA</v>
      </c>
      <c r="AC71" s="26">
        <f t="shared" si="39"/>
        <v>110112</v>
      </c>
      <c r="AD71" s="29">
        <v>0.19</v>
      </c>
      <c r="AE71" s="26">
        <f t="shared" si="40"/>
        <v>20921</v>
      </c>
      <c r="AF71" s="26">
        <f t="shared" si="41"/>
        <v>131033</v>
      </c>
    </row>
    <row r="72" spans="1:32" ht="27.75" customHeight="1" x14ac:dyDescent="0.25">
      <c r="A72" s="9">
        <v>69</v>
      </c>
      <c r="B72" s="10" t="s">
        <v>94</v>
      </c>
      <c r="C72" s="15" t="s">
        <v>23</v>
      </c>
      <c r="D72" s="11">
        <v>1</v>
      </c>
      <c r="E72" s="31">
        <v>90756.302521008402</v>
      </c>
      <c r="F72" s="24">
        <f t="shared" si="22"/>
        <v>1.0510393466963623</v>
      </c>
      <c r="G72" s="26">
        <f t="shared" si="23"/>
        <v>95388.444910258098</v>
      </c>
      <c r="H72" s="26">
        <v>134500</v>
      </c>
      <c r="I72" s="12">
        <v>0.19</v>
      </c>
      <c r="J72" s="26">
        <f t="shared" si="24"/>
        <v>25555</v>
      </c>
      <c r="K72" s="26">
        <f t="shared" si="25"/>
        <v>160055</v>
      </c>
      <c r="L72" s="26">
        <v>150000</v>
      </c>
      <c r="M72" s="29">
        <v>0.19</v>
      </c>
      <c r="N72" s="26">
        <f t="shared" si="26"/>
        <v>28500</v>
      </c>
      <c r="O72" s="26">
        <f t="shared" si="27"/>
        <v>178500</v>
      </c>
      <c r="P72" s="26">
        <v>165000</v>
      </c>
      <c r="Q72" s="12">
        <v>0.19</v>
      </c>
      <c r="R72" s="26">
        <f t="shared" si="28"/>
        <v>31350</v>
      </c>
      <c r="S72" s="26">
        <f t="shared" si="29"/>
        <v>196350</v>
      </c>
      <c r="T72" s="26">
        <f t="shared" si="30"/>
        <v>95388.444910258098</v>
      </c>
      <c r="U72" s="14" t="str">
        <f t="shared" si="31"/>
        <v>HISTORICO</v>
      </c>
      <c r="V72" s="26">
        <f t="shared" si="32"/>
        <v>136222.11122756451</v>
      </c>
      <c r="W72" s="26">
        <f t="shared" si="33"/>
        <v>142250</v>
      </c>
      <c r="X72" s="26">
        <f t="shared" si="34"/>
        <v>133489.87121399937</v>
      </c>
      <c r="Y72" s="26">
        <f t="shared" si="35"/>
        <v>28873.762353675949</v>
      </c>
      <c r="Z72" s="13">
        <f t="shared" si="36"/>
        <v>0.21196090776658988</v>
      </c>
      <c r="AA72" s="26">
        <f t="shared" si="37"/>
        <v>95388.444910258098</v>
      </c>
      <c r="AB72" s="14" t="str">
        <f t="shared" si="38"/>
        <v>MENOR VALOR</v>
      </c>
      <c r="AC72" s="26">
        <f t="shared" si="39"/>
        <v>95388</v>
      </c>
      <c r="AD72" s="29">
        <v>0.19</v>
      </c>
      <c r="AE72" s="26">
        <f t="shared" si="40"/>
        <v>18124</v>
      </c>
      <c r="AF72" s="26">
        <f t="shared" si="41"/>
        <v>113512</v>
      </c>
    </row>
    <row r="73" spans="1:32" ht="18.75" customHeight="1" x14ac:dyDescent="0.25">
      <c r="A73" s="9">
        <v>70</v>
      </c>
      <c r="B73" s="10" t="s">
        <v>95</v>
      </c>
      <c r="C73" s="15" t="s">
        <v>23</v>
      </c>
      <c r="D73" s="11">
        <v>1</v>
      </c>
      <c r="E73" s="31">
        <v>16806.722689075632</v>
      </c>
      <c r="F73" s="24">
        <f t="shared" si="22"/>
        <v>1.0510393466963623</v>
      </c>
      <c r="G73" s="26">
        <f t="shared" si="23"/>
        <v>17664.526835232984</v>
      </c>
      <c r="H73" s="26">
        <v>88900</v>
      </c>
      <c r="I73" s="12">
        <v>0.19</v>
      </c>
      <c r="J73" s="26">
        <f t="shared" si="24"/>
        <v>16891</v>
      </c>
      <c r="K73" s="26">
        <f t="shared" si="25"/>
        <v>105791</v>
      </c>
      <c r="L73" s="26">
        <v>50000</v>
      </c>
      <c r="M73" s="29">
        <v>0.19</v>
      </c>
      <c r="N73" s="26">
        <f t="shared" si="26"/>
        <v>9500</v>
      </c>
      <c r="O73" s="26">
        <f t="shared" si="27"/>
        <v>59500</v>
      </c>
      <c r="P73" s="26">
        <v>45000</v>
      </c>
      <c r="Q73" s="12">
        <v>0.19</v>
      </c>
      <c r="R73" s="26">
        <f t="shared" si="28"/>
        <v>8550</v>
      </c>
      <c r="S73" s="26">
        <f t="shared" si="29"/>
        <v>53550</v>
      </c>
      <c r="T73" s="26">
        <f t="shared" si="30"/>
        <v>17664.526835232984</v>
      </c>
      <c r="U73" s="14" t="str">
        <f t="shared" si="31"/>
        <v>HISTORICO</v>
      </c>
      <c r="V73" s="26">
        <f t="shared" si="32"/>
        <v>50391.131708808243</v>
      </c>
      <c r="W73" s="26">
        <f t="shared" si="33"/>
        <v>47500</v>
      </c>
      <c r="X73" s="26">
        <f t="shared" si="34"/>
        <v>43355.736883189093</v>
      </c>
      <c r="Y73" s="26">
        <f t="shared" si="35"/>
        <v>23141.204231317781</v>
      </c>
      <c r="Z73" s="13">
        <f t="shared" si="36"/>
        <v>0.45923168316683699</v>
      </c>
      <c r="AA73" s="26">
        <f t="shared" si="37"/>
        <v>43355.736883189093</v>
      </c>
      <c r="AB73" s="14" t="str">
        <f t="shared" si="38"/>
        <v>MEDIA GEOMETRICA</v>
      </c>
      <c r="AC73" s="26">
        <f t="shared" si="39"/>
        <v>43356</v>
      </c>
      <c r="AD73" s="29">
        <v>0.19</v>
      </c>
      <c r="AE73" s="26">
        <f t="shared" si="40"/>
        <v>8238</v>
      </c>
      <c r="AF73" s="26">
        <f t="shared" si="41"/>
        <v>51594</v>
      </c>
    </row>
    <row r="74" spans="1:32" ht="18.75" customHeight="1" x14ac:dyDescent="0.25">
      <c r="A74" s="9">
        <v>71</v>
      </c>
      <c r="B74" s="10" t="s">
        <v>96</v>
      </c>
      <c r="C74" s="15" t="s">
        <v>23</v>
      </c>
      <c r="D74" s="11">
        <v>1</v>
      </c>
      <c r="E74" s="31">
        <v>50420.168067226892</v>
      </c>
      <c r="F74" s="24">
        <f t="shared" si="22"/>
        <v>1.0510393466963623</v>
      </c>
      <c r="G74" s="26">
        <f t="shared" si="23"/>
        <v>52993.580505698941</v>
      </c>
      <c r="H74" s="26">
        <v>165689</v>
      </c>
      <c r="I74" s="12">
        <v>0.19</v>
      </c>
      <c r="J74" s="26">
        <f t="shared" si="24"/>
        <v>31480.91</v>
      </c>
      <c r="K74" s="26">
        <f t="shared" si="25"/>
        <v>197169.91</v>
      </c>
      <c r="L74" s="26">
        <v>250000</v>
      </c>
      <c r="M74" s="29">
        <v>0.19</v>
      </c>
      <c r="N74" s="26">
        <f t="shared" si="26"/>
        <v>47500</v>
      </c>
      <c r="O74" s="26">
        <f t="shared" si="27"/>
        <v>297500</v>
      </c>
      <c r="P74" s="26">
        <v>275000</v>
      </c>
      <c r="Q74" s="12">
        <v>0.19</v>
      </c>
      <c r="R74" s="26">
        <f t="shared" si="28"/>
        <v>52250</v>
      </c>
      <c r="S74" s="26">
        <f t="shared" si="29"/>
        <v>327250</v>
      </c>
      <c r="T74" s="26">
        <f t="shared" si="30"/>
        <v>52993.580505698941</v>
      </c>
      <c r="U74" s="14" t="str">
        <f t="shared" si="31"/>
        <v>HISTORICO</v>
      </c>
      <c r="V74" s="26">
        <f t="shared" si="32"/>
        <v>185920.64512642473</v>
      </c>
      <c r="W74" s="26">
        <f t="shared" si="33"/>
        <v>207844.5</v>
      </c>
      <c r="X74" s="26">
        <f t="shared" si="34"/>
        <v>156746.3406494876</v>
      </c>
      <c r="Y74" s="26">
        <f t="shared" si="35"/>
        <v>93993.62879653761</v>
      </c>
      <c r="Z74" s="13">
        <f t="shared" si="36"/>
        <v>0.50555778102331028</v>
      </c>
      <c r="AA74" s="26">
        <f t="shared" si="37"/>
        <v>156746.3406494876</v>
      </c>
      <c r="AB74" s="14" t="str">
        <f t="shared" si="38"/>
        <v>MEDIA GEOMETRICA</v>
      </c>
      <c r="AC74" s="26">
        <f t="shared" si="39"/>
        <v>156746</v>
      </c>
      <c r="AD74" s="29">
        <v>0.19</v>
      </c>
      <c r="AE74" s="26">
        <f t="shared" si="40"/>
        <v>29782</v>
      </c>
      <c r="AF74" s="26">
        <f t="shared" si="41"/>
        <v>186528</v>
      </c>
    </row>
    <row r="75" spans="1:32" ht="18.75" customHeight="1" x14ac:dyDescent="0.25">
      <c r="A75" s="9">
        <v>72</v>
      </c>
      <c r="B75" s="10" t="s">
        <v>97</v>
      </c>
      <c r="C75" s="15" t="s">
        <v>23</v>
      </c>
      <c r="D75" s="11">
        <v>1</v>
      </c>
      <c r="E75" s="31">
        <v>109243.6974789916</v>
      </c>
      <c r="F75" s="24">
        <f t="shared" si="22"/>
        <v>1.0510393466963623</v>
      </c>
      <c r="G75" s="26">
        <f t="shared" si="23"/>
        <v>114819.42442901437</v>
      </c>
      <c r="H75" s="26">
        <v>165900</v>
      </c>
      <c r="I75" s="12">
        <v>0.19</v>
      </c>
      <c r="J75" s="26">
        <f t="shared" si="24"/>
        <v>31521</v>
      </c>
      <c r="K75" s="26">
        <f t="shared" si="25"/>
        <v>197421</v>
      </c>
      <c r="L75" s="26">
        <v>150000</v>
      </c>
      <c r="M75" s="29">
        <v>0.19</v>
      </c>
      <c r="N75" s="26">
        <f t="shared" si="26"/>
        <v>28500</v>
      </c>
      <c r="O75" s="26">
        <f t="shared" si="27"/>
        <v>178500</v>
      </c>
      <c r="P75" s="26">
        <v>160000</v>
      </c>
      <c r="Q75" s="12">
        <v>0.19</v>
      </c>
      <c r="R75" s="26">
        <f t="shared" si="28"/>
        <v>30400</v>
      </c>
      <c r="S75" s="26">
        <f t="shared" si="29"/>
        <v>190400</v>
      </c>
      <c r="T75" s="26">
        <f t="shared" si="30"/>
        <v>114819.42442901437</v>
      </c>
      <c r="U75" s="14" t="str">
        <f t="shared" si="31"/>
        <v>HISTORICO</v>
      </c>
      <c r="V75" s="26">
        <f t="shared" si="32"/>
        <v>147679.85610725358</v>
      </c>
      <c r="W75" s="26">
        <f t="shared" si="33"/>
        <v>155000</v>
      </c>
      <c r="X75" s="26">
        <f t="shared" si="34"/>
        <v>146223.86139151372</v>
      </c>
      <c r="Y75" s="26">
        <f t="shared" si="35"/>
        <v>23235.834072400226</v>
      </c>
      <c r="Z75" s="13">
        <f t="shared" si="36"/>
        <v>0.15733922475875811</v>
      </c>
      <c r="AA75" s="26">
        <f t="shared" si="37"/>
        <v>114819.42442901437</v>
      </c>
      <c r="AB75" s="14" t="str">
        <f t="shared" si="38"/>
        <v>MENOR VALOR</v>
      </c>
      <c r="AC75" s="26">
        <f t="shared" si="39"/>
        <v>114819</v>
      </c>
      <c r="AD75" s="29">
        <v>0.19</v>
      </c>
      <c r="AE75" s="26">
        <f t="shared" si="40"/>
        <v>21816</v>
      </c>
      <c r="AF75" s="26">
        <f t="shared" si="41"/>
        <v>136635</v>
      </c>
    </row>
    <row r="76" spans="1:32" ht="18.75" customHeight="1" x14ac:dyDescent="0.25">
      <c r="A76" s="9">
        <v>73</v>
      </c>
      <c r="B76" s="10" t="s">
        <v>98</v>
      </c>
      <c r="C76" s="15" t="s">
        <v>23</v>
      </c>
      <c r="D76" s="11">
        <v>1</v>
      </c>
      <c r="E76" s="31">
        <v>239495.79831932773</v>
      </c>
      <c r="F76" s="24">
        <f t="shared" si="22"/>
        <v>1.0510393466963623</v>
      </c>
      <c r="G76" s="26">
        <f t="shared" si="23"/>
        <v>251719.50740206998</v>
      </c>
      <c r="H76" s="26">
        <v>428990</v>
      </c>
      <c r="I76" s="12">
        <v>0.19</v>
      </c>
      <c r="J76" s="26">
        <f t="shared" si="24"/>
        <v>81508.100000000006</v>
      </c>
      <c r="K76" s="26">
        <f t="shared" si="25"/>
        <v>510498.1</v>
      </c>
      <c r="L76" s="26">
        <v>350000</v>
      </c>
      <c r="M76" s="29">
        <v>0.19</v>
      </c>
      <c r="N76" s="26">
        <f t="shared" si="26"/>
        <v>66500</v>
      </c>
      <c r="O76" s="26">
        <f t="shared" si="27"/>
        <v>416500</v>
      </c>
      <c r="P76" s="26">
        <v>360000</v>
      </c>
      <c r="Q76" s="12">
        <v>0.19</v>
      </c>
      <c r="R76" s="26">
        <f t="shared" si="28"/>
        <v>68400</v>
      </c>
      <c r="S76" s="26">
        <f t="shared" si="29"/>
        <v>428400</v>
      </c>
      <c r="T76" s="26">
        <f t="shared" si="30"/>
        <v>251719.50740206998</v>
      </c>
      <c r="U76" s="14" t="str">
        <f t="shared" si="31"/>
        <v>HISTORICO</v>
      </c>
      <c r="V76" s="26">
        <f t="shared" si="32"/>
        <v>347677.37685051747</v>
      </c>
      <c r="W76" s="26">
        <f t="shared" si="33"/>
        <v>355000</v>
      </c>
      <c r="X76" s="26">
        <f t="shared" si="34"/>
        <v>341533.76579570217</v>
      </c>
      <c r="Y76" s="26">
        <f t="shared" si="35"/>
        <v>67852.460195210777</v>
      </c>
      <c r="Z76" s="13">
        <f t="shared" si="36"/>
        <v>0.19515926175542817</v>
      </c>
      <c r="AA76" s="26">
        <f t="shared" si="37"/>
        <v>251719.50740206998</v>
      </c>
      <c r="AB76" s="14" t="str">
        <f t="shared" si="38"/>
        <v>MENOR VALOR</v>
      </c>
      <c r="AC76" s="26">
        <f t="shared" si="39"/>
        <v>251720</v>
      </c>
      <c r="AD76" s="29">
        <v>0.19</v>
      </c>
      <c r="AE76" s="26">
        <f t="shared" si="40"/>
        <v>47827</v>
      </c>
      <c r="AF76" s="26">
        <f t="shared" si="41"/>
        <v>299547</v>
      </c>
    </row>
    <row r="77" spans="1:32" ht="18.75" customHeight="1" x14ac:dyDescent="0.25">
      <c r="A77" s="9">
        <v>74</v>
      </c>
      <c r="B77" s="10" t="s">
        <v>99</v>
      </c>
      <c r="C77" s="15" t="s">
        <v>23</v>
      </c>
      <c r="D77" s="11">
        <v>1</v>
      </c>
      <c r="E77" s="31">
        <v>46218.487394957985</v>
      </c>
      <c r="F77" s="24">
        <f t="shared" si="22"/>
        <v>1.0510393466963623</v>
      </c>
      <c r="G77" s="26">
        <f t="shared" si="23"/>
        <v>48577.448796890698</v>
      </c>
      <c r="H77" s="26">
        <v>124500</v>
      </c>
      <c r="I77" s="12">
        <v>0.19</v>
      </c>
      <c r="J77" s="26">
        <f t="shared" si="24"/>
        <v>23655</v>
      </c>
      <c r="K77" s="26">
        <f t="shared" si="25"/>
        <v>148155</v>
      </c>
      <c r="L77" s="26">
        <v>150000</v>
      </c>
      <c r="M77" s="29">
        <v>0.19</v>
      </c>
      <c r="N77" s="26">
        <f t="shared" si="26"/>
        <v>28500</v>
      </c>
      <c r="O77" s="26">
        <f t="shared" si="27"/>
        <v>178500</v>
      </c>
      <c r="P77" s="26">
        <v>160000</v>
      </c>
      <c r="Q77" s="12">
        <v>0.19</v>
      </c>
      <c r="R77" s="26">
        <f t="shared" si="28"/>
        <v>30400</v>
      </c>
      <c r="S77" s="26">
        <f t="shared" si="29"/>
        <v>190400</v>
      </c>
      <c r="T77" s="26">
        <f t="shared" si="30"/>
        <v>48577.448796890698</v>
      </c>
      <c r="U77" s="14" t="str">
        <f t="shared" si="31"/>
        <v>HISTORICO</v>
      </c>
      <c r="V77" s="26">
        <f t="shared" si="32"/>
        <v>120769.36219922267</v>
      </c>
      <c r="W77" s="26">
        <f t="shared" si="33"/>
        <v>137250</v>
      </c>
      <c r="X77" s="26">
        <f t="shared" si="34"/>
        <v>109762.45799343205</v>
      </c>
      <c r="Y77" s="26">
        <f t="shared" si="35"/>
        <v>51047.391513620933</v>
      </c>
      <c r="Z77" s="13">
        <f t="shared" si="36"/>
        <v>0.42268494744066387</v>
      </c>
      <c r="AA77" s="26">
        <f t="shared" si="37"/>
        <v>109762.45799343205</v>
      </c>
      <c r="AB77" s="14" t="str">
        <f t="shared" si="38"/>
        <v>MEDIA GEOMETRICA</v>
      </c>
      <c r="AC77" s="26">
        <f t="shared" si="39"/>
        <v>109762</v>
      </c>
      <c r="AD77" s="29">
        <v>0.19</v>
      </c>
      <c r="AE77" s="26">
        <f t="shared" si="40"/>
        <v>20855</v>
      </c>
      <c r="AF77" s="26">
        <f t="shared" si="41"/>
        <v>130617</v>
      </c>
    </row>
    <row r="78" spans="1:32" ht="18.75" customHeight="1" x14ac:dyDescent="0.25">
      <c r="A78" s="9">
        <v>75</v>
      </c>
      <c r="B78" s="10" t="s">
        <v>100</v>
      </c>
      <c r="C78" s="15" t="s">
        <v>23</v>
      </c>
      <c r="D78" s="11">
        <v>1</v>
      </c>
      <c r="E78" s="31">
        <v>82184.873949579836</v>
      </c>
      <c r="F78" s="24">
        <f t="shared" si="22"/>
        <v>1.0510393466963623</v>
      </c>
      <c r="G78" s="26">
        <f t="shared" si="23"/>
        <v>86379.536224289273</v>
      </c>
      <c r="H78" s="26">
        <v>88900</v>
      </c>
      <c r="I78" s="12">
        <v>0.19</v>
      </c>
      <c r="J78" s="26">
        <f t="shared" si="24"/>
        <v>16891</v>
      </c>
      <c r="K78" s="26">
        <f t="shared" si="25"/>
        <v>105791</v>
      </c>
      <c r="L78" s="26">
        <v>150000</v>
      </c>
      <c r="M78" s="29">
        <v>0.19</v>
      </c>
      <c r="N78" s="26">
        <f t="shared" si="26"/>
        <v>28500</v>
      </c>
      <c r="O78" s="26">
        <f t="shared" si="27"/>
        <v>178500</v>
      </c>
      <c r="P78" s="26">
        <v>165000</v>
      </c>
      <c r="Q78" s="12">
        <v>0.19</v>
      </c>
      <c r="R78" s="26">
        <f t="shared" si="28"/>
        <v>31350</v>
      </c>
      <c r="S78" s="26">
        <f t="shared" si="29"/>
        <v>196350</v>
      </c>
      <c r="T78" s="26">
        <f t="shared" si="30"/>
        <v>86379.536224289273</v>
      </c>
      <c r="U78" s="14" t="str">
        <f t="shared" si="31"/>
        <v>HISTORICO</v>
      </c>
      <c r="V78" s="26">
        <f t="shared" si="32"/>
        <v>122569.88405607232</v>
      </c>
      <c r="W78" s="26">
        <f t="shared" si="33"/>
        <v>119450</v>
      </c>
      <c r="X78" s="26">
        <f t="shared" si="34"/>
        <v>117414.56083450849</v>
      </c>
      <c r="Y78" s="26">
        <f t="shared" si="35"/>
        <v>25590.440365353621</v>
      </c>
      <c r="Z78" s="13">
        <f t="shared" si="36"/>
        <v>0.20878244735588317</v>
      </c>
      <c r="AA78" s="26">
        <f t="shared" si="37"/>
        <v>86379.536224289273</v>
      </c>
      <c r="AB78" s="14" t="str">
        <f t="shared" si="38"/>
        <v>MENOR VALOR</v>
      </c>
      <c r="AC78" s="26">
        <f t="shared" si="39"/>
        <v>86380</v>
      </c>
      <c r="AD78" s="29">
        <v>0.19</v>
      </c>
      <c r="AE78" s="26">
        <f t="shared" si="40"/>
        <v>16412</v>
      </c>
      <c r="AF78" s="26">
        <f t="shared" si="41"/>
        <v>102792</v>
      </c>
    </row>
    <row r="79" spans="1:32" ht="18.75" customHeight="1" x14ac:dyDescent="0.25">
      <c r="A79" s="9">
        <v>76</v>
      </c>
      <c r="B79" s="10" t="s">
        <v>101</v>
      </c>
      <c r="C79" s="15" t="s">
        <v>23</v>
      </c>
      <c r="D79" s="11">
        <v>1</v>
      </c>
      <c r="E79" s="32">
        <v>63025.210084033613</v>
      </c>
      <c r="F79" s="24">
        <f t="shared" si="22"/>
        <v>1.0510393466963623</v>
      </c>
      <c r="G79" s="26">
        <f t="shared" si="23"/>
        <v>66241.975632123678</v>
      </c>
      <c r="H79" s="26">
        <v>146600</v>
      </c>
      <c r="I79" s="12">
        <v>0.19</v>
      </c>
      <c r="J79" s="26">
        <f t="shared" si="24"/>
        <v>27854</v>
      </c>
      <c r="K79" s="26">
        <f t="shared" si="25"/>
        <v>174454</v>
      </c>
      <c r="L79" s="26">
        <v>150000</v>
      </c>
      <c r="M79" s="29">
        <v>0.19</v>
      </c>
      <c r="N79" s="26">
        <f t="shared" si="26"/>
        <v>28500</v>
      </c>
      <c r="O79" s="26">
        <f t="shared" si="27"/>
        <v>178500</v>
      </c>
      <c r="P79" s="26">
        <v>160000</v>
      </c>
      <c r="Q79" s="12">
        <v>0.19</v>
      </c>
      <c r="R79" s="26">
        <f t="shared" si="28"/>
        <v>30400</v>
      </c>
      <c r="S79" s="26">
        <f t="shared" si="29"/>
        <v>190400</v>
      </c>
      <c r="T79" s="26">
        <f t="shared" si="30"/>
        <v>66241.975632123678</v>
      </c>
      <c r="U79" s="14" t="str">
        <f t="shared" si="31"/>
        <v>HISTORICO</v>
      </c>
      <c r="V79" s="26">
        <f t="shared" si="32"/>
        <v>130710.49390803091</v>
      </c>
      <c r="W79" s="26">
        <f t="shared" si="33"/>
        <v>148300</v>
      </c>
      <c r="X79" s="26">
        <f t="shared" si="34"/>
        <v>123557.64501757258</v>
      </c>
      <c r="Y79" s="26">
        <f t="shared" si="35"/>
        <v>45586.126445942886</v>
      </c>
      <c r="Z79" s="13">
        <f t="shared" si="36"/>
        <v>0.34875643938747336</v>
      </c>
      <c r="AA79" s="26">
        <f t="shared" si="37"/>
        <v>123557.64501757258</v>
      </c>
      <c r="AB79" s="14" t="str">
        <f t="shared" si="38"/>
        <v>MEDIA GEOMETRICA</v>
      </c>
      <c r="AC79" s="26">
        <f t="shared" si="39"/>
        <v>123558</v>
      </c>
      <c r="AD79" s="29">
        <v>0.19</v>
      </c>
      <c r="AE79" s="26">
        <f t="shared" si="40"/>
        <v>23476</v>
      </c>
      <c r="AF79" s="26">
        <f t="shared" si="41"/>
        <v>147034</v>
      </c>
    </row>
    <row r="80" spans="1:32" ht="18.75" customHeight="1" x14ac:dyDescent="0.25">
      <c r="A80" s="9">
        <v>77</v>
      </c>
      <c r="B80" s="10" t="s">
        <v>102</v>
      </c>
      <c r="C80" s="15" t="s">
        <v>23</v>
      </c>
      <c r="D80" s="11">
        <v>1</v>
      </c>
      <c r="E80" s="31">
        <v>226890.75630252101</v>
      </c>
      <c r="F80" s="24">
        <f t="shared" si="22"/>
        <v>1.0510393466963623</v>
      </c>
      <c r="G80" s="26">
        <f t="shared" si="23"/>
        <v>238471.11227564525</v>
      </c>
      <c r="H80" s="26">
        <v>489000</v>
      </c>
      <c r="I80" s="12">
        <v>0.19</v>
      </c>
      <c r="J80" s="26">
        <f t="shared" si="24"/>
        <v>92910</v>
      </c>
      <c r="K80" s="26">
        <f t="shared" si="25"/>
        <v>581910</v>
      </c>
      <c r="L80" s="26">
        <v>350000</v>
      </c>
      <c r="M80" s="29">
        <v>0.19</v>
      </c>
      <c r="N80" s="26">
        <f t="shared" si="26"/>
        <v>66500</v>
      </c>
      <c r="O80" s="26">
        <f t="shared" si="27"/>
        <v>416500</v>
      </c>
      <c r="P80" s="26">
        <v>360000</v>
      </c>
      <c r="Q80" s="12">
        <v>0.19</v>
      </c>
      <c r="R80" s="26">
        <f t="shared" si="28"/>
        <v>68400</v>
      </c>
      <c r="S80" s="26">
        <f t="shared" si="29"/>
        <v>428400</v>
      </c>
      <c r="T80" s="26">
        <f t="shared" si="30"/>
        <v>238471.11227564525</v>
      </c>
      <c r="U80" s="14" t="str">
        <f t="shared" si="31"/>
        <v>HISTORICO</v>
      </c>
      <c r="V80" s="26">
        <f t="shared" si="32"/>
        <v>359367.77806891128</v>
      </c>
      <c r="W80" s="26">
        <f t="shared" si="33"/>
        <v>355000</v>
      </c>
      <c r="X80" s="26">
        <f t="shared" si="34"/>
        <v>348159.93724041269</v>
      </c>
      <c r="Y80" s="26">
        <f t="shared" si="35"/>
        <v>85486.852205262097</v>
      </c>
      <c r="Z80" s="13">
        <f t="shared" si="36"/>
        <v>0.23788123872605349</v>
      </c>
      <c r="AA80" s="26">
        <f t="shared" si="37"/>
        <v>238471.11227564525</v>
      </c>
      <c r="AB80" s="14" t="str">
        <f t="shared" si="38"/>
        <v>MENOR VALOR</v>
      </c>
      <c r="AC80" s="26">
        <f t="shared" si="39"/>
        <v>238471</v>
      </c>
      <c r="AD80" s="29">
        <v>0.19</v>
      </c>
      <c r="AE80" s="26">
        <f t="shared" si="40"/>
        <v>45309</v>
      </c>
      <c r="AF80" s="26">
        <f t="shared" si="41"/>
        <v>283780</v>
      </c>
    </row>
    <row r="81" spans="1:32" ht="18.75" customHeight="1" x14ac:dyDescent="0.25">
      <c r="A81" s="9">
        <v>78</v>
      </c>
      <c r="B81" s="10" t="s">
        <v>103</v>
      </c>
      <c r="C81" s="15" t="s">
        <v>23</v>
      </c>
      <c r="D81" s="11">
        <v>1</v>
      </c>
      <c r="E81" s="31">
        <v>142857.14285714287</v>
      </c>
      <c r="F81" s="24">
        <f t="shared" si="22"/>
        <v>1.0510393466963623</v>
      </c>
      <c r="G81" s="26">
        <f t="shared" si="23"/>
        <v>150148.47809948036</v>
      </c>
      <c r="H81" s="26">
        <v>223600</v>
      </c>
      <c r="I81" s="12">
        <v>0.19</v>
      </c>
      <c r="J81" s="26">
        <f t="shared" si="24"/>
        <v>42484</v>
      </c>
      <c r="K81" s="26">
        <f t="shared" si="25"/>
        <v>266084</v>
      </c>
      <c r="L81" s="26">
        <v>275000</v>
      </c>
      <c r="M81" s="29">
        <v>0.19</v>
      </c>
      <c r="N81" s="26">
        <f t="shared" si="26"/>
        <v>52250</v>
      </c>
      <c r="O81" s="26">
        <f t="shared" si="27"/>
        <v>327250</v>
      </c>
      <c r="P81" s="26">
        <v>300000</v>
      </c>
      <c r="Q81" s="12">
        <v>0.19</v>
      </c>
      <c r="R81" s="26">
        <f t="shared" si="28"/>
        <v>57000</v>
      </c>
      <c r="S81" s="26">
        <f t="shared" si="29"/>
        <v>357000</v>
      </c>
      <c r="T81" s="26">
        <f t="shared" si="30"/>
        <v>150148.47809948036</v>
      </c>
      <c r="U81" s="14" t="str">
        <f t="shared" si="31"/>
        <v>HISTORICO</v>
      </c>
      <c r="V81" s="26">
        <f t="shared" si="32"/>
        <v>237187.1195248701</v>
      </c>
      <c r="W81" s="26">
        <f t="shared" si="33"/>
        <v>249300</v>
      </c>
      <c r="X81" s="26">
        <f t="shared" si="34"/>
        <v>229409.64379635124</v>
      </c>
      <c r="Y81" s="26">
        <f t="shared" si="35"/>
        <v>61545.613577157477</v>
      </c>
      <c r="Z81" s="13">
        <f t="shared" si="36"/>
        <v>0.25948126399293853</v>
      </c>
      <c r="AA81" s="26">
        <f t="shared" si="37"/>
        <v>150148.47809948036</v>
      </c>
      <c r="AB81" s="14" t="str">
        <f t="shared" si="38"/>
        <v>MENOR VALOR</v>
      </c>
      <c r="AC81" s="26">
        <f t="shared" si="39"/>
        <v>150148</v>
      </c>
      <c r="AD81" s="29">
        <v>0.19</v>
      </c>
      <c r="AE81" s="26">
        <f t="shared" si="40"/>
        <v>28528</v>
      </c>
      <c r="AF81" s="26">
        <f t="shared" si="41"/>
        <v>178676</v>
      </c>
    </row>
    <row r="82" spans="1:32" ht="18.75" customHeight="1" x14ac:dyDescent="0.25">
      <c r="A82" s="9">
        <v>79</v>
      </c>
      <c r="B82" s="10" t="s">
        <v>104</v>
      </c>
      <c r="C82" s="15" t="s">
        <v>23</v>
      </c>
      <c r="D82" s="11">
        <v>1</v>
      </c>
      <c r="E82" s="31">
        <v>31932.773109243699</v>
      </c>
      <c r="F82" s="24">
        <f t="shared" si="22"/>
        <v>1.0510393466963623</v>
      </c>
      <c r="G82" s="26">
        <f t="shared" si="23"/>
        <v>33562.600986942663</v>
      </c>
      <c r="H82" s="26">
        <v>134500</v>
      </c>
      <c r="I82" s="12">
        <v>0.19</v>
      </c>
      <c r="J82" s="26">
        <f t="shared" si="24"/>
        <v>25555</v>
      </c>
      <c r="K82" s="26">
        <f t="shared" si="25"/>
        <v>160055</v>
      </c>
      <c r="L82" s="26">
        <v>75000</v>
      </c>
      <c r="M82" s="29">
        <v>0.19</v>
      </c>
      <c r="N82" s="26">
        <f t="shared" si="26"/>
        <v>14250</v>
      </c>
      <c r="O82" s="26">
        <f t="shared" si="27"/>
        <v>89250</v>
      </c>
      <c r="P82" s="26">
        <v>80000</v>
      </c>
      <c r="Q82" s="12">
        <v>0.19</v>
      </c>
      <c r="R82" s="26">
        <f t="shared" si="28"/>
        <v>15200</v>
      </c>
      <c r="S82" s="26">
        <f t="shared" si="29"/>
        <v>95200</v>
      </c>
      <c r="T82" s="26">
        <f t="shared" si="30"/>
        <v>33562.600986942663</v>
      </c>
      <c r="U82" s="14" t="str">
        <f t="shared" si="31"/>
        <v>HISTORICO</v>
      </c>
      <c r="V82" s="26">
        <f t="shared" si="32"/>
        <v>80765.650246735662</v>
      </c>
      <c r="W82" s="26">
        <f t="shared" si="33"/>
        <v>77500</v>
      </c>
      <c r="X82" s="26">
        <f t="shared" si="34"/>
        <v>72141.021266823853</v>
      </c>
      <c r="Y82" s="26">
        <f t="shared" si="35"/>
        <v>33377.596224282264</v>
      </c>
      <c r="Z82" s="13">
        <f t="shared" si="36"/>
        <v>0.41326474958494253</v>
      </c>
      <c r="AA82" s="26">
        <f t="shared" si="37"/>
        <v>72141.021266823853</v>
      </c>
      <c r="AB82" s="14" t="str">
        <f t="shared" si="38"/>
        <v>MEDIA GEOMETRICA</v>
      </c>
      <c r="AC82" s="26">
        <f t="shared" si="39"/>
        <v>72141</v>
      </c>
      <c r="AD82" s="29">
        <v>0.19</v>
      </c>
      <c r="AE82" s="26">
        <f t="shared" si="40"/>
        <v>13707</v>
      </c>
      <c r="AF82" s="26">
        <f t="shared" si="41"/>
        <v>85848</v>
      </c>
    </row>
    <row r="83" spans="1:32" ht="18.75" customHeight="1" x14ac:dyDescent="0.25">
      <c r="A83" s="9">
        <v>80</v>
      </c>
      <c r="B83" s="10" t="s">
        <v>105</v>
      </c>
      <c r="C83" s="15" t="s">
        <v>23</v>
      </c>
      <c r="D83" s="11">
        <v>1</v>
      </c>
      <c r="E83" s="31">
        <v>50420.168067226892</v>
      </c>
      <c r="F83" s="24">
        <f t="shared" si="22"/>
        <v>1.0510393466963623</v>
      </c>
      <c r="G83" s="26">
        <f t="shared" si="23"/>
        <v>52993.580505698941</v>
      </c>
      <c r="H83" s="26">
        <v>143900</v>
      </c>
      <c r="I83" s="12">
        <v>0.19</v>
      </c>
      <c r="J83" s="26">
        <f t="shared" si="24"/>
        <v>27341</v>
      </c>
      <c r="K83" s="26">
        <f t="shared" si="25"/>
        <v>171241</v>
      </c>
      <c r="L83" s="26">
        <v>180000</v>
      </c>
      <c r="M83" s="29">
        <v>0.19</v>
      </c>
      <c r="N83" s="26">
        <f t="shared" si="26"/>
        <v>34200</v>
      </c>
      <c r="O83" s="26">
        <f t="shared" si="27"/>
        <v>214200</v>
      </c>
      <c r="P83" s="26">
        <v>185000</v>
      </c>
      <c r="Q83" s="12">
        <v>0.19</v>
      </c>
      <c r="R83" s="26">
        <f t="shared" si="28"/>
        <v>35150</v>
      </c>
      <c r="S83" s="26">
        <f t="shared" si="29"/>
        <v>220150</v>
      </c>
      <c r="T83" s="26">
        <f t="shared" si="30"/>
        <v>52993.580505698941</v>
      </c>
      <c r="U83" s="14" t="str">
        <f t="shared" si="31"/>
        <v>HISTORICO</v>
      </c>
      <c r="V83" s="26">
        <f t="shared" si="32"/>
        <v>140473.39512642473</v>
      </c>
      <c r="W83" s="26">
        <f t="shared" si="33"/>
        <v>161950</v>
      </c>
      <c r="X83" s="26">
        <f t="shared" si="34"/>
        <v>126235.66515548129</v>
      </c>
      <c r="Y83" s="26">
        <f t="shared" si="35"/>
        <v>61857.57013525728</v>
      </c>
      <c r="Z83" s="13">
        <f t="shared" si="36"/>
        <v>0.44035078727602511</v>
      </c>
      <c r="AA83" s="26">
        <f t="shared" si="37"/>
        <v>126235.66515548129</v>
      </c>
      <c r="AB83" s="14" t="str">
        <f t="shared" si="38"/>
        <v>MEDIA GEOMETRICA</v>
      </c>
      <c r="AC83" s="26">
        <f t="shared" si="39"/>
        <v>126236</v>
      </c>
      <c r="AD83" s="29">
        <v>0.19</v>
      </c>
      <c r="AE83" s="26">
        <f t="shared" si="40"/>
        <v>23985</v>
      </c>
      <c r="AF83" s="26">
        <f t="shared" si="41"/>
        <v>150221</v>
      </c>
    </row>
    <row r="84" spans="1:32" ht="18.75" customHeight="1" x14ac:dyDescent="0.25">
      <c r="A84" s="9">
        <v>81</v>
      </c>
      <c r="B84" s="10" t="s">
        <v>106</v>
      </c>
      <c r="C84" s="15" t="s">
        <v>23</v>
      </c>
      <c r="D84" s="11">
        <v>1</v>
      </c>
      <c r="E84" s="31">
        <v>73949.579831932773</v>
      </c>
      <c r="F84" s="24">
        <f t="shared" si="22"/>
        <v>1.0510393466963623</v>
      </c>
      <c r="G84" s="26">
        <f t="shared" si="23"/>
        <v>77723.918075025111</v>
      </c>
      <c r="H84" s="26">
        <v>164899</v>
      </c>
      <c r="I84" s="12">
        <v>0.19</v>
      </c>
      <c r="J84" s="26">
        <f t="shared" si="24"/>
        <v>31330.81</v>
      </c>
      <c r="K84" s="26">
        <f t="shared" si="25"/>
        <v>196229.81</v>
      </c>
      <c r="L84" s="26">
        <v>200000</v>
      </c>
      <c r="M84" s="29">
        <v>0.19</v>
      </c>
      <c r="N84" s="26">
        <f t="shared" si="26"/>
        <v>38000</v>
      </c>
      <c r="O84" s="26">
        <f t="shared" si="27"/>
        <v>238000</v>
      </c>
      <c r="P84" s="26">
        <v>225000</v>
      </c>
      <c r="Q84" s="12">
        <v>0.19</v>
      </c>
      <c r="R84" s="26">
        <f t="shared" si="28"/>
        <v>42750</v>
      </c>
      <c r="S84" s="26">
        <f t="shared" si="29"/>
        <v>267750</v>
      </c>
      <c r="T84" s="26">
        <f t="shared" si="30"/>
        <v>77723.918075025111</v>
      </c>
      <c r="U84" s="14" t="str">
        <f t="shared" si="31"/>
        <v>HISTORICO</v>
      </c>
      <c r="V84" s="26">
        <f t="shared" si="32"/>
        <v>166905.72951875627</v>
      </c>
      <c r="W84" s="26">
        <f t="shared" si="33"/>
        <v>182449.5</v>
      </c>
      <c r="X84" s="26">
        <f t="shared" si="34"/>
        <v>154969.52620937745</v>
      </c>
      <c r="Y84" s="26">
        <f t="shared" si="35"/>
        <v>63061.063630362369</v>
      </c>
      <c r="Z84" s="13">
        <f t="shared" si="36"/>
        <v>0.37782443905423746</v>
      </c>
      <c r="AA84" s="26">
        <f t="shared" si="37"/>
        <v>154969.52620937745</v>
      </c>
      <c r="AB84" s="14" t="str">
        <f t="shared" si="38"/>
        <v>MEDIA GEOMETRICA</v>
      </c>
      <c r="AC84" s="26">
        <f t="shared" si="39"/>
        <v>154970</v>
      </c>
      <c r="AD84" s="29">
        <v>0.19</v>
      </c>
      <c r="AE84" s="26">
        <f t="shared" si="40"/>
        <v>29444</v>
      </c>
      <c r="AF84" s="26">
        <f t="shared" si="41"/>
        <v>184414</v>
      </c>
    </row>
    <row r="85" spans="1:32" ht="18.75" customHeight="1" x14ac:dyDescent="0.25">
      <c r="A85" s="9">
        <v>82</v>
      </c>
      <c r="B85" s="10" t="s">
        <v>107</v>
      </c>
      <c r="C85" s="15" t="s">
        <v>23</v>
      </c>
      <c r="D85" s="11">
        <v>1</v>
      </c>
      <c r="E85" s="31">
        <v>210084.03361344538</v>
      </c>
      <c r="F85" s="24">
        <f t="shared" si="22"/>
        <v>1.0510393466963623</v>
      </c>
      <c r="G85" s="26">
        <f t="shared" si="23"/>
        <v>220806.58544041225</v>
      </c>
      <c r="H85" s="26">
        <v>312900</v>
      </c>
      <c r="I85" s="12">
        <v>0.19</v>
      </c>
      <c r="J85" s="26">
        <f t="shared" si="24"/>
        <v>59451</v>
      </c>
      <c r="K85" s="26">
        <f t="shared" si="25"/>
        <v>372351</v>
      </c>
      <c r="L85" s="26">
        <v>350000</v>
      </c>
      <c r="M85" s="29">
        <v>0.19</v>
      </c>
      <c r="N85" s="26">
        <f t="shared" si="26"/>
        <v>66500</v>
      </c>
      <c r="O85" s="26">
        <f t="shared" si="27"/>
        <v>416500</v>
      </c>
      <c r="P85" s="26">
        <v>375000</v>
      </c>
      <c r="Q85" s="12">
        <v>0.19</v>
      </c>
      <c r="R85" s="26">
        <f t="shared" si="28"/>
        <v>71250</v>
      </c>
      <c r="S85" s="26">
        <f t="shared" si="29"/>
        <v>446250</v>
      </c>
      <c r="T85" s="26">
        <f t="shared" si="30"/>
        <v>220806.58544041225</v>
      </c>
      <c r="U85" s="14" t="str">
        <f t="shared" si="31"/>
        <v>HISTORICO</v>
      </c>
      <c r="V85" s="26">
        <f t="shared" si="32"/>
        <v>314676.64636010304</v>
      </c>
      <c r="W85" s="26">
        <f t="shared" si="33"/>
        <v>331450</v>
      </c>
      <c r="X85" s="26">
        <f t="shared" si="34"/>
        <v>308588.13538627437</v>
      </c>
      <c r="Y85" s="26">
        <f t="shared" si="35"/>
        <v>66376.156626707481</v>
      </c>
      <c r="Z85" s="13">
        <f t="shared" si="36"/>
        <v>0.2109344859063654</v>
      </c>
      <c r="AA85" s="26">
        <f t="shared" si="37"/>
        <v>220806.58544041225</v>
      </c>
      <c r="AB85" s="14" t="str">
        <f t="shared" si="38"/>
        <v>MENOR VALOR</v>
      </c>
      <c r="AC85" s="26">
        <f t="shared" si="39"/>
        <v>220807</v>
      </c>
      <c r="AD85" s="29">
        <v>0.19</v>
      </c>
      <c r="AE85" s="26">
        <f t="shared" si="40"/>
        <v>41953</v>
      </c>
      <c r="AF85" s="26">
        <f t="shared" si="41"/>
        <v>262760</v>
      </c>
    </row>
    <row r="86" spans="1:32" ht="18.75" customHeight="1" x14ac:dyDescent="0.25">
      <c r="A86" s="9">
        <v>83</v>
      </c>
      <c r="B86" s="10" t="s">
        <v>108</v>
      </c>
      <c r="C86" s="15" t="s">
        <v>23</v>
      </c>
      <c r="D86" s="11">
        <v>1</v>
      </c>
      <c r="E86" s="31">
        <v>151260.50420168068</v>
      </c>
      <c r="F86" s="24">
        <f t="shared" si="22"/>
        <v>1.0510393466963623</v>
      </c>
      <c r="G86" s="26">
        <f t="shared" si="23"/>
        <v>158980.74151709685</v>
      </c>
      <c r="H86" s="26">
        <v>328900</v>
      </c>
      <c r="I86" s="12">
        <v>0.19</v>
      </c>
      <c r="J86" s="26">
        <f t="shared" si="24"/>
        <v>62491</v>
      </c>
      <c r="K86" s="26">
        <f t="shared" si="25"/>
        <v>391391</v>
      </c>
      <c r="L86" s="26">
        <v>350000</v>
      </c>
      <c r="M86" s="29">
        <v>0.19</v>
      </c>
      <c r="N86" s="26">
        <f t="shared" si="26"/>
        <v>66500</v>
      </c>
      <c r="O86" s="26">
        <f t="shared" si="27"/>
        <v>416500</v>
      </c>
      <c r="P86" s="26">
        <v>375000</v>
      </c>
      <c r="Q86" s="12">
        <v>0.19</v>
      </c>
      <c r="R86" s="26">
        <f t="shared" si="28"/>
        <v>71250</v>
      </c>
      <c r="S86" s="26">
        <f t="shared" si="29"/>
        <v>446250</v>
      </c>
      <c r="T86" s="26">
        <f t="shared" si="30"/>
        <v>158980.74151709685</v>
      </c>
      <c r="U86" s="14" t="str">
        <f t="shared" si="31"/>
        <v>HISTORICO</v>
      </c>
      <c r="V86" s="26">
        <f t="shared" si="32"/>
        <v>303220.18537927419</v>
      </c>
      <c r="W86" s="26">
        <f t="shared" si="33"/>
        <v>339450</v>
      </c>
      <c r="X86" s="26">
        <f t="shared" si="34"/>
        <v>287823.9479842991</v>
      </c>
      <c r="Y86" s="26">
        <f t="shared" si="35"/>
        <v>101992.68886952184</v>
      </c>
      <c r="Z86" s="13">
        <f t="shared" si="36"/>
        <v>0.33636510294308813</v>
      </c>
      <c r="AA86" s="26">
        <f t="shared" si="37"/>
        <v>287823.9479842991</v>
      </c>
      <c r="AB86" s="14" t="str">
        <f t="shared" si="38"/>
        <v>MEDIA GEOMETRICA</v>
      </c>
      <c r="AC86" s="26">
        <f t="shared" si="39"/>
        <v>287824</v>
      </c>
      <c r="AD86" s="29">
        <v>0.19</v>
      </c>
      <c r="AE86" s="26">
        <f t="shared" si="40"/>
        <v>54687</v>
      </c>
      <c r="AF86" s="26">
        <f t="shared" si="41"/>
        <v>342511</v>
      </c>
    </row>
    <row r="87" spans="1:32" ht="18.75" customHeight="1" x14ac:dyDescent="0.25">
      <c r="A87" s="9">
        <v>84</v>
      </c>
      <c r="B87" s="10" t="s">
        <v>109</v>
      </c>
      <c r="C87" s="15" t="s">
        <v>23</v>
      </c>
      <c r="D87" s="11">
        <v>1</v>
      </c>
      <c r="E87" s="31">
        <v>251260.50420168068</v>
      </c>
      <c r="F87" s="24">
        <f t="shared" si="22"/>
        <v>1.0510393466963623</v>
      </c>
      <c r="G87" s="26">
        <f t="shared" si="23"/>
        <v>264084.67618673306</v>
      </c>
      <c r="H87" s="26">
        <v>389070</v>
      </c>
      <c r="I87" s="12">
        <v>0.19</v>
      </c>
      <c r="J87" s="26">
        <f t="shared" si="24"/>
        <v>73923.3</v>
      </c>
      <c r="K87" s="26">
        <f t="shared" si="25"/>
        <v>462993.3</v>
      </c>
      <c r="L87" s="26">
        <v>350000</v>
      </c>
      <c r="M87" s="29">
        <v>0.19</v>
      </c>
      <c r="N87" s="26">
        <f t="shared" si="26"/>
        <v>66500</v>
      </c>
      <c r="O87" s="26">
        <f t="shared" si="27"/>
        <v>416500</v>
      </c>
      <c r="P87" s="26">
        <v>375000</v>
      </c>
      <c r="Q87" s="12">
        <v>0.19</v>
      </c>
      <c r="R87" s="26">
        <f t="shared" si="28"/>
        <v>71250</v>
      </c>
      <c r="S87" s="26">
        <f t="shared" si="29"/>
        <v>446250</v>
      </c>
      <c r="T87" s="26">
        <f t="shared" si="30"/>
        <v>264084.67618673306</v>
      </c>
      <c r="U87" s="14" t="str">
        <f t="shared" si="31"/>
        <v>HISTORICO</v>
      </c>
      <c r="V87" s="26">
        <f t="shared" si="32"/>
        <v>344538.66904668324</v>
      </c>
      <c r="W87" s="26">
        <f t="shared" si="33"/>
        <v>362500</v>
      </c>
      <c r="X87" s="26">
        <f t="shared" si="34"/>
        <v>340774.87301812606</v>
      </c>
      <c r="Y87" s="26">
        <f t="shared" si="35"/>
        <v>56889.56392480473</v>
      </c>
      <c r="Z87" s="13">
        <f t="shared" si="36"/>
        <v>0.16511808117856427</v>
      </c>
      <c r="AA87" s="26">
        <f t="shared" si="37"/>
        <v>264084.67618673306</v>
      </c>
      <c r="AB87" s="14" t="str">
        <f t="shared" si="38"/>
        <v>MENOR VALOR</v>
      </c>
      <c r="AC87" s="26">
        <f t="shared" si="39"/>
        <v>264085</v>
      </c>
      <c r="AD87" s="29">
        <v>0.19</v>
      </c>
      <c r="AE87" s="26">
        <f t="shared" si="40"/>
        <v>50176</v>
      </c>
      <c r="AF87" s="26">
        <f t="shared" si="41"/>
        <v>314261</v>
      </c>
    </row>
    <row r="88" spans="1:32" ht="20.25" customHeight="1" x14ac:dyDescent="0.25">
      <c r="A88" s="35">
        <v>85</v>
      </c>
      <c r="B88" s="36" t="s">
        <v>110</v>
      </c>
      <c r="C88" s="15" t="s">
        <v>23</v>
      </c>
      <c r="D88" s="11">
        <v>1</v>
      </c>
      <c r="E88" s="31">
        <v>2504.201680672269</v>
      </c>
      <c r="F88" s="24">
        <f t="shared" si="22"/>
        <v>1.0510393466963623</v>
      </c>
      <c r="G88" s="26">
        <f t="shared" si="23"/>
        <v>2632.0144984497142</v>
      </c>
      <c r="H88" s="26">
        <v>1849</v>
      </c>
      <c r="I88" s="12">
        <v>0.19</v>
      </c>
      <c r="J88" s="26">
        <f t="shared" si="24"/>
        <v>351.31</v>
      </c>
      <c r="K88" s="26">
        <f t="shared" si="25"/>
        <v>2200.31</v>
      </c>
      <c r="L88" s="26">
        <v>3500</v>
      </c>
      <c r="M88" s="29">
        <v>0.19</v>
      </c>
      <c r="N88" s="26">
        <f t="shared" si="26"/>
        <v>665</v>
      </c>
      <c r="O88" s="26">
        <f t="shared" si="27"/>
        <v>4165</v>
      </c>
      <c r="P88" s="26">
        <v>4000</v>
      </c>
      <c r="Q88" s="12">
        <v>0.19</v>
      </c>
      <c r="R88" s="26">
        <f t="shared" si="28"/>
        <v>760</v>
      </c>
      <c r="S88" s="26">
        <f t="shared" si="29"/>
        <v>4760</v>
      </c>
      <c r="T88" s="26">
        <f t="shared" si="30"/>
        <v>1849</v>
      </c>
      <c r="U88" s="14" t="str">
        <f t="shared" si="31"/>
        <v>DISTRIBUCIONES Y SERVICIOS JT SAS</v>
      </c>
      <c r="V88" s="26">
        <f t="shared" si="32"/>
        <v>2995.2536246124287</v>
      </c>
      <c r="W88" s="26">
        <f t="shared" si="33"/>
        <v>3066.0072492248573</v>
      </c>
      <c r="X88" s="26">
        <f t="shared" si="34"/>
        <v>2873.0177293442125</v>
      </c>
      <c r="Y88" s="26">
        <f t="shared" si="35"/>
        <v>810.52371092310614</v>
      </c>
      <c r="Z88" s="13">
        <f t="shared" si="36"/>
        <v>0.27060269763565814</v>
      </c>
      <c r="AA88" s="26">
        <f t="shared" si="37"/>
        <v>1849</v>
      </c>
      <c r="AB88" s="14" t="str">
        <f t="shared" si="38"/>
        <v>MENOR VALOR</v>
      </c>
      <c r="AC88" s="26">
        <f t="shared" si="39"/>
        <v>1849</v>
      </c>
      <c r="AD88" s="29">
        <v>0.19</v>
      </c>
      <c r="AE88" s="26">
        <f t="shared" si="40"/>
        <v>351</v>
      </c>
      <c r="AF88" s="26">
        <f t="shared" si="41"/>
        <v>2200</v>
      </c>
    </row>
    <row r="89" spans="1:32" ht="27" customHeight="1" x14ac:dyDescent="0.25">
      <c r="A89" s="9">
        <v>86</v>
      </c>
      <c r="B89" s="10" t="s">
        <v>111</v>
      </c>
      <c r="C89" s="15" t="s">
        <v>23</v>
      </c>
      <c r="D89" s="11">
        <v>1</v>
      </c>
      <c r="E89" s="31">
        <v>42016.806722689078</v>
      </c>
      <c r="F89" s="24">
        <f t="shared" si="22"/>
        <v>1.0510393466963623</v>
      </c>
      <c r="G89" s="26">
        <f t="shared" si="23"/>
        <v>44161.317088082455</v>
      </c>
      <c r="H89" s="26">
        <v>223900</v>
      </c>
      <c r="I89" s="12">
        <v>0.19</v>
      </c>
      <c r="J89" s="26">
        <f t="shared" si="24"/>
        <v>42541</v>
      </c>
      <c r="K89" s="26">
        <f t="shared" si="25"/>
        <v>266441</v>
      </c>
      <c r="L89" s="26">
        <v>180000</v>
      </c>
      <c r="M89" s="29">
        <v>0.19</v>
      </c>
      <c r="N89" s="26">
        <f t="shared" si="26"/>
        <v>34200</v>
      </c>
      <c r="O89" s="26">
        <f t="shared" si="27"/>
        <v>214200</v>
      </c>
      <c r="P89" s="26">
        <v>200000</v>
      </c>
      <c r="Q89" s="12">
        <v>0.19</v>
      </c>
      <c r="R89" s="26">
        <f t="shared" si="28"/>
        <v>38000</v>
      </c>
      <c r="S89" s="26">
        <f t="shared" si="29"/>
        <v>238000</v>
      </c>
      <c r="T89" s="26">
        <f t="shared" si="30"/>
        <v>44161.317088082455</v>
      </c>
      <c r="U89" s="14" t="str">
        <f t="shared" si="31"/>
        <v>HISTORICO</v>
      </c>
      <c r="V89" s="26">
        <f t="shared" si="32"/>
        <v>162015.32927202061</v>
      </c>
      <c r="W89" s="26">
        <f t="shared" si="33"/>
        <v>190000</v>
      </c>
      <c r="X89" s="26">
        <f t="shared" si="34"/>
        <v>137356.63820920206</v>
      </c>
      <c r="Y89" s="26">
        <f t="shared" si="35"/>
        <v>83335.371205304647</v>
      </c>
      <c r="Z89" s="13">
        <f t="shared" si="36"/>
        <v>0.51436719957150578</v>
      </c>
      <c r="AA89" s="26">
        <f t="shared" si="37"/>
        <v>137356.63820920206</v>
      </c>
      <c r="AB89" s="14" t="str">
        <f t="shared" si="38"/>
        <v>MEDIA GEOMETRICA</v>
      </c>
      <c r="AC89" s="26">
        <f t="shared" si="39"/>
        <v>137357</v>
      </c>
      <c r="AD89" s="29">
        <v>0.19</v>
      </c>
      <c r="AE89" s="26">
        <f t="shared" si="40"/>
        <v>26098</v>
      </c>
      <c r="AF89" s="26">
        <f t="shared" si="41"/>
        <v>163455</v>
      </c>
    </row>
    <row r="90" spans="1:32" ht="18.75" customHeight="1" x14ac:dyDescent="0.25">
      <c r="A90" s="9">
        <v>87</v>
      </c>
      <c r="B90" s="10" t="s">
        <v>112</v>
      </c>
      <c r="C90" s="15" t="s">
        <v>23</v>
      </c>
      <c r="D90" s="11">
        <v>1</v>
      </c>
      <c r="E90" s="31">
        <v>46218.487394957985</v>
      </c>
      <c r="F90" s="24">
        <f t="shared" si="22"/>
        <v>1.0510393466963623</v>
      </c>
      <c r="G90" s="26">
        <f t="shared" si="23"/>
        <v>48577.448796890698</v>
      </c>
      <c r="H90" s="26">
        <v>245600</v>
      </c>
      <c r="I90" s="12">
        <v>0.19</v>
      </c>
      <c r="J90" s="26">
        <f t="shared" si="24"/>
        <v>46664</v>
      </c>
      <c r="K90" s="26">
        <f t="shared" si="25"/>
        <v>292264</v>
      </c>
      <c r="L90" s="26">
        <v>180000</v>
      </c>
      <c r="M90" s="29">
        <v>0.19</v>
      </c>
      <c r="N90" s="26">
        <f t="shared" si="26"/>
        <v>34200</v>
      </c>
      <c r="O90" s="26">
        <f t="shared" si="27"/>
        <v>214200</v>
      </c>
      <c r="P90" s="26">
        <v>200000</v>
      </c>
      <c r="Q90" s="12">
        <v>0.19</v>
      </c>
      <c r="R90" s="26">
        <f t="shared" si="28"/>
        <v>38000</v>
      </c>
      <c r="S90" s="26">
        <f t="shared" si="29"/>
        <v>238000</v>
      </c>
      <c r="T90" s="26">
        <f t="shared" si="30"/>
        <v>48577.448796890698</v>
      </c>
      <c r="U90" s="14" t="str">
        <f t="shared" si="31"/>
        <v>HISTORICO</v>
      </c>
      <c r="V90" s="26">
        <f t="shared" si="32"/>
        <v>168544.36219922267</v>
      </c>
      <c r="W90" s="26">
        <f t="shared" si="33"/>
        <v>190000</v>
      </c>
      <c r="X90" s="26">
        <f t="shared" si="34"/>
        <v>143959.8519933784</v>
      </c>
      <c r="Y90" s="26">
        <f t="shared" si="35"/>
        <v>84829.417984808242</v>
      </c>
      <c r="Z90" s="13">
        <f t="shared" si="36"/>
        <v>0.50330617338916528</v>
      </c>
      <c r="AA90" s="26">
        <f t="shared" si="37"/>
        <v>143959.8519933784</v>
      </c>
      <c r="AB90" s="14" t="str">
        <f t="shared" si="38"/>
        <v>MEDIA GEOMETRICA</v>
      </c>
      <c r="AC90" s="26">
        <f t="shared" si="39"/>
        <v>143960</v>
      </c>
      <c r="AD90" s="29">
        <v>0.19</v>
      </c>
      <c r="AE90" s="26">
        <f t="shared" si="40"/>
        <v>27352</v>
      </c>
      <c r="AF90" s="26">
        <f t="shared" si="41"/>
        <v>171312</v>
      </c>
    </row>
    <row r="91" spans="1:32" ht="18.75" customHeight="1" x14ac:dyDescent="0.25">
      <c r="A91" s="9">
        <v>88</v>
      </c>
      <c r="B91" s="10" t="s">
        <v>113</v>
      </c>
      <c r="C91" s="15" t="s">
        <v>23</v>
      </c>
      <c r="D91" s="11">
        <v>1</v>
      </c>
      <c r="E91" s="31">
        <v>151260.50420168068</v>
      </c>
      <c r="F91" s="24">
        <f t="shared" si="22"/>
        <v>1.0510393466963623</v>
      </c>
      <c r="G91" s="26">
        <f t="shared" si="23"/>
        <v>158980.74151709685</v>
      </c>
      <c r="H91" s="26">
        <v>154899</v>
      </c>
      <c r="I91" s="12">
        <v>0.19</v>
      </c>
      <c r="J91" s="26">
        <f t="shared" si="24"/>
        <v>29430.81</v>
      </c>
      <c r="K91" s="26">
        <f t="shared" si="25"/>
        <v>184329.81</v>
      </c>
      <c r="L91" s="26">
        <v>250000</v>
      </c>
      <c r="M91" s="29">
        <v>0.19</v>
      </c>
      <c r="N91" s="26">
        <f t="shared" si="26"/>
        <v>47500</v>
      </c>
      <c r="O91" s="26">
        <f t="shared" si="27"/>
        <v>297500</v>
      </c>
      <c r="P91" s="26">
        <v>275000</v>
      </c>
      <c r="Q91" s="12">
        <v>0.19</v>
      </c>
      <c r="R91" s="26">
        <f t="shared" si="28"/>
        <v>52250</v>
      </c>
      <c r="S91" s="26">
        <f t="shared" si="29"/>
        <v>327250</v>
      </c>
      <c r="T91" s="26">
        <f t="shared" si="30"/>
        <v>154899</v>
      </c>
      <c r="U91" s="14" t="str">
        <f t="shared" si="31"/>
        <v>DISTRIBUCIONES Y SERVICIOS JT SAS</v>
      </c>
      <c r="V91" s="26">
        <f t="shared" si="32"/>
        <v>209719.93537927422</v>
      </c>
      <c r="W91" s="26">
        <f t="shared" si="33"/>
        <v>204490.37075854844</v>
      </c>
      <c r="X91" s="26">
        <f t="shared" si="34"/>
        <v>202846.00495389636</v>
      </c>
      <c r="Y91" s="26">
        <f t="shared" si="35"/>
        <v>38764.255157674459</v>
      </c>
      <c r="Z91" s="13">
        <f t="shared" si="36"/>
        <v>0.18483819903706386</v>
      </c>
      <c r="AA91" s="26">
        <f t="shared" si="37"/>
        <v>154899</v>
      </c>
      <c r="AB91" s="14" t="str">
        <f t="shared" si="38"/>
        <v>MENOR VALOR</v>
      </c>
      <c r="AC91" s="26">
        <f t="shared" si="39"/>
        <v>154899</v>
      </c>
      <c r="AD91" s="29">
        <v>0.19</v>
      </c>
      <c r="AE91" s="26">
        <f t="shared" si="40"/>
        <v>29431</v>
      </c>
      <c r="AF91" s="26">
        <f t="shared" si="41"/>
        <v>184330</v>
      </c>
    </row>
    <row r="92" spans="1:32" ht="28.5" customHeight="1" x14ac:dyDescent="0.25">
      <c r="A92" s="9">
        <v>89</v>
      </c>
      <c r="B92" s="10" t="s">
        <v>114</v>
      </c>
      <c r="C92" s="15" t="s">
        <v>23</v>
      </c>
      <c r="D92" s="11">
        <v>1</v>
      </c>
      <c r="E92" s="31">
        <v>134453.78151260506</v>
      </c>
      <c r="F92" s="24">
        <f t="shared" si="22"/>
        <v>1.0510393466963623</v>
      </c>
      <c r="G92" s="26">
        <f t="shared" si="23"/>
        <v>141316.21468186387</v>
      </c>
      <c r="H92" s="26">
        <v>208000</v>
      </c>
      <c r="I92" s="12">
        <v>0.19</v>
      </c>
      <c r="J92" s="26">
        <f t="shared" si="24"/>
        <v>39520</v>
      </c>
      <c r="K92" s="26">
        <f t="shared" si="25"/>
        <v>247520</v>
      </c>
      <c r="L92" s="26">
        <v>250000</v>
      </c>
      <c r="M92" s="29">
        <v>0.19</v>
      </c>
      <c r="N92" s="26">
        <f t="shared" si="26"/>
        <v>47500</v>
      </c>
      <c r="O92" s="26">
        <f t="shared" si="27"/>
        <v>297500</v>
      </c>
      <c r="P92" s="26">
        <v>275000</v>
      </c>
      <c r="Q92" s="12">
        <v>0.19</v>
      </c>
      <c r="R92" s="26">
        <f t="shared" si="28"/>
        <v>52250</v>
      </c>
      <c r="S92" s="26">
        <f t="shared" si="29"/>
        <v>327250</v>
      </c>
      <c r="T92" s="26">
        <f t="shared" si="30"/>
        <v>141316.21468186387</v>
      </c>
      <c r="U92" s="14" t="str">
        <f t="shared" si="31"/>
        <v>HISTORICO</v>
      </c>
      <c r="V92" s="26">
        <f t="shared" si="32"/>
        <v>218579.05367046598</v>
      </c>
      <c r="W92" s="26">
        <f t="shared" si="33"/>
        <v>229000</v>
      </c>
      <c r="X92" s="26">
        <f t="shared" si="34"/>
        <v>212022.52795837953</v>
      </c>
      <c r="Y92" s="26">
        <f t="shared" si="35"/>
        <v>54633.077382565018</v>
      </c>
      <c r="Z92" s="13">
        <f t="shared" si="36"/>
        <v>0.24994653634529365</v>
      </c>
      <c r="AA92" s="26">
        <f t="shared" si="37"/>
        <v>141316.21468186387</v>
      </c>
      <c r="AB92" s="14" t="str">
        <f t="shared" si="38"/>
        <v>MENOR VALOR</v>
      </c>
      <c r="AC92" s="26">
        <f t="shared" si="39"/>
        <v>141316</v>
      </c>
      <c r="AD92" s="29">
        <v>0.19</v>
      </c>
      <c r="AE92" s="26">
        <f t="shared" si="40"/>
        <v>26850</v>
      </c>
      <c r="AF92" s="26">
        <f t="shared" si="41"/>
        <v>168166</v>
      </c>
    </row>
    <row r="93" spans="1:32" ht="32.25" customHeight="1" x14ac:dyDescent="0.25">
      <c r="A93" s="9">
        <v>90</v>
      </c>
      <c r="B93" s="10" t="s">
        <v>115</v>
      </c>
      <c r="C93" s="15" t="s">
        <v>23</v>
      </c>
      <c r="D93" s="11">
        <v>1</v>
      </c>
      <c r="E93" s="31">
        <v>92436.97478991597</v>
      </c>
      <c r="F93" s="24">
        <f t="shared" si="22"/>
        <v>1.0510393466963623</v>
      </c>
      <c r="G93" s="26">
        <f t="shared" si="23"/>
        <v>97154.897593781396</v>
      </c>
      <c r="H93" s="26">
        <v>164000</v>
      </c>
      <c r="I93" s="12">
        <v>0.19</v>
      </c>
      <c r="J93" s="26">
        <f t="shared" si="24"/>
        <v>31160</v>
      </c>
      <c r="K93" s="26">
        <f t="shared" si="25"/>
        <v>195160</v>
      </c>
      <c r="L93" s="26">
        <v>250000</v>
      </c>
      <c r="M93" s="29">
        <v>0.19</v>
      </c>
      <c r="N93" s="26">
        <f t="shared" si="26"/>
        <v>47500</v>
      </c>
      <c r="O93" s="26">
        <f t="shared" si="27"/>
        <v>297500</v>
      </c>
      <c r="P93" s="26">
        <v>275000</v>
      </c>
      <c r="Q93" s="12">
        <v>0.19</v>
      </c>
      <c r="R93" s="26">
        <f t="shared" si="28"/>
        <v>52250</v>
      </c>
      <c r="S93" s="26">
        <f t="shared" si="29"/>
        <v>327250</v>
      </c>
      <c r="T93" s="26">
        <f t="shared" si="30"/>
        <v>97154.897593781396</v>
      </c>
      <c r="U93" s="14" t="str">
        <f t="shared" si="31"/>
        <v>HISTORICO</v>
      </c>
      <c r="V93" s="26">
        <f t="shared" si="32"/>
        <v>196538.72439844534</v>
      </c>
      <c r="W93" s="26">
        <f t="shared" si="33"/>
        <v>207000</v>
      </c>
      <c r="X93" s="26">
        <f t="shared" si="34"/>
        <v>181926.22680049902</v>
      </c>
      <c r="Y93" s="26">
        <f t="shared" si="35"/>
        <v>70274.977873847223</v>
      </c>
      <c r="Z93" s="13">
        <f t="shared" si="36"/>
        <v>0.35756300998157448</v>
      </c>
      <c r="AA93" s="26">
        <f t="shared" si="37"/>
        <v>181926.22680049902</v>
      </c>
      <c r="AB93" s="14" t="str">
        <f t="shared" si="38"/>
        <v>MEDIA GEOMETRICA</v>
      </c>
      <c r="AC93" s="26">
        <f t="shared" si="39"/>
        <v>181926</v>
      </c>
      <c r="AD93" s="29">
        <v>0.19</v>
      </c>
      <c r="AE93" s="26">
        <f t="shared" si="40"/>
        <v>34566</v>
      </c>
      <c r="AF93" s="26">
        <f t="shared" si="41"/>
        <v>216492</v>
      </c>
    </row>
    <row r="94" spans="1:32" ht="50.25" customHeight="1" x14ac:dyDescent="0.25">
      <c r="A94" s="9">
        <v>91</v>
      </c>
      <c r="B94" s="10" t="s">
        <v>116</v>
      </c>
      <c r="C94" s="15" t="s">
        <v>23</v>
      </c>
      <c r="D94" s="11">
        <v>1</v>
      </c>
      <c r="E94" s="31">
        <v>168067.22689075631</v>
      </c>
      <c r="F94" s="24">
        <f t="shared" si="22"/>
        <v>1.0510393466963623</v>
      </c>
      <c r="G94" s="26">
        <f t="shared" si="23"/>
        <v>176645.26835232982</v>
      </c>
      <c r="H94" s="26">
        <v>453899</v>
      </c>
      <c r="I94" s="12">
        <v>0.19</v>
      </c>
      <c r="J94" s="26">
        <f t="shared" si="24"/>
        <v>86240.81</v>
      </c>
      <c r="K94" s="26">
        <f t="shared" si="25"/>
        <v>540139.81000000006</v>
      </c>
      <c r="L94" s="26">
        <v>225000</v>
      </c>
      <c r="M94" s="29">
        <v>0.19</v>
      </c>
      <c r="N94" s="26">
        <f t="shared" si="26"/>
        <v>42750</v>
      </c>
      <c r="O94" s="26">
        <f t="shared" si="27"/>
        <v>267750</v>
      </c>
      <c r="P94" s="26">
        <v>220000</v>
      </c>
      <c r="Q94" s="12">
        <v>0.19</v>
      </c>
      <c r="R94" s="26">
        <f t="shared" si="28"/>
        <v>41800</v>
      </c>
      <c r="S94" s="26">
        <f t="shared" si="29"/>
        <v>261800</v>
      </c>
      <c r="T94" s="26">
        <f t="shared" si="30"/>
        <v>176645.26835232982</v>
      </c>
      <c r="U94" s="14" t="str">
        <f t="shared" si="31"/>
        <v>HISTORICO</v>
      </c>
      <c r="V94" s="26">
        <f t="shared" si="32"/>
        <v>268886.06708808243</v>
      </c>
      <c r="W94" s="26">
        <f t="shared" si="33"/>
        <v>222500</v>
      </c>
      <c r="X94" s="26">
        <f t="shared" si="34"/>
        <v>250995.88905334193</v>
      </c>
      <c r="Y94" s="26">
        <f t="shared" si="35"/>
        <v>65224.094288114138</v>
      </c>
      <c r="Z94" s="13">
        <f t="shared" si="36"/>
        <v>0.24257149131772549</v>
      </c>
      <c r="AA94" s="26">
        <f t="shared" si="37"/>
        <v>176645.26835232982</v>
      </c>
      <c r="AB94" s="14" t="str">
        <f t="shared" si="38"/>
        <v>MENOR VALOR</v>
      </c>
      <c r="AC94" s="26">
        <f t="shared" si="39"/>
        <v>176645</v>
      </c>
      <c r="AD94" s="29">
        <v>0.19</v>
      </c>
      <c r="AE94" s="26">
        <f t="shared" si="40"/>
        <v>33563</v>
      </c>
      <c r="AF94" s="26">
        <f t="shared" si="41"/>
        <v>210208</v>
      </c>
    </row>
    <row r="95" spans="1:32" ht="33" customHeight="1" x14ac:dyDescent="0.25">
      <c r="A95" s="9">
        <v>92</v>
      </c>
      <c r="B95" s="10" t="s">
        <v>117</v>
      </c>
      <c r="C95" s="15" t="s">
        <v>23</v>
      </c>
      <c r="D95" s="11">
        <v>1</v>
      </c>
      <c r="E95" s="31">
        <v>33613.445378151264</v>
      </c>
      <c r="F95" s="24">
        <f t="shared" si="22"/>
        <v>1.0510393466963623</v>
      </c>
      <c r="G95" s="26">
        <f t="shared" si="23"/>
        <v>35329.053670465968</v>
      </c>
      <c r="H95" s="26">
        <v>135600</v>
      </c>
      <c r="I95" s="12">
        <v>0.19</v>
      </c>
      <c r="J95" s="26">
        <f t="shared" si="24"/>
        <v>25764</v>
      </c>
      <c r="K95" s="26">
        <f t="shared" si="25"/>
        <v>161364</v>
      </c>
      <c r="L95" s="26">
        <v>180000</v>
      </c>
      <c r="M95" s="29">
        <v>0.19</v>
      </c>
      <c r="N95" s="26">
        <f t="shared" si="26"/>
        <v>34200</v>
      </c>
      <c r="O95" s="26">
        <f t="shared" si="27"/>
        <v>214200</v>
      </c>
      <c r="P95" s="26">
        <v>200000</v>
      </c>
      <c r="Q95" s="12">
        <v>0.19</v>
      </c>
      <c r="R95" s="26">
        <f t="shared" si="28"/>
        <v>38000</v>
      </c>
      <c r="S95" s="26">
        <f t="shared" si="29"/>
        <v>238000</v>
      </c>
      <c r="T95" s="26">
        <f t="shared" si="30"/>
        <v>35329.053670465968</v>
      </c>
      <c r="U95" s="14" t="str">
        <f t="shared" si="31"/>
        <v>HISTORICO</v>
      </c>
      <c r="V95" s="26">
        <f t="shared" si="32"/>
        <v>137732.26341761649</v>
      </c>
      <c r="W95" s="26">
        <f t="shared" si="33"/>
        <v>157800</v>
      </c>
      <c r="X95" s="26">
        <f t="shared" si="34"/>
        <v>114597.07920971786</v>
      </c>
      <c r="Y95" s="26">
        <f t="shared" si="35"/>
        <v>72410.004027478484</v>
      </c>
      <c r="Z95" s="13">
        <f t="shared" si="36"/>
        <v>0.52573015378339427</v>
      </c>
      <c r="AA95" s="26">
        <f t="shared" si="37"/>
        <v>114597.07920971786</v>
      </c>
      <c r="AB95" s="14" t="str">
        <f t="shared" si="38"/>
        <v>MEDIA GEOMETRICA</v>
      </c>
      <c r="AC95" s="26">
        <f t="shared" si="39"/>
        <v>114597</v>
      </c>
      <c r="AD95" s="29">
        <v>0.19</v>
      </c>
      <c r="AE95" s="26">
        <f t="shared" si="40"/>
        <v>21773</v>
      </c>
      <c r="AF95" s="26">
        <f t="shared" si="41"/>
        <v>136370</v>
      </c>
    </row>
    <row r="96" spans="1:32" ht="23.25" customHeight="1" x14ac:dyDescent="0.25">
      <c r="A96" s="9">
        <v>93</v>
      </c>
      <c r="B96" s="10" t="s">
        <v>118</v>
      </c>
      <c r="C96" s="15" t="s">
        <v>23</v>
      </c>
      <c r="D96" s="11">
        <v>1</v>
      </c>
      <c r="E96" s="31">
        <v>126050.42016806723</v>
      </c>
      <c r="F96" s="24">
        <f t="shared" si="22"/>
        <v>1.0510393466963623</v>
      </c>
      <c r="G96" s="26">
        <f t="shared" si="23"/>
        <v>132483.95126424736</v>
      </c>
      <c r="H96" s="26">
        <v>213400</v>
      </c>
      <c r="I96" s="12">
        <v>0.19</v>
      </c>
      <c r="J96" s="26">
        <f t="shared" si="24"/>
        <v>40546</v>
      </c>
      <c r="K96" s="26">
        <f t="shared" si="25"/>
        <v>253946</v>
      </c>
      <c r="L96" s="26">
        <v>250000</v>
      </c>
      <c r="M96" s="29">
        <v>0.19</v>
      </c>
      <c r="N96" s="26">
        <f t="shared" si="26"/>
        <v>47500</v>
      </c>
      <c r="O96" s="26">
        <f t="shared" si="27"/>
        <v>297500</v>
      </c>
      <c r="P96" s="26">
        <v>270000</v>
      </c>
      <c r="Q96" s="12">
        <v>0.19</v>
      </c>
      <c r="R96" s="26">
        <f t="shared" si="28"/>
        <v>51300</v>
      </c>
      <c r="S96" s="26">
        <f t="shared" si="29"/>
        <v>321300</v>
      </c>
      <c r="T96" s="26">
        <f t="shared" si="30"/>
        <v>132483.95126424736</v>
      </c>
      <c r="U96" s="14" t="str">
        <f t="shared" si="31"/>
        <v>HISTORICO</v>
      </c>
      <c r="V96" s="26">
        <f t="shared" si="32"/>
        <v>216470.98781606182</v>
      </c>
      <c r="W96" s="26">
        <f t="shared" si="33"/>
        <v>231700</v>
      </c>
      <c r="X96" s="26">
        <f t="shared" si="34"/>
        <v>209009.18175065669</v>
      </c>
      <c r="Y96" s="26">
        <f t="shared" si="35"/>
        <v>59387.80307755035</v>
      </c>
      <c r="Z96" s="13">
        <f t="shared" si="36"/>
        <v>0.27434532302320774</v>
      </c>
      <c r="AA96" s="26">
        <f t="shared" si="37"/>
        <v>132483.95126424736</v>
      </c>
      <c r="AB96" s="14" t="str">
        <f t="shared" si="38"/>
        <v>MENOR VALOR</v>
      </c>
      <c r="AC96" s="26">
        <f t="shared" si="39"/>
        <v>132484</v>
      </c>
      <c r="AD96" s="29">
        <v>0.19</v>
      </c>
      <c r="AE96" s="26">
        <f t="shared" si="40"/>
        <v>25172</v>
      </c>
      <c r="AF96" s="26">
        <f t="shared" si="41"/>
        <v>157656</v>
      </c>
    </row>
    <row r="97" spans="1:32" ht="18.75" customHeight="1" x14ac:dyDescent="0.25">
      <c r="A97" s="9">
        <v>94</v>
      </c>
      <c r="B97" s="10" t="s">
        <v>119</v>
      </c>
      <c r="C97" s="15" t="s">
        <v>23</v>
      </c>
      <c r="D97" s="11">
        <v>1</v>
      </c>
      <c r="E97" s="31">
        <v>12605.042016806723</v>
      </c>
      <c r="F97" s="24">
        <f t="shared" si="22"/>
        <v>1.0510393466963623</v>
      </c>
      <c r="G97" s="26">
        <f t="shared" si="23"/>
        <v>13248.395126424735</v>
      </c>
      <c r="H97" s="26">
        <v>22600</v>
      </c>
      <c r="I97" s="12">
        <v>0.19</v>
      </c>
      <c r="J97" s="26">
        <f t="shared" si="24"/>
        <v>4294</v>
      </c>
      <c r="K97" s="26">
        <f t="shared" si="25"/>
        <v>26894</v>
      </c>
      <c r="L97" s="26">
        <v>30000</v>
      </c>
      <c r="M97" s="29">
        <v>0.19</v>
      </c>
      <c r="N97" s="26">
        <f t="shared" si="26"/>
        <v>5700</v>
      </c>
      <c r="O97" s="26">
        <f t="shared" si="27"/>
        <v>35700</v>
      </c>
      <c r="P97" s="26">
        <v>35000</v>
      </c>
      <c r="Q97" s="12">
        <v>0.19</v>
      </c>
      <c r="R97" s="26">
        <f t="shared" si="28"/>
        <v>6650</v>
      </c>
      <c r="S97" s="26">
        <f t="shared" si="29"/>
        <v>41650</v>
      </c>
      <c r="T97" s="26">
        <f t="shared" si="30"/>
        <v>13248.395126424735</v>
      </c>
      <c r="U97" s="14" t="str">
        <f t="shared" si="31"/>
        <v>HISTORICO</v>
      </c>
      <c r="V97" s="26">
        <f t="shared" si="32"/>
        <v>25212.098781606182</v>
      </c>
      <c r="W97" s="26">
        <f t="shared" si="33"/>
        <v>26300</v>
      </c>
      <c r="X97" s="26">
        <f t="shared" si="34"/>
        <v>23679.10332599645</v>
      </c>
      <c r="Y97" s="26">
        <f t="shared" si="35"/>
        <v>8459.6159826850835</v>
      </c>
      <c r="Z97" s="13">
        <f t="shared" si="36"/>
        <v>0.33553795167806133</v>
      </c>
      <c r="AA97" s="26">
        <f t="shared" si="37"/>
        <v>23679.10332599645</v>
      </c>
      <c r="AB97" s="14" t="str">
        <f t="shared" si="38"/>
        <v>MEDIA GEOMETRICA</v>
      </c>
      <c r="AC97" s="26">
        <f t="shared" si="39"/>
        <v>23679</v>
      </c>
      <c r="AD97" s="29">
        <v>0.19</v>
      </c>
      <c r="AE97" s="26">
        <f t="shared" si="40"/>
        <v>4499</v>
      </c>
      <c r="AF97" s="26">
        <f t="shared" si="41"/>
        <v>28178</v>
      </c>
    </row>
    <row r="98" spans="1:32" ht="33.75" customHeight="1" x14ac:dyDescent="0.25">
      <c r="A98" s="9">
        <v>95</v>
      </c>
      <c r="B98" s="10" t="s">
        <v>120</v>
      </c>
      <c r="C98" s="15" t="s">
        <v>23</v>
      </c>
      <c r="D98" s="11">
        <v>1</v>
      </c>
      <c r="E98" s="31">
        <v>67226.890756302528</v>
      </c>
      <c r="F98" s="24">
        <f t="shared" si="22"/>
        <v>1.0510393466963623</v>
      </c>
      <c r="G98" s="26">
        <f t="shared" si="23"/>
        <v>70658.107340931936</v>
      </c>
      <c r="H98" s="26">
        <v>110000</v>
      </c>
      <c r="I98" s="12">
        <v>0.19</v>
      </c>
      <c r="J98" s="26">
        <f t="shared" si="24"/>
        <v>20900</v>
      </c>
      <c r="K98" s="26">
        <f t="shared" si="25"/>
        <v>130900</v>
      </c>
      <c r="L98" s="26">
        <v>250000</v>
      </c>
      <c r="M98" s="29">
        <v>0.19</v>
      </c>
      <c r="N98" s="26">
        <f t="shared" si="26"/>
        <v>47500</v>
      </c>
      <c r="O98" s="26">
        <f t="shared" si="27"/>
        <v>297500</v>
      </c>
      <c r="P98" s="26">
        <v>275000</v>
      </c>
      <c r="Q98" s="12">
        <v>0.19</v>
      </c>
      <c r="R98" s="26">
        <f t="shared" si="28"/>
        <v>52250</v>
      </c>
      <c r="S98" s="26">
        <f t="shared" si="29"/>
        <v>327250</v>
      </c>
      <c r="T98" s="26">
        <f t="shared" si="30"/>
        <v>70658.107340931936</v>
      </c>
      <c r="U98" s="14" t="str">
        <f t="shared" si="31"/>
        <v>HISTORICO</v>
      </c>
      <c r="V98" s="26">
        <f t="shared" si="32"/>
        <v>176414.52683523297</v>
      </c>
      <c r="W98" s="26">
        <f t="shared" si="33"/>
        <v>180000</v>
      </c>
      <c r="X98" s="26">
        <f t="shared" si="34"/>
        <v>152039.64502392348</v>
      </c>
      <c r="Y98" s="26">
        <f t="shared" si="35"/>
        <v>74781.08137842943</v>
      </c>
      <c r="Z98" s="13">
        <f t="shared" si="36"/>
        <v>0.42389412436694174</v>
      </c>
      <c r="AA98" s="26">
        <f t="shared" si="37"/>
        <v>152039.64502392348</v>
      </c>
      <c r="AB98" s="14" t="str">
        <f t="shared" si="38"/>
        <v>MEDIA GEOMETRICA</v>
      </c>
      <c r="AC98" s="26">
        <f t="shared" si="39"/>
        <v>152040</v>
      </c>
      <c r="AD98" s="29">
        <v>0.19</v>
      </c>
      <c r="AE98" s="26">
        <f t="shared" si="40"/>
        <v>28888</v>
      </c>
      <c r="AF98" s="26">
        <f t="shared" si="41"/>
        <v>180928</v>
      </c>
    </row>
    <row r="99" spans="1:32" ht="18.75" customHeight="1" x14ac:dyDescent="0.25">
      <c r="A99" s="9">
        <v>96</v>
      </c>
      <c r="B99" s="10" t="s">
        <v>121</v>
      </c>
      <c r="C99" s="15" t="s">
        <v>23</v>
      </c>
      <c r="D99" s="11">
        <v>1</v>
      </c>
      <c r="E99" s="31">
        <v>420168.06722689077</v>
      </c>
      <c r="F99" s="24">
        <f t="shared" si="22"/>
        <v>1.0510393466963623</v>
      </c>
      <c r="G99" s="26">
        <f t="shared" si="23"/>
        <v>441613.1708808245</v>
      </c>
      <c r="H99" s="26">
        <v>878880</v>
      </c>
      <c r="I99" s="12">
        <v>0.19</v>
      </c>
      <c r="J99" s="26">
        <f t="shared" si="24"/>
        <v>166987.20000000001</v>
      </c>
      <c r="K99" s="26">
        <f t="shared" si="25"/>
        <v>1045867.2</v>
      </c>
      <c r="L99" s="26">
        <v>275000</v>
      </c>
      <c r="M99" s="29">
        <v>0.19</v>
      </c>
      <c r="N99" s="26">
        <f t="shared" si="26"/>
        <v>52250</v>
      </c>
      <c r="O99" s="26">
        <f t="shared" si="27"/>
        <v>327250</v>
      </c>
      <c r="P99" s="26">
        <v>275000</v>
      </c>
      <c r="Q99" s="12">
        <v>0.19</v>
      </c>
      <c r="R99" s="26">
        <f t="shared" si="28"/>
        <v>52250</v>
      </c>
      <c r="S99" s="26">
        <f t="shared" si="29"/>
        <v>327250</v>
      </c>
      <c r="T99" s="26">
        <f t="shared" si="30"/>
        <v>275000</v>
      </c>
      <c r="U99" s="14" t="str">
        <f t="shared" si="31"/>
        <v xml:space="preserve"> CONFIABILIDAD INDUSTRIAL SAS</v>
      </c>
      <c r="V99" s="26">
        <f t="shared" si="32"/>
        <v>467623.29272020614</v>
      </c>
      <c r="W99" s="26">
        <f t="shared" si="33"/>
        <v>358306.58544041228</v>
      </c>
      <c r="X99" s="26">
        <f t="shared" si="34"/>
        <v>413913.17152069864</v>
      </c>
      <c r="Y99" s="26">
        <f t="shared" si="35"/>
        <v>136205.23649693941</v>
      </c>
      <c r="Z99" s="13">
        <f t="shared" si="36"/>
        <v>0.29127128314037026</v>
      </c>
      <c r="AA99" s="26">
        <f t="shared" si="37"/>
        <v>275000</v>
      </c>
      <c r="AB99" s="14" t="str">
        <f t="shared" si="38"/>
        <v>MENOR VALOR</v>
      </c>
      <c r="AC99" s="26">
        <f t="shared" si="39"/>
        <v>275000</v>
      </c>
      <c r="AD99" s="29">
        <v>0.19</v>
      </c>
      <c r="AE99" s="26">
        <f t="shared" si="40"/>
        <v>52250</v>
      </c>
      <c r="AF99" s="26">
        <f t="shared" si="41"/>
        <v>327250</v>
      </c>
    </row>
    <row r="100" spans="1:32" ht="26.25" customHeight="1" x14ac:dyDescent="0.25">
      <c r="A100" s="9">
        <v>97</v>
      </c>
      <c r="B100" s="10" t="s">
        <v>122</v>
      </c>
      <c r="C100" s="15" t="s">
        <v>23</v>
      </c>
      <c r="D100" s="11">
        <v>1</v>
      </c>
      <c r="E100" s="31">
        <v>462184.87394957984</v>
      </c>
      <c r="F100" s="24">
        <f t="shared" si="22"/>
        <v>1.0510393466963623</v>
      </c>
      <c r="G100" s="26">
        <f t="shared" si="23"/>
        <v>485774.48796890699</v>
      </c>
      <c r="H100" s="26">
        <v>878880</v>
      </c>
      <c r="I100" s="12">
        <v>0.19</v>
      </c>
      <c r="J100" s="26">
        <f t="shared" si="24"/>
        <v>166987.20000000001</v>
      </c>
      <c r="K100" s="26">
        <f t="shared" si="25"/>
        <v>1045867.2</v>
      </c>
      <c r="L100" s="26">
        <v>275000</v>
      </c>
      <c r="M100" s="29">
        <v>0.19</v>
      </c>
      <c r="N100" s="26">
        <f t="shared" si="26"/>
        <v>52250</v>
      </c>
      <c r="O100" s="26">
        <f t="shared" si="27"/>
        <v>327250</v>
      </c>
      <c r="P100" s="26">
        <v>275000</v>
      </c>
      <c r="Q100" s="12">
        <v>0.19</v>
      </c>
      <c r="R100" s="26">
        <f t="shared" si="28"/>
        <v>52250</v>
      </c>
      <c r="S100" s="26">
        <f t="shared" si="29"/>
        <v>327250</v>
      </c>
      <c r="T100" s="26">
        <f t="shared" si="30"/>
        <v>275000</v>
      </c>
      <c r="U100" s="14" t="str">
        <f t="shared" si="31"/>
        <v xml:space="preserve"> CONFIABILIDAD INDUSTRIAL SAS</v>
      </c>
      <c r="V100" s="26">
        <f t="shared" si="32"/>
        <v>478663.62199222675</v>
      </c>
      <c r="W100" s="26">
        <f t="shared" si="33"/>
        <v>380387.2439844535</v>
      </c>
      <c r="X100" s="26">
        <f t="shared" si="34"/>
        <v>423894.14504670544</v>
      </c>
      <c r="Y100" s="26">
        <f t="shared" si="35"/>
        <v>144011.92819171731</v>
      </c>
      <c r="Z100" s="13">
        <f t="shared" si="36"/>
        <v>0.30086248792488346</v>
      </c>
      <c r="AA100" s="26">
        <f t="shared" si="37"/>
        <v>423894.14504670544</v>
      </c>
      <c r="AB100" s="14" t="str">
        <f t="shared" si="38"/>
        <v>MEDIA GEOMETRICA</v>
      </c>
      <c r="AC100" s="26">
        <f t="shared" si="39"/>
        <v>423894</v>
      </c>
      <c r="AD100" s="29">
        <v>0.19</v>
      </c>
      <c r="AE100" s="26">
        <f t="shared" si="40"/>
        <v>80540</v>
      </c>
      <c r="AF100" s="26">
        <f t="shared" si="41"/>
        <v>504434</v>
      </c>
    </row>
    <row r="101" spans="1:32" ht="29.25" customHeight="1" x14ac:dyDescent="0.25">
      <c r="A101" s="9">
        <v>98</v>
      </c>
      <c r="B101" s="10" t="s">
        <v>123</v>
      </c>
      <c r="C101" s="15" t="s">
        <v>23</v>
      </c>
      <c r="D101" s="11">
        <v>1</v>
      </c>
      <c r="E101" s="31">
        <v>210084.03361344538</v>
      </c>
      <c r="F101" s="24">
        <f t="shared" si="22"/>
        <v>1.0510393466963623</v>
      </c>
      <c r="G101" s="26">
        <f t="shared" si="23"/>
        <v>220806.58544041225</v>
      </c>
      <c r="H101" s="26">
        <v>878880</v>
      </c>
      <c r="I101" s="12">
        <v>0.19</v>
      </c>
      <c r="J101" s="26">
        <f t="shared" si="24"/>
        <v>166987.20000000001</v>
      </c>
      <c r="K101" s="26">
        <f t="shared" si="25"/>
        <v>1045867.2</v>
      </c>
      <c r="L101" s="26">
        <v>275000</v>
      </c>
      <c r="M101" s="29">
        <v>0.19</v>
      </c>
      <c r="N101" s="26">
        <f t="shared" si="26"/>
        <v>52250</v>
      </c>
      <c r="O101" s="26">
        <f t="shared" si="27"/>
        <v>327250</v>
      </c>
      <c r="P101" s="26">
        <v>275000</v>
      </c>
      <c r="Q101" s="12">
        <v>0.19</v>
      </c>
      <c r="R101" s="26">
        <f t="shared" si="28"/>
        <v>52250</v>
      </c>
      <c r="S101" s="26">
        <f t="shared" si="29"/>
        <v>327250</v>
      </c>
      <c r="T101" s="26">
        <f t="shared" si="30"/>
        <v>220806.58544041225</v>
      </c>
      <c r="U101" s="14" t="str">
        <f t="shared" si="31"/>
        <v>HISTORICO</v>
      </c>
      <c r="V101" s="26">
        <f t="shared" si="32"/>
        <v>412421.64636010304</v>
      </c>
      <c r="W101" s="26">
        <f t="shared" si="33"/>
        <v>275000</v>
      </c>
      <c r="X101" s="26">
        <f t="shared" si="34"/>
        <v>348058.10215805139</v>
      </c>
      <c r="Y101" s="26">
        <f t="shared" si="35"/>
        <v>135492.30895378671</v>
      </c>
      <c r="Z101" s="13">
        <f t="shared" si="36"/>
        <v>0.32852860694776082</v>
      </c>
      <c r="AA101" s="26">
        <f t="shared" si="37"/>
        <v>348058.10215805139</v>
      </c>
      <c r="AB101" s="14" t="str">
        <f t="shared" si="38"/>
        <v>MEDIA GEOMETRICA</v>
      </c>
      <c r="AC101" s="26">
        <f t="shared" si="39"/>
        <v>348058</v>
      </c>
      <c r="AD101" s="29">
        <v>0.19</v>
      </c>
      <c r="AE101" s="26">
        <f t="shared" si="40"/>
        <v>66131</v>
      </c>
      <c r="AF101" s="26">
        <f t="shared" si="41"/>
        <v>414189</v>
      </c>
    </row>
    <row r="102" spans="1:32" ht="27" customHeight="1" x14ac:dyDescent="0.25">
      <c r="A102" s="9">
        <v>99</v>
      </c>
      <c r="B102" s="10" t="s">
        <v>124</v>
      </c>
      <c r="C102" s="15" t="s">
        <v>23</v>
      </c>
      <c r="D102" s="11">
        <v>1</v>
      </c>
      <c r="E102" s="31">
        <v>210084.03361344538</v>
      </c>
      <c r="F102" s="24">
        <f t="shared" si="22"/>
        <v>1.0510393466963623</v>
      </c>
      <c r="G102" s="26">
        <f t="shared" si="23"/>
        <v>220806.58544041225</v>
      </c>
      <c r="H102" s="26">
        <v>97900</v>
      </c>
      <c r="I102" s="12">
        <v>0.19</v>
      </c>
      <c r="J102" s="26">
        <f t="shared" si="24"/>
        <v>18601</v>
      </c>
      <c r="K102" s="26">
        <f t="shared" si="25"/>
        <v>116501</v>
      </c>
      <c r="L102" s="26">
        <v>275000</v>
      </c>
      <c r="M102" s="29">
        <v>0.19</v>
      </c>
      <c r="N102" s="26">
        <f t="shared" si="26"/>
        <v>52250</v>
      </c>
      <c r="O102" s="26">
        <f t="shared" si="27"/>
        <v>327250</v>
      </c>
      <c r="P102" s="26">
        <v>275000</v>
      </c>
      <c r="Q102" s="12">
        <v>0.19</v>
      </c>
      <c r="R102" s="26">
        <f t="shared" si="28"/>
        <v>52250</v>
      </c>
      <c r="S102" s="26">
        <f t="shared" si="29"/>
        <v>327250</v>
      </c>
      <c r="T102" s="26">
        <f t="shared" si="30"/>
        <v>97900</v>
      </c>
      <c r="U102" s="14" t="str">
        <f t="shared" si="31"/>
        <v>DISTRIBUCIONES Y SERVICIOS JT SAS</v>
      </c>
      <c r="V102" s="26">
        <f t="shared" si="32"/>
        <v>217176.64636010307</v>
      </c>
      <c r="W102" s="26">
        <f t="shared" si="33"/>
        <v>247903.29272020614</v>
      </c>
      <c r="X102" s="26">
        <f t="shared" si="34"/>
        <v>201078.2168754311</v>
      </c>
      <c r="Y102" s="26">
        <f t="shared" si="35"/>
        <v>84341.325478418643</v>
      </c>
      <c r="Z102" s="13">
        <f t="shared" si="36"/>
        <v>0.38835356789961351</v>
      </c>
      <c r="AA102" s="26">
        <f t="shared" si="37"/>
        <v>201078.2168754311</v>
      </c>
      <c r="AB102" s="14" t="str">
        <f t="shared" si="38"/>
        <v>MEDIA GEOMETRICA</v>
      </c>
      <c r="AC102" s="26">
        <f t="shared" si="39"/>
        <v>201078</v>
      </c>
      <c r="AD102" s="29">
        <v>0.19</v>
      </c>
      <c r="AE102" s="26">
        <f t="shared" si="40"/>
        <v>38205</v>
      </c>
      <c r="AF102" s="26">
        <f t="shared" si="41"/>
        <v>239283</v>
      </c>
    </row>
    <row r="103" spans="1:32" ht="27.75" customHeight="1" x14ac:dyDescent="0.25">
      <c r="A103" s="9">
        <v>100</v>
      </c>
      <c r="B103" s="10" t="s">
        <v>163</v>
      </c>
      <c r="C103" s="15" t="s">
        <v>23</v>
      </c>
      <c r="D103" s="11">
        <v>1</v>
      </c>
      <c r="E103" s="31">
        <v>142857.14285714287</v>
      </c>
      <c r="F103" s="24">
        <f t="shared" si="22"/>
        <v>1.0510393466963623</v>
      </c>
      <c r="G103" s="26">
        <f t="shared" si="23"/>
        <v>150148.47809948036</v>
      </c>
      <c r="H103" s="26">
        <v>223600</v>
      </c>
      <c r="I103" s="12">
        <v>0.19</v>
      </c>
      <c r="J103" s="26">
        <f t="shared" si="24"/>
        <v>42484</v>
      </c>
      <c r="K103" s="26">
        <f t="shared" si="25"/>
        <v>266084</v>
      </c>
      <c r="L103" s="26">
        <v>250000</v>
      </c>
      <c r="M103" s="29">
        <v>0.19</v>
      </c>
      <c r="N103" s="26">
        <f t="shared" si="26"/>
        <v>47500</v>
      </c>
      <c r="O103" s="26">
        <f t="shared" si="27"/>
        <v>297500</v>
      </c>
      <c r="P103" s="26">
        <v>285000</v>
      </c>
      <c r="Q103" s="12">
        <v>0.19</v>
      </c>
      <c r="R103" s="26">
        <f t="shared" si="28"/>
        <v>54150</v>
      </c>
      <c r="S103" s="26">
        <f t="shared" si="29"/>
        <v>339150</v>
      </c>
      <c r="T103" s="26">
        <f t="shared" si="30"/>
        <v>150148.47809948036</v>
      </c>
      <c r="U103" s="14" t="str">
        <f t="shared" si="31"/>
        <v>HISTORICO</v>
      </c>
      <c r="V103" s="26">
        <f t="shared" si="32"/>
        <v>227187.1195248701</v>
      </c>
      <c r="W103" s="26">
        <f t="shared" si="33"/>
        <v>236800</v>
      </c>
      <c r="X103" s="26">
        <f t="shared" si="34"/>
        <v>221153.79721485844</v>
      </c>
      <c r="Y103" s="26">
        <f t="shared" si="35"/>
        <v>54474.545765291929</v>
      </c>
      <c r="Z103" s="13">
        <f t="shared" si="36"/>
        <v>0.2397783196477766</v>
      </c>
      <c r="AA103" s="26">
        <f t="shared" si="37"/>
        <v>150148.47809948036</v>
      </c>
      <c r="AB103" s="14" t="str">
        <f t="shared" si="38"/>
        <v>MENOR VALOR</v>
      </c>
      <c r="AC103" s="26">
        <f t="shared" si="39"/>
        <v>150148</v>
      </c>
      <c r="AD103" s="29">
        <v>0.19</v>
      </c>
      <c r="AE103" s="26">
        <f t="shared" si="40"/>
        <v>28528</v>
      </c>
      <c r="AF103" s="26">
        <f t="shared" si="41"/>
        <v>178676</v>
      </c>
    </row>
    <row r="104" spans="1:32" ht="18.75" customHeight="1" x14ac:dyDescent="0.25">
      <c r="A104" s="9">
        <v>101</v>
      </c>
      <c r="B104" s="10" t="s">
        <v>164</v>
      </c>
      <c r="C104" s="15" t="s">
        <v>23</v>
      </c>
      <c r="D104" s="11">
        <v>1</v>
      </c>
      <c r="E104" s="31" t="s">
        <v>24</v>
      </c>
      <c r="F104" s="24" t="s">
        <v>24</v>
      </c>
      <c r="G104" s="34" t="s">
        <v>24</v>
      </c>
      <c r="H104" s="26">
        <v>290000</v>
      </c>
      <c r="I104" s="12">
        <v>0.19</v>
      </c>
      <c r="J104" s="26">
        <f t="shared" si="24"/>
        <v>55100</v>
      </c>
      <c r="K104" s="26">
        <f t="shared" si="25"/>
        <v>345100</v>
      </c>
      <c r="L104" s="26">
        <v>330000</v>
      </c>
      <c r="M104" s="29">
        <v>0.19</v>
      </c>
      <c r="N104" s="26">
        <f t="shared" si="26"/>
        <v>62700</v>
      </c>
      <c r="O104" s="26">
        <f t="shared" si="27"/>
        <v>392700</v>
      </c>
      <c r="P104" s="26">
        <v>350000</v>
      </c>
      <c r="Q104" s="12">
        <v>0.19</v>
      </c>
      <c r="R104" s="26">
        <f t="shared" si="28"/>
        <v>66500</v>
      </c>
      <c r="S104" s="26">
        <f t="shared" si="29"/>
        <v>416500</v>
      </c>
      <c r="T104" s="26">
        <f t="shared" si="30"/>
        <v>290000</v>
      </c>
      <c r="U104" s="14" t="str">
        <f t="shared" si="31"/>
        <v>DISTRIBUCIONES Y SERVICIOS JT SAS</v>
      </c>
      <c r="V104" s="26">
        <f t="shared" si="32"/>
        <v>323333.33333333331</v>
      </c>
      <c r="W104" s="26">
        <f t="shared" si="33"/>
        <v>330000</v>
      </c>
      <c r="X104" s="26">
        <f t="shared" si="34"/>
        <v>322349.24749141699</v>
      </c>
      <c r="Y104" s="26">
        <f t="shared" si="35"/>
        <v>23570.22603955157</v>
      </c>
      <c r="Z104" s="13">
        <f t="shared" si="36"/>
        <v>7.2897606307891452E-2</v>
      </c>
      <c r="AA104" s="26">
        <f t="shared" si="37"/>
        <v>290000</v>
      </c>
      <c r="AB104" s="14" t="str">
        <f t="shared" si="38"/>
        <v>MENOR VALOR</v>
      </c>
      <c r="AC104" s="26">
        <f t="shared" si="39"/>
        <v>290000</v>
      </c>
      <c r="AD104" s="29">
        <v>0.19</v>
      </c>
      <c r="AE104" s="26">
        <f t="shared" si="40"/>
        <v>55100</v>
      </c>
      <c r="AF104" s="26">
        <f t="shared" si="41"/>
        <v>345100</v>
      </c>
    </row>
    <row r="105" spans="1:32" ht="18.75" customHeight="1" x14ac:dyDescent="0.25">
      <c r="A105" s="9">
        <v>102</v>
      </c>
      <c r="B105" s="10" t="s">
        <v>165</v>
      </c>
      <c r="C105" s="15" t="s">
        <v>23</v>
      </c>
      <c r="D105" s="11">
        <v>1</v>
      </c>
      <c r="E105" s="31" t="s">
        <v>24</v>
      </c>
      <c r="F105" s="24" t="s">
        <v>24</v>
      </c>
      <c r="G105" s="34" t="s">
        <v>24</v>
      </c>
      <c r="H105" s="26">
        <v>112000</v>
      </c>
      <c r="I105" s="12">
        <v>0.19</v>
      </c>
      <c r="J105" s="26">
        <f t="shared" si="24"/>
        <v>21280</v>
      </c>
      <c r="K105" s="26">
        <f t="shared" si="25"/>
        <v>133280</v>
      </c>
      <c r="L105" s="26">
        <v>150000</v>
      </c>
      <c r="M105" s="29">
        <v>0.19</v>
      </c>
      <c r="N105" s="26">
        <f t="shared" si="26"/>
        <v>28500</v>
      </c>
      <c r="O105" s="26">
        <f t="shared" si="27"/>
        <v>178500</v>
      </c>
      <c r="P105" s="26">
        <v>160000</v>
      </c>
      <c r="Q105" s="12">
        <v>0.19</v>
      </c>
      <c r="R105" s="26">
        <f t="shared" si="28"/>
        <v>30400</v>
      </c>
      <c r="S105" s="26">
        <f t="shared" si="29"/>
        <v>190400</v>
      </c>
      <c r="T105" s="26">
        <f t="shared" si="30"/>
        <v>112000</v>
      </c>
      <c r="U105" s="14" t="str">
        <f t="shared" si="31"/>
        <v>DISTRIBUCIONES Y SERVICIOS JT SAS</v>
      </c>
      <c r="V105" s="26">
        <f t="shared" si="32"/>
        <v>140666.66666666666</v>
      </c>
      <c r="W105" s="26">
        <f t="shared" si="33"/>
        <v>150000</v>
      </c>
      <c r="X105" s="26">
        <f t="shared" si="34"/>
        <v>139041.06579545798</v>
      </c>
      <c r="Y105" s="26">
        <f t="shared" si="35"/>
        <v>20270.394394014278</v>
      </c>
      <c r="Z105" s="13">
        <f t="shared" si="36"/>
        <v>0.14410232981526738</v>
      </c>
      <c r="AA105" s="26">
        <f t="shared" si="37"/>
        <v>112000</v>
      </c>
      <c r="AB105" s="14" t="str">
        <f t="shared" si="38"/>
        <v>MENOR VALOR</v>
      </c>
      <c r="AC105" s="26">
        <f t="shared" si="39"/>
        <v>112000</v>
      </c>
      <c r="AD105" s="29">
        <v>0.19</v>
      </c>
      <c r="AE105" s="26">
        <f t="shared" si="40"/>
        <v>21280</v>
      </c>
      <c r="AF105" s="26">
        <f t="shared" si="41"/>
        <v>133280</v>
      </c>
    </row>
    <row r="106" spans="1:32" ht="33" customHeight="1" x14ac:dyDescent="0.25">
      <c r="A106" s="9">
        <v>103</v>
      </c>
      <c r="B106" s="10" t="s">
        <v>166</v>
      </c>
      <c r="C106" s="15" t="s">
        <v>23</v>
      </c>
      <c r="D106" s="11">
        <v>1</v>
      </c>
      <c r="E106" s="31" t="s">
        <v>24</v>
      </c>
      <c r="F106" s="24" t="s">
        <v>24</v>
      </c>
      <c r="G106" s="34" t="s">
        <v>24</v>
      </c>
      <c r="H106" s="26">
        <v>221000</v>
      </c>
      <c r="I106" s="12">
        <v>0.19</v>
      </c>
      <c r="J106" s="26">
        <f t="shared" si="24"/>
        <v>41990</v>
      </c>
      <c r="K106" s="26">
        <f t="shared" si="25"/>
        <v>262990</v>
      </c>
      <c r="L106" s="26">
        <v>300000</v>
      </c>
      <c r="M106" s="29">
        <v>0.19</v>
      </c>
      <c r="N106" s="26">
        <f t="shared" si="26"/>
        <v>57000</v>
      </c>
      <c r="O106" s="26">
        <f t="shared" si="27"/>
        <v>357000</v>
      </c>
      <c r="P106" s="26">
        <v>285000</v>
      </c>
      <c r="Q106" s="12">
        <v>0.19</v>
      </c>
      <c r="R106" s="26">
        <f t="shared" si="28"/>
        <v>54150</v>
      </c>
      <c r="S106" s="26">
        <f t="shared" si="29"/>
        <v>339150</v>
      </c>
      <c r="T106" s="26">
        <f t="shared" si="30"/>
        <v>221000</v>
      </c>
      <c r="U106" s="14" t="str">
        <f t="shared" si="31"/>
        <v>DISTRIBUCIONES Y SERVICIOS JT SAS</v>
      </c>
      <c r="V106" s="26">
        <f t="shared" si="32"/>
        <v>268666.66666666669</v>
      </c>
      <c r="W106" s="26">
        <f t="shared" si="33"/>
        <v>285000</v>
      </c>
      <c r="X106" s="26">
        <f t="shared" si="34"/>
        <v>266350.05827326502</v>
      </c>
      <c r="Y106" s="26">
        <f t="shared" si="35"/>
        <v>33705.423236558781</v>
      </c>
      <c r="Z106" s="13">
        <f t="shared" si="36"/>
        <v>0.12545442892019396</v>
      </c>
      <c r="AA106" s="26">
        <f t="shared" si="37"/>
        <v>221000</v>
      </c>
      <c r="AB106" s="14" t="str">
        <f t="shared" si="38"/>
        <v>MENOR VALOR</v>
      </c>
      <c r="AC106" s="26">
        <f t="shared" si="39"/>
        <v>221000</v>
      </c>
      <c r="AD106" s="29">
        <v>0.19</v>
      </c>
      <c r="AE106" s="26">
        <f t="shared" si="40"/>
        <v>41990</v>
      </c>
      <c r="AF106" s="26">
        <f t="shared" si="41"/>
        <v>262990</v>
      </c>
    </row>
    <row r="107" spans="1:32" ht="29.25" customHeight="1" x14ac:dyDescent="0.25">
      <c r="A107" s="9">
        <v>104</v>
      </c>
      <c r="B107" s="10" t="s">
        <v>167</v>
      </c>
      <c r="C107" s="15" t="s">
        <v>23</v>
      </c>
      <c r="D107" s="11">
        <v>1</v>
      </c>
      <c r="E107" s="31" t="s">
        <v>24</v>
      </c>
      <c r="F107" s="24" t="s">
        <v>24</v>
      </c>
      <c r="G107" s="34" t="s">
        <v>24</v>
      </c>
      <c r="H107" s="26">
        <v>215000</v>
      </c>
      <c r="I107" s="12">
        <v>0.19</v>
      </c>
      <c r="J107" s="26">
        <f t="shared" si="24"/>
        <v>40850</v>
      </c>
      <c r="K107" s="26">
        <f t="shared" si="25"/>
        <v>255850</v>
      </c>
      <c r="L107" s="26">
        <v>250000</v>
      </c>
      <c r="M107" s="29">
        <v>0.19</v>
      </c>
      <c r="N107" s="26">
        <f t="shared" si="26"/>
        <v>47500</v>
      </c>
      <c r="O107" s="26">
        <f t="shared" si="27"/>
        <v>297500</v>
      </c>
      <c r="P107" s="26">
        <v>285000</v>
      </c>
      <c r="Q107" s="12">
        <v>0.19</v>
      </c>
      <c r="R107" s="26">
        <f t="shared" si="28"/>
        <v>54150</v>
      </c>
      <c r="S107" s="26">
        <f t="shared" si="29"/>
        <v>339150</v>
      </c>
      <c r="T107" s="26">
        <f t="shared" si="30"/>
        <v>215000</v>
      </c>
      <c r="U107" s="14" t="str">
        <f t="shared" si="31"/>
        <v>DISTRIBUCIONES Y SERVICIOS JT SAS</v>
      </c>
      <c r="V107" s="26">
        <f t="shared" si="32"/>
        <v>250000</v>
      </c>
      <c r="W107" s="26">
        <f t="shared" si="33"/>
        <v>250000</v>
      </c>
      <c r="X107" s="26">
        <f t="shared" si="34"/>
        <v>248355.87781854975</v>
      </c>
      <c r="Y107" s="26">
        <f t="shared" si="35"/>
        <v>24748.737341529162</v>
      </c>
      <c r="Z107" s="13">
        <f t="shared" si="36"/>
        <v>9.899494936611665E-2</v>
      </c>
      <c r="AA107" s="26">
        <f t="shared" si="37"/>
        <v>215000</v>
      </c>
      <c r="AB107" s="14" t="str">
        <f t="shared" si="38"/>
        <v>MENOR VALOR</v>
      </c>
      <c r="AC107" s="26">
        <f t="shared" si="39"/>
        <v>215000</v>
      </c>
      <c r="AD107" s="29">
        <v>0.19</v>
      </c>
      <c r="AE107" s="26">
        <f t="shared" si="40"/>
        <v>40850</v>
      </c>
      <c r="AF107" s="26">
        <f t="shared" si="41"/>
        <v>255850</v>
      </c>
    </row>
    <row r="108" spans="1:32" ht="29.25" customHeight="1" x14ac:dyDescent="0.25">
      <c r="A108" s="9">
        <v>105</v>
      </c>
      <c r="B108" s="10" t="s">
        <v>168</v>
      </c>
      <c r="C108" s="15" t="s">
        <v>23</v>
      </c>
      <c r="D108" s="11">
        <v>1</v>
      </c>
      <c r="E108" s="31" t="s">
        <v>24</v>
      </c>
      <c r="F108" s="24" t="s">
        <v>24</v>
      </c>
      <c r="G108" s="34" t="s">
        <v>24</v>
      </c>
      <c r="H108" s="26">
        <v>89000</v>
      </c>
      <c r="I108" s="12">
        <v>0.19</v>
      </c>
      <c r="J108" s="26">
        <f t="shared" si="24"/>
        <v>16910</v>
      </c>
      <c r="K108" s="26">
        <f t="shared" si="25"/>
        <v>105910</v>
      </c>
      <c r="L108" s="26">
        <v>180000</v>
      </c>
      <c r="M108" s="29">
        <v>0.19</v>
      </c>
      <c r="N108" s="26">
        <f t="shared" si="26"/>
        <v>34200</v>
      </c>
      <c r="O108" s="26">
        <f t="shared" si="27"/>
        <v>214200</v>
      </c>
      <c r="P108" s="26">
        <v>200000</v>
      </c>
      <c r="Q108" s="12">
        <v>0.19</v>
      </c>
      <c r="R108" s="26">
        <f t="shared" si="28"/>
        <v>38000</v>
      </c>
      <c r="S108" s="26">
        <f t="shared" si="29"/>
        <v>238000</v>
      </c>
      <c r="T108" s="26">
        <f t="shared" si="30"/>
        <v>89000</v>
      </c>
      <c r="U108" s="14" t="str">
        <f t="shared" si="31"/>
        <v>DISTRIBUCIONES Y SERVICIOS JT SAS</v>
      </c>
      <c r="V108" s="26">
        <f t="shared" si="32"/>
        <v>156333.33333333334</v>
      </c>
      <c r="W108" s="26">
        <f t="shared" si="33"/>
        <v>180000</v>
      </c>
      <c r="X108" s="26">
        <f t="shared" si="34"/>
        <v>147422.6349047923</v>
      </c>
      <c r="Y108" s="26">
        <f t="shared" si="35"/>
        <v>47611.856599894207</v>
      </c>
      <c r="Z108" s="13">
        <f t="shared" si="36"/>
        <v>0.30455345373066656</v>
      </c>
      <c r="AA108" s="26">
        <f t="shared" si="37"/>
        <v>147422.6349047923</v>
      </c>
      <c r="AB108" s="14" t="str">
        <f t="shared" si="38"/>
        <v>MEDIA GEOMETRICA</v>
      </c>
      <c r="AC108" s="26">
        <f t="shared" si="39"/>
        <v>147423</v>
      </c>
      <c r="AD108" s="29">
        <v>0.19</v>
      </c>
      <c r="AE108" s="26">
        <f t="shared" si="40"/>
        <v>28010</v>
      </c>
      <c r="AF108" s="26">
        <f t="shared" si="41"/>
        <v>175433</v>
      </c>
    </row>
    <row r="109" spans="1:32" ht="29.25" customHeight="1" x14ac:dyDescent="0.25">
      <c r="A109" s="9">
        <v>106</v>
      </c>
      <c r="B109" s="10" t="s">
        <v>169</v>
      </c>
      <c r="C109" s="15" t="s">
        <v>23</v>
      </c>
      <c r="D109" s="11">
        <v>1</v>
      </c>
      <c r="E109" s="31" t="s">
        <v>24</v>
      </c>
      <c r="F109" s="24" t="s">
        <v>24</v>
      </c>
      <c r="G109" s="34" t="s">
        <v>24</v>
      </c>
      <c r="H109" s="26">
        <v>328900</v>
      </c>
      <c r="I109" s="12">
        <v>0.19</v>
      </c>
      <c r="J109" s="26">
        <f t="shared" si="24"/>
        <v>62491</v>
      </c>
      <c r="K109" s="26">
        <f t="shared" si="25"/>
        <v>391391</v>
      </c>
      <c r="L109" s="26">
        <v>500000</v>
      </c>
      <c r="M109" s="29">
        <v>0.19</v>
      </c>
      <c r="N109" s="26">
        <f t="shared" si="26"/>
        <v>95000</v>
      </c>
      <c r="O109" s="26">
        <f t="shared" si="27"/>
        <v>595000</v>
      </c>
      <c r="P109" s="26">
        <v>550000</v>
      </c>
      <c r="Q109" s="12">
        <v>0.19</v>
      </c>
      <c r="R109" s="26">
        <f t="shared" si="28"/>
        <v>104500</v>
      </c>
      <c r="S109" s="26">
        <f t="shared" si="29"/>
        <v>654500</v>
      </c>
      <c r="T109" s="26">
        <f t="shared" si="30"/>
        <v>328900</v>
      </c>
      <c r="U109" s="14" t="str">
        <f t="shared" si="31"/>
        <v>DISTRIBUCIONES Y SERVICIOS JT SAS</v>
      </c>
      <c r="V109" s="26">
        <f t="shared" si="32"/>
        <v>459633.33333333331</v>
      </c>
      <c r="W109" s="26">
        <f t="shared" si="33"/>
        <v>500000</v>
      </c>
      <c r="X109" s="26">
        <f t="shared" si="34"/>
        <v>448881.99834572448</v>
      </c>
      <c r="Y109" s="26">
        <f t="shared" si="35"/>
        <v>92442.426527121352</v>
      </c>
      <c r="Z109" s="13">
        <f t="shared" si="36"/>
        <v>0.20112211152466752</v>
      </c>
      <c r="AA109" s="26">
        <f t="shared" si="37"/>
        <v>328900</v>
      </c>
      <c r="AB109" s="14" t="str">
        <f t="shared" si="38"/>
        <v>MENOR VALOR</v>
      </c>
      <c r="AC109" s="26">
        <f t="shared" si="39"/>
        <v>328900</v>
      </c>
      <c r="AD109" s="29">
        <v>0.19</v>
      </c>
      <c r="AE109" s="26">
        <f t="shared" si="40"/>
        <v>62491</v>
      </c>
      <c r="AF109" s="26">
        <f t="shared" si="41"/>
        <v>391391</v>
      </c>
    </row>
    <row r="110" spans="1:32" ht="18.75" customHeight="1" x14ac:dyDescent="0.25">
      <c r="A110" s="9">
        <v>107</v>
      </c>
      <c r="B110" s="25" t="s">
        <v>170</v>
      </c>
      <c r="C110" s="15" t="s">
        <v>23</v>
      </c>
      <c r="D110" s="11">
        <v>1</v>
      </c>
      <c r="E110" s="31" t="s">
        <v>24</v>
      </c>
      <c r="F110" s="24" t="s">
        <v>24</v>
      </c>
      <c r="G110" s="34" t="s">
        <v>24</v>
      </c>
      <c r="H110" s="26">
        <v>165000</v>
      </c>
      <c r="I110" s="12">
        <v>0.19</v>
      </c>
      <c r="J110" s="26">
        <f t="shared" si="24"/>
        <v>31350</v>
      </c>
      <c r="K110" s="26">
        <f t="shared" si="25"/>
        <v>196350</v>
      </c>
      <c r="L110" s="26">
        <v>250000</v>
      </c>
      <c r="M110" s="29">
        <v>0.19</v>
      </c>
      <c r="N110" s="26">
        <f t="shared" si="26"/>
        <v>47500</v>
      </c>
      <c r="O110" s="26">
        <f t="shared" si="27"/>
        <v>297500</v>
      </c>
      <c r="P110" s="26">
        <v>280000</v>
      </c>
      <c r="Q110" s="12">
        <v>0.19</v>
      </c>
      <c r="R110" s="26">
        <f t="shared" si="28"/>
        <v>53200</v>
      </c>
      <c r="S110" s="26">
        <f t="shared" si="29"/>
        <v>333200</v>
      </c>
      <c r="T110" s="26">
        <f t="shared" si="30"/>
        <v>165000</v>
      </c>
      <c r="U110" s="14" t="str">
        <f t="shared" si="31"/>
        <v>DISTRIBUCIONES Y SERVICIOS JT SAS</v>
      </c>
      <c r="V110" s="26">
        <f t="shared" si="32"/>
        <v>231666.66666666666</v>
      </c>
      <c r="W110" s="26">
        <f t="shared" si="33"/>
        <v>250000</v>
      </c>
      <c r="X110" s="26">
        <f t="shared" si="34"/>
        <v>226044.52616834198</v>
      </c>
      <c r="Y110" s="26">
        <f t="shared" si="35"/>
        <v>47140.452079103241</v>
      </c>
      <c r="Z110" s="13">
        <f t="shared" si="36"/>
        <v>0.20348396580907874</v>
      </c>
      <c r="AA110" s="26">
        <f t="shared" si="37"/>
        <v>165000</v>
      </c>
      <c r="AB110" s="14" t="str">
        <f t="shared" si="38"/>
        <v>MENOR VALOR</v>
      </c>
      <c r="AC110" s="26">
        <f t="shared" si="39"/>
        <v>165000</v>
      </c>
      <c r="AD110" s="29">
        <v>0.19</v>
      </c>
      <c r="AE110" s="26">
        <f t="shared" si="40"/>
        <v>31350</v>
      </c>
      <c r="AF110" s="26">
        <f t="shared" si="41"/>
        <v>196350</v>
      </c>
    </row>
    <row r="111" spans="1:32" ht="18.75" customHeight="1" x14ac:dyDescent="0.25">
      <c r="A111" s="9">
        <v>108</v>
      </c>
      <c r="B111" s="10" t="s">
        <v>171</v>
      </c>
      <c r="C111" s="15" t="s">
        <v>23</v>
      </c>
      <c r="D111" s="11">
        <v>1</v>
      </c>
      <c r="E111" s="31" t="s">
        <v>24</v>
      </c>
      <c r="F111" s="24" t="s">
        <v>24</v>
      </c>
      <c r="G111" s="34" t="s">
        <v>24</v>
      </c>
      <c r="H111" s="26">
        <v>178900</v>
      </c>
      <c r="I111" s="12">
        <v>0.19</v>
      </c>
      <c r="J111" s="26">
        <f t="shared" si="24"/>
        <v>33991</v>
      </c>
      <c r="K111" s="26">
        <f t="shared" si="25"/>
        <v>212891</v>
      </c>
      <c r="L111" s="26">
        <v>250000</v>
      </c>
      <c r="M111" s="29">
        <v>0.19</v>
      </c>
      <c r="N111" s="26">
        <f t="shared" si="26"/>
        <v>47500</v>
      </c>
      <c r="O111" s="26">
        <f t="shared" si="27"/>
        <v>297500</v>
      </c>
      <c r="P111" s="26">
        <v>235000</v>
      </c>
      <c r="Q111" s="12">
        <v>0.19</v>
      </c>
      <c r="R111" s="26">
        <f t="shared" si="28"/>
        <v>44650</v>
      </c>
      <c r="S111" s="26">
        <f t="shared" si="29"/>
        <v>279650</v>
      </c>
      <c r="T111" s="26">
        <f t="shared" si="30"/>
        <v>178900</v>
      </c>
      <c r="U111" s="14" t="str">
        <f t="shared" si="31"/>
        <v>DISTRIBUCIONES Y SERVICIOS JT SAS</v>
      </c>
      <c r="V111" s="26">
        <f t="shared" si="32"/>
        <v>221300</v>
      </c>
      <c r="W111" s="26">
        <f t="shared" si="33"/>
        <v>235000</v>
      </c>
      <c r="X111" s="26">
        <f t="shared" si="34"/>
        <v>219048.05628607175</v>
      </c>
      <c r="Y111" s="26">
        <f t="shared" si="35"/>
        <v>29981.327522309613</v>
      </c>
      <c r="Z111" s="13">
        <f t="shared" si="36"/>
        <v>0.13547820841531683</v>
      </c>
      <c r="AA111" s="26">
        <f t="shared" si="37"/>
        <v>178900</v>
      </c>
      <c r="AB111" s="14" t="str">
        <f t="shared" si="38"/>
        <v>MENOR VALOR</v>
      </c>
      <c r="AC111" s="26">
        <f t="shared" si="39"/>
        <v>178900</v>
      </c>
      <c r="AD111" s="29">
        <v>0.19</v>
      </c>
      <c r="AE111" s="26">
        <f t="shared" si="40"/>
        <v>33991</v>
      </c>
      <c r="AF111" s="26">
        <f t="shared" si="41"/>
        <v>212891</v>
      </c>
    </row>
    <row r="112" spans="1:32" ht="18.75" customHeight="1" x14ac:dyDescent="0.25">
      <c r="A112" s="9">
        <v>109</v>
      </c>
      <c r="B112" s="10" t="s">
        <v>172</v>
      </c>
      <c r="C112" s="15" t="s">
        <v>23</v>
      </c>
      <c r="D112" s="11">
        <v>1</v>
      </c>
      <c r="E112" s="31" t="s">
        <v>24</v>
      </c>
      <c r="F112" s="24" t="s">
        <v>24</v>
      </c>
      <c r="G112" s="34" t="s">
        <v>24</v>
      </c>
      <c r="H112" s="26">
        <v>265700</v>
      </c>
      <c r="I112" s="12">
        <v>0.19</v>
      </c>
      <c r="J112" s="26">
        <f t="shared" si="24"/>
        <v>50483</v>
      </c>
      <c r="K112" s="26">
        <f t="shared" si="25"/>
        <v>316183</v>
      </c>
      <c r="L112" s="26">
        <v>250000</v>
      </c>
      <c r="M112" s="29">
        <v>0.19</v>
      </c>
      <c r="N112" s="26">
        <f t="shared" si="26"/>
        <v>47500</v>
      </c>
      <c r="O112" s="26">
        <f t="shared" si="27"/>
        <v>297500</v>
      </c>
      <c r="P112" s="26">
        <v>235000</v>
      </c>
      <c r="Q112" s="12">
        <v>0.19</v>
      </c>
      <c r="R112" s="26">
        <f t="shared" si="28"/>
        <v>44650</v>
      </c>
      <c r="S112" s="26">
        <f t="shared" si="29"/>
        <v>279650</v>
      </c>
      <c r="T112" s="26">
        <f t="shared" si="30"/>
        <v>235000</v>
      </c>
      <c r="U112" s="14" t="str">
        <f t="shared" si="31"/>
        <v>TOTHAL PRINTER SAS</v>
      </c>
      <c r="V112" s="26">
        <f t="shared" si="32"/>
        <v>250233.33333333334</v>
      </c>
      <c r="W112" s="26">
        <f t="shared" si="33"/>
        <v>250000</v>
      </c>
      <c r="X112" s="26">
        <f t="shared" si="34"/>
        <v>249919.30729088231</v>
      </c>
      <c r="Y112" s="26">
        <f t="shared" si="35"/>
        <v>10771.593300075081</v>
      </c>
      <c r="Z112" s="13">
        <f t="shared" si="36"/>
        <v>4.3046196750000321E-2</v>
      </c>
      <c r="AA112" s="26">
        <f t="shared" si="37"/>
        <v>235000</v>
      </c>
      <c r="AB112" s="14" t="str">
        <f t="shared" si="38"/>
        <v>MENOR VALOR</v>
      </c>
      <c r="AC112" s="26">
        <f t="shared" si="39"/>
        <v>235000</v>
      </c>
      <c r="AD112" s="29">
        <v>0.19</v>
      </c>
      <c r="AE112" s="26">
        <f t="shared" si="40"/>
        <v>44650</v>
      </c>
      <c r="AF112" s="26">
        <f t="shared" si="41"/>
        <v>279650</v>
      </c>
    </row>
    <row r="113" spans="1:32" ht="24" customHeight="1" x14ac:dyDescent="0.25">
      <c r="A113" s="9">
        <v>110</v>
      </c>
      <c r="B113" s="25" t="s">
        <v>187</v>
      </c>
      <c r="C113" s="15" t="s">
        <v>173</v>
      </c>
      <c r="D113" s="11">
        <v>1</v>
      </c>
      <c r="E113" s="31" t="s">
        <v>24</v>
      </c>
      <c r="F113" s="24" t="s">
        <v>24</v>
      </c>
      <c r="G113" s="34" t="s">
        <v>24</v>
      </c>
      <c r="H113" s="26">
        <v>54600</v>
      </c>
      <c r="I113" s="12">
        <v>0.19</v>
      </c>
      <c r="J113" s="26">
        <f t="shared" si="24"/>
        <v>10374</v>
      </c>
      <c r="K113" s="26">
        <f t="shared" si="25"/>
        <v>64974</v>
      </c>
      <c r="L113" s="26">
        <v>100000</v>
      </c>
      <c r="M113" s="29">
        <v>0.19</v>
      </c>
      <c r="N113" s="26">
        <f t="shared" si="26"/>
        <v>19000</v>
      </c>
      <c r="O113" s="26">
        <f t="shared" si="27"/>
        <v>119000</v>
      </c>
      <c r="P113" s="26">
        <v>110000</v>
      </c>
      <c r="Q113" s="12">
        <v>0.19</v>
      </c>
      <c r="R113" s="26">
        <f t="shared" si="28"/>
        <v>20900</v>
      </c>
      <c r="S113" s="26">
        <f t="shared" si="29"/>
        <v>130900</v>
      </c>
      <c r="T113" s="26">
        <f t="shared" si="30"/>
        <v>54600</v>
      </c>
      <c r="U113" s="14" t="str">
        <f t="shared" si="31"/>
        <v>DISTRIBUCIONES Y SERVICIOS JT SAS</v>
      </c>
      <c r="V113" s="26">
        <f t="shared" si="32"/>
        <v>88200</v>
      </c>
      <c r="W113" s="26">
        <f t="shared" si="33"/>
        <v>100000</v>
      </c>
      <c r="X113" s="26">
        <f t="shared" si="34"/>
        <v>84371.371586080495</v>
      </c>
      <c r="Y113" s="26">
        <f t="shared" si="35"/>
        <v>23758.787847867996</v>
      </c>
      <c r="Z113" s="13">
        <f t="shared" si="36"/>
        <v>0.26937401188058951</v>
      </c>
      <c r="AA113" s="26">
        <f t="shared" si="37"/>
        <v>54600</v>
      </c>
      <c r="AB113" s="14" t="str">
        <f t="shared" si="38"/>
        <v>MENOR VALOR</v>
      </c>
      <c r="AC113" s="26">
        <f t="shared" si="39"/>
        <v>54600</v>
      </c>
      <c r="AD113" s="29">
        <v>0.19</v>
      </c>
      <c r="AE113" s="26">
        <f t="shared" si="40"/>
        <v>10374</v>
      </c>
      <c r="AF113" s="26">
        <f t="shared" si="41"/>
        <v>64974</v>
      </c>
    </row>
    <row r="114" spans="1:32" ht="18.75" customHeight="1" x14ac:dyDescent="0.25">
      <c r="A114" s="9">
        <v>111</v>
      </c>
      <c r="B114" s="10" t="s">
        <v>174</v>
      </c>
      <c r="C114" s="15" t="s">
        <v>173</v>
      </c>
      <c r="D114" s="11">
        <v>1</v>
      </c>
      <c r="E114" s="31" t="s">
        <v>24</v>
      </c>
      <c r="F114" s="24" t="s">
        <v>24</v>
      </c>
      <c r="G114" s="34" t="s">
        <v>24</v>
      </c>
      <c r="H114" s="26">
        <v>33200</v>
      </c>
      <c r="I114" s="12">
        <v>0.19</v>
      </c>
      <c r="J114" s="26">
        <f t="shared" si="24"/>
        <v>6308</v>
      </c>
      <c r="K114" s="26">
        <f t="shared" si="25"/>
        <v>39508</v>
      </c>
      <c r="L114" s="26">
        <v>75000</v>
      </c>
      <c r="M114" s="29">
        <v>0.19</v>
      </c>
      <c r="N114" s="26">
        <f t="shared" si="26"/>
        <v>14250</v>
      </c>
      <c r="O114" s="26">
        <f t="shared" si="27"/>
        <v>89250</v>
      </c>
      <c r="P114" s="26">
        <v>80000</v>
      </c>
      <c r="Q114" s="12">
        <v>0.19</v>
      </c>
      <c r="R114" s="26">
        <f t="shared" si="28"/>
        <v>15200</v>
      </c>
      <c r="S114" s="26">
        <f t="shared" si="29"/>
        <v>95200</v>
      </c>
      <c r="T114" s="26">
        <f t="shared" si="30"/>
        <v>33200</v>
      </c>
      <c r="U114" s="14" t="str">
        <f t="shared" si="31"/>
        <v>DISTRIBUCIONES Y SERVICIOS JT SAS</v>
      </c>
      <c r="V114" s="26">
        <f t="shared" si="32"/>
        <v>62733.333333333336</v>
      </c>
      <c r="W114" s="26">
        <f t="shared" si="33"/>
        <v>75000</v>
      </c>
      <c r="X114" s="26">
        <f t="shared" si="34"/>
        <v>58402.276761178437</v>
      </c>
      <c r="Y114" s="26">
        <f t="shared" si="35"/>
        <v>20883.22027104269</v>
      </c>
      <c r="Z114" s="13">
        <f t="shared" si="36"/>
        <v>0.33288873970843819</v>
      </c>
      <c r="AA114" s="26">
        <f t="shared" si="37"/>
        <v>58402.276761178437</v>
      </c>
      <c r="AB114" s="14" t="str">
        <f t="shared" si="38"/>
        <v>MEDIA GEOMETRICA</v>
      </c>
      <c r="AC114" s="26">
        <f t="shared" si="39"/>
        <v>58402</v>
      </c>
      <c r="AD114" s="29">
        <v>0.19</v>
      </c>
      <c r="AE114" s="26">
        <f t="shared" si="40"/>
        <v>11096</v>
      </c>
      <c r="AF114" s="26">
        <f t="shared" si="41"/>
        <v>69498</v>
      </c>
    </row>
    <row r="115" spans="1:32" ht="18.75" customHeight="1" x14ac:dyDescent="0.25">
      <c r="A115" s="9">
        <v>112</v>
      </c>
      <c r="B115" s="10" t="s">
        <v>175</v>
      </c>
      <c r="C115" s="15" t="s">
        <v>173</v>
      </c>
      <c r="D115" s="11">
        <v>1</v>
      </c>
      <c r="E115" s="31" t="s">
        <v>24</v>
      </c>
      <c r="F115" s="24" t="s">
        <v>24</v>
      </c>
      <c r="G115" s="34" t="s">
        <v>24</v>
      </c>
      <c r="H115" s="26">
        <v>66880</v>
      </c>
      <c r="I115" s="12">
        <v>0.19</v>
      </c>
      <c r="J115" s="26">
        <f t="shared" si="24"/>
        <v>12707.2</v>
      </c>
      <c r="K115" s="26">
        <f t="shared" si="25"/>
        <v>79587.199999999997</v>
      </c>
      <c r="L115" s="26">
        <v>75000</v>
      </c>
      <c r="M115" s="29">
        <v>0.19</v>
      </c>
      <c r="N115" s="26">
        <f t="shared" si="26"/>
        <v>14250</v>
      </c>
      <c r="O115" s="26">
        <f t="shared" si="27"/>
        <v>89250</v>
      </c>
      <c r="P115" s="26">
        <v>80000</v>
      </c>
      <c r="Q115" s="12">
        <v>0.19</v>
      </c>
      <c r="R115" s="26">
        <f t="shared" si="28"/>
        <v>15200</v>
      </c>
      <c r="S115" s="26">
        <f t="shared" si="29"/>
        <v>95200</v>
      </c>
      <c r="T115" s="26">
        <f t="shared" si="30"/>
        <v>66880</v>
      </c>
      <c r="U115" s="14" t="str">
        <f t="shared" si="31"/>
        <v>DISTRIBUCIONES Y SERVICIOS JT SAS</v>
      </c>
      <c r="V115" s="26">
        <f t="shared" si="32"/>
        <v>73960</v>
      </c>
      <c r="W115" s="26">
        <f t="shared" si="33"/>
        <v>75000</v>
      </c>
      <c r="X115" s="26">
        <f t="shared" si="34"/>
        <v>73759.138961313089</v>
      </c>
      <c r="Y115" s="26">
        <f t="shared" si="35"/>
        <v>5006.3160108007569</v>
      </c>
      <c r="Z115" s="13">
        <f t="shared" si="36"/>
        <v>6.7689507988111908E-2</v>
      </c>
      <c r="AA115" s="26">
        <f t="shared" si="37"/>
        <v>66880</v>
      </c>
      <c r="AB115" s="14" t="str">
        <f t="shared" si="38"/>
        <v>MENOR VALOR</v>
      </c>
      <c r="AC115" s="26">
        <f t="shared" si="39"/>
        <v>66880</v>
      </c>
      <c r="AD115" s="29">
        <v>0.19</v>
      </c>
      <c r="AE115" s="26">
        <f t="shared" si="40"/>
        <v>12707</v>
      </c>
      <c r="AF115" s="26">
        <f t="shared" si="41"/>
        <v>79587</v>
      </c>
    </row>
    <row r="116" spans="1:32" ht="18.75" customHeight="1" x14ac:dyDescent="0.25">
      <c r="A116" s="9">
        <v>113</v>
      </c>
      <c r="B116" s="10" t="s">
        <v>176</v>
      </c>
      <c r="C116" s="15" t="s">
        <v>173</v>
      </c>
      <c r="D116" s="11">
        <v>1</v>
      </c>
      <c r="E116" s="31" t="s">
        <v>24</v>
      </c>
      <c r="F116" s="24" t="s">
        <v>24</v>
      </c>
      <c r="G116" s="34" t="s">
        <v>24</v>
      </c>
      <c r="H116" s="26">
        <v>189900</v>
      </c>
      <c r="I116" s="12">
        <v>0.19</v>
      </c>
      <c r="J116" s="26">
        <f t="shared" si="24"/>
        <v>36081</v>
      </c>
      <c r="K116" s="26">
        <f t="shared" si="25"/>
        <v>225981</v>
      </c>
      <c r="L116" s="26">
        <v>150000</v>
      </c>
      <c r="M116" s="29">
        <v>0.19</v>
      </c>
      <c r="N116" s="26">
        <f t="shared" si="26"/>
        <v>28500</v>
      </c>
      <c r="O116" s="26">
        <f t="shared" si="27"/>
        <v>178500</v>
      </c>
      <c r="P116" s="26">
        <v>165000</v>
      </c>
      <c r="Q116" s="12">
        <v>0.19</v>
      </c>
      <c r="R116" s="26">
        <f t="shared" si="28"/>
        <v>31350</v>
      </c>
      <c r="S116" s="26">
        <f t="shared" si="29"/>
        <v>196350</v>
      </c>
      <c r="T116" s="26">
        <f t="shared" si="30"/>
        <v>150000</v>
      </c>
      <c r="U116" s="14" t="str">
        <f t="shared" si="31"/>
        <v xml:space="preserve"> CONFIABILIDAD INDUSTRIAL SAS</v>
      </c>
      <c r="V116" s="26">
        <f t="shared" si="32"/>
        <v>168300</v>
      </c>
      <c r="W116" s="26">
        <f t="shared" si="33"/>
        <v>165000</v>
      </c>
      <c r="X116" s="26">
        <f t="shared" si="34"/>
        <v>167507.16535769036</v>
      </c>
      <c r="Y116" s="26">
        <f t="shared" si="35"/>
        <v>12940.05409571382</v>
      </c>
      <c r="Z116" s="13">
        <f t="shared" si="36"/>
        <v>7.6886833604954366E-2</v>
      </c>
      <c r="AA116" s="26">
        <f t="shared" si="37"/>
        <v>150000</v>
      </c>
      <c r="AB116" s="14" t="str">
        <f t="shared" si="38"/>
        <v>MENOR VALOR</v>
      </c>
      <c r="AC116" s="26">
        <f t="shared" si="39"/>
        <v>150000</v>
      </c>
      <c r="AD116" s="29">
        <v>0.19</v>
      </c>
      <c r="AE116" s="26">
        <f t="shared" si="40"/>
        <v>28500</v>
      </c>
      <c r="AF116" s="26">
        <f t="shared" si="41"/>
        <v>178500</v>
      </c>
    </row>
    <row r="117" spans="1:32" s="8" customFormat="1" ht="36.75" customHeight="1" x14ac:dyDescent="0.25">
      <c r="A117" s="5"/>
      <c r="B117" s="3" t="s">
        <v>28</v>
      </c>
      <c r="C117" s="5"/>
      <c r="D117" s="3"/>
      <c r="E117" s="33"/>
      <c r="F117" s="3"/>
      <c r="G117" s="27"/>
      <c r="H117" s="27"/>
      <c r="I117" s="6"/>
      <c r="J117" s="27"/>
      <c r="K117" s="27"/>
      <c r="L117" s="27"/>
      <c r="M117" s="30"/>
      <c r="N117" s="27"/>
      <c r="O117" s="27"/>
      <c r="P117" s="27"/>
      <c r="Q117" s="6"/>
      <c r="R117" s="27"/>
      <c r="S117" s="27"/>
      <c r="T117" s="27"/>
      <c r="U117" s="6"/>
      <c r="V117" s="27"/>
      <c r="W117" s="27"/>
      <c r="X117" s="27"/>
      <c r="Y117" s="27"/>
      <c r="Z117" s="6"/>
      <c r="AA117" s="27"/>
      <c r="AB117" s="6"/>
      <c r="AC117" s="6"/>
      <c r="AD117" s="6"/>
      <c r="AE117" s="6"/>
      <c r="AF117" s="6"/>
    </row>
    <row r="118" spans="1:32" ht="32.25" customHeight="1" x14ac:dyDescent="0.25">
      <c r="A118" s="9">
        <v>1</v>
      </c>
      <c r="B118" s="10" t="s">
        <v>125</v>
      </c>
      <c r="C118" s="15" t="s">
        <v>26</v>
      </c>
      <c r="D118" s="11">
        <v>1</v>
      </c>
      <c r="E118" s="31">
        <v>8403.361344537816</v>
      </c>
      <c r="F118" s="24">
        <f t="shared" ref="F118:F151" si="42">113.26/107.76</f>
        <v>1.0510393466963623</v>
      </c>
      <c r="G118" s="26">
        <f t="shared" ref="G118" si="43">+E118*F118</f>
        <v>8832.263417616492</v>
      </c>
      <c r="H118" s="26">
        <v>57105</v>
      </c>
      <c r="I118" s="12">
        <v>0.19</v>
      </c>
      <c r="J118" s="26">
        <f t="shared" ref="J118" si="44">+H118*I118</f>
        <v>10849.95</v>
      </c>
      <c r="K118" s="26">
        <f t="shared" ref="K118" si="45">+H118+J118</f>
        <v>67954.95</v>
      </c>
      <c r="L118" s="26">
        <v>55000</v>
      </c>
      <c r="M118" s="29">
        <v>0.19</v>
      </c>
      <c r="N118" s="26">
        <f t="shared" ref="N118:N141" si="46">+L118*M118</f>
        <v>10450</v>
      </c>
      <c r="O118" s="26">
        <f t="shared" ref="O118:O141" si="47">+L118+N118</f>
        <v>65450</v>
      </c>
      <c r="P118" s="26">
        <v>52000</v>
      </c>
      <c r="Q118" s="12">
        <v>0.19</v>
      </c>
      <c r="R118" s="26">
        <f t="shared" ref="R118:R142" si="48">+P118*Q118</f>
        <v>9880</v>
      </c>
      <c r="S118" s="26">
        <f t="shared" ref="S118:S142" si="49">+P118+R118</f>
        <v>61880</v>
      </c>
      <c r="T118" s="26">
        <f t="shared" ref="T118" si="50">MIN(G118,H118,L118,P118)</f>
        <v>8832.263417616492</v>
      </c>
      <c r="U118" s="14" t="str">
        <f t="shared" si="31"/>
        <v>HISTORICO</v>
      </c>
      <c r="V118" s="26">
        <f t="shared" ref="V118" si="51">AVERAGE(G118,H118,L118,P118)</f>
        <v>43234.315854404122</v>
      </c>
      <c r="W118" s="26">
        <f t="shared" ref="W118" si="52">MEDIAN(G118,H118,L118,P118)</f>
        <v>53500</v>
      </c>
      <c r="X118" s="26">
        <f t="shared" ref="X118" si="53">GEOMEAN(G118,H118,L118,P118)</f>
        <v>34655.968926545931</v>
      </c>
      <c r="Y118" s="26">
        <f t="shared" ref="Y118" si="54">STDEVA(T118,V118)</f>
        <v>24325.924564787721</v>
      </c>
      <c r="Z118" s="13">
        <f t="shared" ref="Z118" si="55">+Y118/V118</f>
        <v>0.56265316298071433</v>
      </c>
      <c r="AA118" s="26">
        <f t="shared" si="37"/>
        <v>34655.968926545931</v>
      </c>
      <c r="AB118" s="14" t="str">
        <f t="shared" si="38"/>
        <v>MEDIA GEOMETRICA</v>
      </c>
      <c r="AC118" s="26">
        <f t="shared" si="39"/>
        <v>34656</v>
      </c>
      <c r="AD118" s="29">
        <v>0.19</v>
      </c>
      <c r="AE118" s="26">
        <f t="shared" si="40"/>
        <v>6585</v>
      </c>
      <c r="AF118" s="26">
        <f t="shared" si="41"/>
        <v>41241</v>
      </c>
    </row>
    <row r="119" spans="1:32" ht="18.75" customHeight="1" x14ac:dyDescent="0.25">
      <c r="A119" s="9">
        <v>2</v>
      </c>
      <c r="B119" s="10" t="s">
        <v>126</v>
      </c>
      <c r="C119" s="15" t="s">
        <v>26</v>
      </c>
      <c r="D119" s="11">
        <v>1</v>
      </c>
      <c r="E119" s="31">
        <v>8403.361344537816</v>
      </c>
      <c r="F119" s="24">
        <f t="shared" si="42"/>
        <v>1.0510393466963623</v>
      </c>
      <c r="G119" s="26">
        <f t="shared" ref="G119:G151" si="56">+E119*F119</f>
        <v>8832.263417616492</v>
      </c>
      <c r="H119" s="26">
        <v>33781</v>
      </c>
      <c r="I119" s="12">
        <v>0.19</v>
      </c>
      <c r="J119" s="26">
        <f t="shared" ref="J119:J156" si="57">+H119*I119</f>
        <v>6418.39</v>
      </c>
      <c r="K119" s="26">
        <f t="shared" ref="K119:K156" si="58">+H119+J119</f>
        <v>40199.39</v>
      </c>
      <c r="L119" s="26">
        <v>30500</v>
      </c>
      <c r="M119" s="29">
        <v>0.19</v>
      </c>
      <c r="N119" s="26">
        <f t="shared" si="46"/>
        <v>5795</v>
      </c>
      <c r="O119" s="26">
        <f t="shared" si="47"/>
        <v>36295</v>
      </c>
      <c r="P119" s="26">
        <v>32000</v>
      </c>
      <c r="Q119" s="12">
        <v>0.19</v>
      </c>
      <c r="R119" s="26">
        <f t="shared" si="48"/>
        <v>6080</v>
      </c>
      <c r="S119" s="26">
        <f t="shared" si="49"/>
        <v>38080</v>
      </c>
      <c r="T119" s="26">
        <f t="shared" ref="T119:T157" si="59">MIN(G119,H119,L119,P119)</f>
        <v>8832.263417616492</v>
      </c>
      <c r="U119" s="14" t="str">
        <f t="shared" si="31"/>
        <v>HISTORICO</v>
      </c>
      <c r="V119" s="26">
        <f t="shared" ref="V119:V156" si="60">AVERAGE(G119,H119,L119,P119)</f>
        <v>26278.315854404122</v>
      </c>
      <c r="W119" s="26">
        <f t="shared" ref="W119:W156" si="61">MEDIAN(G119,H119,L119,P119)</f>
        <v>31250</v>
      </c>
      <c r="X119" s="26">
        <f t="shared" ref="X119:X156" si="62">GEOMEAN(G119,H119,L119,P119)</f>
        <v>23229.966479105355</v>
      </c>
      <c r="Y119" s="26">
        <f t="shared" ref="Y119:Y156" si="63">STDEVA(T119,V119)</f>
        <v>12336.221982988625</v>
      </c>
      <c r="Z119" s="13">
        <f t="shared" ref="Z119:Z156" si="64">+Y119/V119</f>
        <v>0.46944492376672353</v>
      </c>
      <c r="AA119" s="26">
        <f t="shared" si="37"/>
        <v>23229.966479105355</v>
      </c>
      <c r="AB119" s="14" t="str">
        <f t="shared" si="38"/>
        <v>MEDIA GEOMETRICA</v>
      </c>
      <c r="AC119" s="26">
        <f t="shared" si="39"/>
        <v>23230</v>
      </c>
      <c r="AD119" s="29">
        <v>0.19</v>
      </c>
      <c r="AE119" s="26">
        <f t="shared" si="40"/>
        <v>4414</v>
      </c>
      <c r="AF119" s="26">
        <f t="shared" si="41"/>
        <v>27644</v>
      </c>
    </row>
    <row r="120" spans="1:32" ht="38.25" customHeight="1" x14ac:dyDescent="0.25">
      <c r="A120" s="9">
        <v>3</v>
      </c>
      <c r="B120" s="10" t="s">
        <v>127</v>
      </c>
      <c r="C120" s="15" t="s">
        <v>26</v>
      </c>
      <c r="D120" s="11">
        <v>1</v>
      </c>
      <c r="E120" s="31">
        <v>21008.403361344539</v>
      </c>
      <c r="F120" s="24">
        <f t="shared" si="42"/>
        <v>1.0510393466963623</v>
      </c>
      <c r="G120" s="26">
        <f t="shared" si="56"/>
        <v>22080.658544041227</v>
      </c>
      <c r="H120" s="26">
        <v>65838</v>
      </c>
      <c r="I120" s="12">
        <v>0.19</v>
      </c>
      <c r="J120" s="26">
        <f t="shared" si="57"/>
        <v>12509.22</v>
      </c>
      <c r="K120" s="26">
        <f t="shared" si="58"/>
        <v>78347.22</v>
      </c>
      <c r="L120" s="26">
        <v>95000</v>
      </c>
      <c r="M120" s="29">
        <v>0.19</v>
      </c>
      <c r="N120" s="26">
        <f t="shared" si="46"/>
        <v>18050</v>
      </c>
      <c r="O120" s="26">
        <f t="shared" si="47"/>
        <v>113050</v>
      </c>
      <c r="P120" s="26">
        <v>93000</v>
      </c>
      <c r="Q120" s="12">
        <v>0.19</v>
      </c>
      <c r="R120" s="26">
        <f t="shared" si="48"/>
        <v>17670</v>
      </c>
      <c r="S120" s="26">
        <f t="shared" si="49"/>
        <v>110670</v>
      </c>
      <c r="T120" s="26">
        <f t="shared" si="59"/>
        <v>22080.658544041227</v>
      </c>
      <c r="U120" s="14" t="str">
        <f t="shared" si="31"/>
        <v>HISTORICO</v>
      </c>
      <c r="V120" s="26">
        <f t="shared" si="60"/>
        <v>68979.664636010304</v>
      </c>
      <c r="W120" s="26">
        <f t="shared" si="61"/>
        <v>79419</v>
      </c>
      <c r="X120" s="26">
        <f t="shared" si="62"/>
        <v>59865.112271578793</v>
      </c>
      <c r="Y120" s="26">
        <f t="shared" si="63"/>
        <v>33162.605238540527</v>
      </c>
      <c r="Z120" s="13">
        <f t="shared" si="64"/>
        <v>0.48075915436138905</v>
      </c>
      <c r="AA120" s="26">
        <f t="shared" si="37"/>
        <v>59865.112271578793</v>
      </c>
      <c r="AB120" s="14" t="str">
        <f t="shared" si="38"/>
        <v>MEDIA GEOMETRICA</v>
      </c>
      <c r="AC120" s="26">
        <f t="shared" si="39"/>
        <v>59865</v>
      </c>
      <c r="AD120" s="29">
        <v>0.19</v>
      </c>
      <c r="AE120" s="26">
        <f t="shared" si="40"/>
        <v>11374</v>
      </c>
      <c r="AF120" s="26">
        <f t="shared" si="41"/>
        <v>71239</v>
      </c>
    </row>
    <row r="121" spans="1:32" ht="32.25" customHeight="1" x14ac:dyDescent="0.25">
      <c r="A121" s="9">
        <v>4</v>
      </c>
      <c r="B121" s="10" t="s">
        <v>128</v>
      </c>
      <c r="C121" s="15" t="s">
        <v>26</v>
      </c>
      <c r="D121" s="11">
        <v>1</v>
      </c>
      <c r="E121" s="31">
        <v>16806.722689075632</v>
      </c>
      <c r="F121" s="24">
        <f t="shared" si="42"/>
        <v>1.0510393466963623</v>
      </c>
      <c r="G121" s="26">
        <f t="shared" si="56"/>
        <v>17664.526835232984</v>
      </c>
      <c r="H121" s="26">
        <v>55059</v>
      </c>
      <c r="I121" s="12">
        <v>0.19</v>
      </c>
      <c r="J121" s="26">
        <f t="shared" si="57"/>
        <v>10461.210000000001</v>
      </c>
      <c r="K121" s="26">
        <f t="shared" si="58"/>
        <v>65520.21</v>
      </c>
      <c r="L121" s="26">
        <v>95000</v>
      </c>
      <c r="M121" s="29">
        <v>0.19</v>
      </c>
      <c r="N121" s="26">
        <f t="shared" si="46"/>
        <v>18050</v>
      </c>
      <c r="O121" s="26">
        <f t="shared" si="47"/>
        <v>113050</v>
      </c>
      <c r="P121" s="26">
        <v>93000</v>
      </c>
      <c r="Q121" s="12">
        <v>0.19</v>
      </c>
      <c r="R121" s="26">
        <f t="shared" si="48"/>
        <v>17670</v>
      </c>
      <c r="S121" s="26">
        <f t="shared" si="49"/>
        <v>110670</v>
      </c>
      <c r="T121" s="26">
        <f t="shared" si="59"/>
        <v>17664.526835232984</v>
      </c>
      <c r="U121" s="14" t="str">
        <f t="shared" si="31"/>
        <v>HISTORICO</v>
      </c>
      <c r="V121" s="26">
        <f t="shared" si="60"/>
        <v>65180.881708808243</v>
      </c>
      <c r="W121" s="26">
        <f t="shared" si="61"/>
        <v>74029.5</v>
      </c>
      <c r="X121" s="26">
        <f t="shared" si="62"/>
        <v>54141.990772084413</v>
      </c>
      <c r="Y121" s="26">
        <f t="shared" si="63"/>
        <v>33599.136748371515</v>
      </c>
      <c r="Z121" s="13">
        <f t="shared" si="64"/>
        <v>0.51547533367949339</v>
      </c>
      <c r="AA121" s="26">
        <f t="shared" si="37"/>
        <v>54141.990772084413</v>
      </c>
      <c r="AB121" s="14" t="str">
        <f t="shared" si="38"/>
        <v>MEDIA GEOMETRICA</v>
      </c>
      <c r="AC121" s="26">
        <f t="shared" si="39"/>
        <v>54142</v>
      </c>
      <c r="AD121" s="29">
        <v>0.19</v>
      </c>
      <c r="AE121" s="26">
        <f t="shared" si="40"/>
        <v>10287</v>
      </c>
      <c r="AF121" s="26">
        <f t="shared" si="41"/>
        <v>64429</v>
      </c>
    </row>
    <row r="122" spans="1:32" ht="27" customHeight="1" x14ac:dyDescent="0.25">
      <c r="A122" s="9">
        <v>5</v>
      </c>
      <c r="B122" s="10" t="s">
        <v>129</v>
      </c>
      <c r="C122" s="15" t="s">
        <v>26</v>
      </c>
      <c r="D122" s="11">
        <v>1</v>
      </c>
      <c r="E122" s="31">
        <v>16806.722689075632</v>
      </c>
      <c r="F122" s="24">
        <f t="shared" si="42"/>
        <v>1.0510393466963623</v>
      </c>
      <c r="G122" s="26">
        <f t="shared" si="56"/>
        <v>17664.526835232984</v>
      </c>
      <c r="H122" s="26">
        <v>85000</v>
      </c>
      <c r="I122" s="12">
        <v>0.19</v>
      </c>
      <c r="J122" s="26">
        <f t="shared" si="57"/>
        <v>16150</v>
      </c>
      <c r="K122" s="26">
        <f t="shared" si="58"/>
        <v>101150</v>
      </c>
      <c r="L122" s="26">
        <v>85000</v>
      </c>
      <c r="M122" s="29">
        <v>0.19</v>
      </c>
      <c r="N122" s="26">
        <f t="shared" si="46"/>
        <v>16150</v>
      </c>
      <c r="O122" s="26">
        <f t="shared" si="47"/>
        <v>101150</v>
      </c>
      <c r="P122" s="26">
        <v>87000</v>
      </c>
      <c r="Q122" s="12">
        <v>0.19</v>
      </c>
      <c r="R122" s="26">
        <f t="shared" si="48"/>
        <v>16530</v>
      </c>
      <c r="S122" s="26">
        <f t="shared" si="49"/>
        <v>103530</v>
      </c>
      <c r="T122" s="26">
        <f t="shared" si="59"/>
        <v>17664.526835232984</v>
      </c>
      <c r="U122" s="14" t="str">
        <f t="shared" si="31"/>
        <v>HISTORICO</v>
      </c>
      <c r="V122" s="26">
        <f t="shared" si="60"/>
        <v>68666.131708808243</v>
      </c>
      <c r="W122" s="26">
        <f t="shared" si="61"/>
        <v>85000</v>
      </c>
      <c r="X122" s="26">
        <f t="shared" si="62"/>
        <v>57725.111202803848</v>
      </c>
      <c r="Y122" s="26">
        <f t="shared" si="63"/>
        <v>36063.580657501931</v>
      </c>
      <c r="Z122" s="13">
        <f t="shared" si="64"/>
        <v>0.52520186822866888</v>
      </c>
      <c r="AA122" s="26">
        <f t="shared" si="37"/>
        <v>57725.111202803848</v>
      </c>
      <c r="AB122" s="14" t="str">
        <f t="shared" si="38"/>
        <v>MEDIA GEOMETRICA</v>
      </c>
      <c r="AC122" s="26">
        <f t="shared" si="39"/>
        <v>57725</v>
      </c>
      <c r="AD122" s="29">
        <v>0.19</v>
      </c>
      <c r="AE122" s="26">
        <f t="shared" si="40"/>
        <v>10968</v>
      </c>
      <c r="AF122" s="26">
        <f t="shared" si="41"/>
        <v>68693</v>
      </c>
    </row>
    <row r="123" spans="1:32" ht="30" customHeight="1" x14ac:dyDescent="0.25">
      <c r="A123" s="9">
        <v>6</v>
      </c>
      <c r="B123" s="10" t="s">
        <v>130</v>
      </c>
      <c r="C123" s="15" t="s">
        <v>26</v>
      </c>
      <c r="D123" s="11">
        <v>1</v>
      </c>
      <c r="E123" s="31">
        <v>16806.722689075632</v>
      </c>
      <c r="F123" s="24">
        <f t="shared" si="42"/>
        <v>1.0510393466963623</v>
      </c>
      <c r="G123" s="26">
        <f t="shared" si="56"/>
        <v>17664.526835232984</v>
      </c>
      <c r="H123" s="26">
        <v>56382</v>
      </c>
      <c r="I123" s="12">
        <v>0.19</v>
      </c>
      <c r="J123" s="26">
        <f t="shared" si="57"/>
        <v>10712.58</v>
      </c>
      <c r="K123" s="26">
        <f t="shared" si="58"/>
        <v>67094.58</v>
      </c>
      <c r="L123" s="26">
        <v>85000</v>
      </c>
      <c r="M123" s="29">
        <v>0.19</v>
      </c>
      <c r="N123" s="26">
        <f t="shared" si="46"/>
        <v>16150</v>
      </c>
      <c r="O123" s="26">
        <f t="shared" si="47"/>
        <v>101150</v>
      </c>
      <c r="P123" s="26">
        <v>87000</v>
      </c>
      <c r="Q123" s="12">
        <v>0.19</v>
      </c>
      <c r="R123" s="26">
        <f t="shared" si="48"/>
        <v>16530</v>
      </c>
      <c r="S123" s="26">
        <f t="shared" si="49"/>
        <v>103530</v>
      </c>
      <c r="T123" s="26">
        <f t="shared" si="59"/>
        <v>17664.526835232984</v>
      </c>
      <c r="U123" s="14" t="str">
        <f t="shared" si="31"/>
        <v>HISTORICO</v>
      </c>
      <c r="V123" s="26">
        <f t="shared" si="60"/>
        <v>61511.631708808243</v>
      </c>
      <c r="W123" s="26">
        <f t="shared" si="61"/>
        <v>70691</v>
      </c>
      <c r="X123" s="26">
        <f t="shared" si="62"/>
        <v>52094.894889735842</v>
      </c>
      <c r="Y123" s="26">
        <f t="shared" si="63"/>
        <v>31004.585191502785</v>
      </c>
      <c r="Z123" s="13">
        <f t="shared" si="64"/>
        <v>0.50404426496562993</v>
      </c>
      <c r="AA123" s="26">
        <f t="shared" si="37"/>
        <v>52094.894889735842</v>
      </c>
      <c r="AB123" s="14" t="str">
        <f t="shared" si="38"/>
        <v>MEDIA GEOMETRICA</v>
      </c>
      <c r="AC123" s="26">
        <f t="shared" si="39"/>
        <v>52095</v>
      </c>
      <c r="AD123" s="29">
        <v>0.19</v>
      </c>
      <c r="AE123" s="26">
        <f t="shared" si="40"/>
        <v>9898</v>
      </c>
      <c r="AF123" s="26">
        <f t="shared" si="41"/>
        <v>61993</v>
      </c>
    </row>
    <row r="124" spans="1:32" ht="18.75" customHeight="1" x14ac:dyDescent="0.25">
      <c r="A124" s="9">
        <v>7</v>
      </c>
      <c r="B124" s="10" t="s">
        <v>131</v>
      </c>
      <c r="C124" s="15" t="s">
        <v>26</v>
      </c>
      <c r="D124" s="11">
        <v>1</v>
      </c>
      <c r="E124" s="31">
        <v>16806.722689075632</v>
      </c>
      <c r="F124" s="24">
        <f t="shared" si="42"/>
        <v>1.0510393466963623</v>
      </c>
      <c r="G124" s="26">
        <f t="shared" si="56"/>
        <v>17664.526835232984</v>
      </c>
      <c r="H124" s="26">
        <v>65935</v>
      </c>
      <c r="I124" s="12">
        <v>0.19</v>
      </c>
      <c r="J124" s="26">
        <f t="shared" si="57"/>
        <v>12527.65</v>
      </c>
      <c r="K124" s="26">
        <f t="shared" si="58"/>
        <v>78462.649999999994</v>
      </c>
      <c r="L124" s="26">
        <v>85000</v>
      </c>
      <c r="M124" s="29">
        <v>0.19</v>
      </c>
      <c r="N124" s="26">
        <f t="shared" si="46"/>
        <v>16150</v>
      </c>
      <c r="O124" s="26">
        <f t="shared" si="47"/>
        <v>101150</v>
      </c>
      <c r="P124" s="26">
        <v>87000</v>
      </c>
      <c r="Q124" s="12">
        <v>0.19</v>
      </c>
      <c r="R124" s="26">
        <f t="shared" si="48"/>
        <v>16530</v>
      </c>
      <c r="S124" s="26">
        <f t="shared" si="49"/>
        <v>103530</v>
      </c>
      <c r="T124" s="26">
        <f t="shared" si="59"/>
        <v>17664.526835232984</v>
      </c>
      <c r="U124" s="14" t="str">
        <f t="shared" si="31"/>
        <v>HISTORICO</v>
      </c>
      <c r="V124" s="26">
        <f t="shared" si="60"/>
        <v>63899.881708808243</v>
      </c>
      <c r="W124" s="26">
        <f t="shared" si="61"/>
        <v>75467.5</v>
      </c>
      <c r="X124" s="26">
        <f t="shared" si="62"/>
        <v>54173.768734465099</v>
      </c>
      <c r="Y124" s="26">
        <f t="shared" si="63"/>
        <v>32693.332961671556</v>
      </c>
      <c r="Z124" s="13">
        <f t="shared" si="64"/>
        <v>0.51163370083617798</v>
      </c>
      <c r="AA124" s="26">
        <f t="shared" si="37"/>
        <v>54173.768734465099</v>
      </c>
      <c r="AB124" s="14" t="str">
        <f t="shared" si="38"/>
        <v>MEDIA GEOMETRICA</v>
      </c>
      <c r="AC124" s="26">
        <f t="shared" si="39"/>
        <v>54174</v>
      </c>
      <c r="AD124" s="29">
        <v>0.19</v>
      </c>
      <c r="AE124" s="26">
        <f t="shared" si="40"/>
        <v>10293</v>
      </c>
      <c r="AF124" s="26">
        <f t="shared" si="41"/>
        <v>64467</v>
      </c>
    </row>
    <row r="125" spans="1:32" ht="76.5" customHeight="1" x14ac:dyDescent="0.25">
      <c r="A125" s="9">
        <v>8</v>
      </c>
      <c r="B125" s="10" t="s">
        <v>132</v>
      </c>
      <c r="C125" s="15" t="s">
        <v>26</v>
      </c>
      <c r="D125" s="11">
        <v>1</v>
      </c>
      <c r="E125" s="31">
        <v>25210.084033613446</v>
      </c>
      <c r="F125" s="24">
        <f t="shared" si="42"/>
        <v>1.0510393466963623</v>
      </c>
      <c r="G125" s="26">
        <f t="shared" si="56"/>
        <v>26496.790252849471</v>
      </c>
      <c r="H125" s="26">
        <v>219425</v>
      </c>
      <c r="I125" s="12">
        <v>0.19</v>
      </c>
      <c r="J125" s="26">
        <f t="shared" si="57"/>
        <v>41690.75</v>
      </c>
      <c r="K125" s="26">
        <f t="shared" si="58"/>
        <v>261115.75</v>
      </c>
      <c r="L125" s="26">
        <v>245000</v>
      </c>
      <c r="M125" s="29">
        <v>0.19</v>
      </c>
      <c r="N125" s="26">
        <f t="shared" si="46"/>
        <v>46550</v>
      </c>
      <c r="O125" s="26">
        <f t="shared" si="47"/>
        <v>291550</v>
      </c>
      <c r="P125" s="26">
        <v>250000</v>
      </c>
      <c r="Q125" s="12">
        <v>0.19</v>
      </c>
      <c r="R125" s="26">
        <f t="shared" si="48"/>
        <v>47500</v>
      </c>
      <c r="S125" s="26">
        <f t="shared" si="49"/>
        <v>297500</v>
      </c>
      <c r="T125" s="26">
        <f t="shared" si="59"/>
        <v>26496.790252849471</v>
      </c>
      <c r="U125" s="14" t="str">
        <f t="shared" si="31"/>
        <v>HISTORICO</v>
      </c>
      <c r="V125" s="26">
        <f t="shared" si="60"/>
        <v>185230.44756321236</v>
      </c>
      <c r="W125" s="26">
        <f t="shared" si="61"/>
        <v>232212.5</v>
      </c>
      <c r="X125" s="26">
        <f t="shared" si="62"/>
        <v>137371.4134985178</v>
      </c>
      <c r="Y125" s="26">
        <f t="shared" si="63"/>
        <v>112241.6454866992</v>
      </c>
      <c r="Z125" s="13">
        <f t="shared" si="64"/>
        <v>0.6059567795861166</v>
      </c>
      <c r="AA125" s="26">
        <f t="shared" si="37"/>
        <v>137371.4134985178</v>
      </c>
      <c r="AB125" s="14" t="str">
        <f t="shared" si="38"/>
        <v>MEDIA GEOMETRICA</v>
      </c>
      <c r="AC125" s="26">
        <f t="shared" si="39"/>
        <v>137371</v>
      </c>
      <c r="AD125" s="29">
        <v>0.19</v>
      </c>
      <c r="AE125" s="26">
        <f t="shared" si="40"/>
        <v>26100</v>
      </c>
      <c r="AF125" s="26">
        <f t="shared" si="41"/>
        <v>163471</v>
      </c>
    </row>
    <row r="126" spans="1:32" ht="112.5" customHeight="1" x14ac:dyDescent="0.25">
      <c r="A126" s="9">
        <v>9</v>
      </c>
      <c r="B126" s="10" t="s">
        <v>133</v>
      </c>
      <c r="C126" s="15" t="s">
        <v>26</v>
      </c>
      <c r="D126" s="11">
        <v>1</v>
      </c>
      <c r="E126" s="31">
        <v>25210.084033613446</v>
      </c>
      <c r="F126" s="24">
        <f t="shared" si="42"/>
        <v>1.0510393466963623</v>
      </c>
      <c r="G126" s="26">
        <f t="shared" si="56"/>
        <v>26496.790252849471</v>
      </c>
      <c r="H126" s="26">
        <v>219425</v>
      </c>
      <c r="I126" s="12">
        <v>0.19</v>
      </c>
      <c r="J126" s="26">
        <f t="shared" si="57"/>
        <v>41690.75</v>
      </c>
      <c r="K126" s="26">
        <f t="shared" si="58"/>
        <v>261115.75</v>
      </c>
      <c r="L126" s="26">
        <v>245000</v>
      </c>
      <c r="M126" s="29">
        <v>0.19</v>
      </c>
      <c r="N126" s="26">
        <f t="shared" si="46"/>
        <v>46550</v>
      </c>
      <c r="O126" s="26">
        <f t="shared" si="47"/>
        <v>291550</v>
      </c>
      <c r="P126" s="26">
        <v>250000</v>
      </c>
      <c r="Q126" s="12">
        <v>0.19</v>
      </c>
      <c r="R126" s="26">
        <f t="shared" si="48"/>
        <v>47500</v>
      </c>
      <c r="S126" s="26">
        <f t="shared" si="49"/>
        <v>297500</v>
      </c>
      <c r="T126" s="26">
        <f t="shared" si="59"/>
        <v>26496.790252849471</v>
      </c>
      <c r="U126" s="14" t="str">
        <f t="shared" si="31"/>
        <v>HISTORICO</v>
      </c>
      <c r="V126" s="26">
        <f t="shared" si="60"/>
        <v>185230.44756321236</v>
      </c>
      <c r="W126" s="26">
        <f t="shared" si="61"/>
        <v>232212.5</v>
      </c>
      <c r="X126" s="26">
        <f t="shared" si="62"/>
        <v>137371.4134985178</v>
      </c>
      <c r="Y126" s="26">
        <f t="shared" si="63"/>
        <v>112241.6454866992</v>
      </c>
      <c r="Z126" s="13">
        <f t="shared" si="64"/>
        <v>0.6059567795861166</v>
      </c>
      <c r="AA126" s="26">
        <f t="shared" si="37"/>
        <v>137371.4134985178</v>
      </c>
      <c r="AB126" s="14" t="str">
        <f t="shared" si="38"/>
        <v>MEDIA GEOMETRICA</v>
      </c>
      <c r="AC126" s="26">
        <f t="shared" si="39"/>
        <v>137371</v>
      </c>
      <c r="AD126" s="29">
        <v>0.19</v>
      </c>
      <c r="AE126" s="26">
        <f t="shared" si="40"/>
        <v>26100</v>
      </c>
      <c r="AF126" s="26">
        <f t="shared" si="41"/>
        <v>163471</v>
      </c>
    </row>
    <row r="127" spans="1:32" ht="18.75" customHeight="1" x14ac:dyDescent="0.25">
      <c r="A127" s="9">
        <v>10</v>
      </c>
      <c r="B127" s="10" t="s">
        <v>134</v>
      </c>
      <c r="C127" s="15" t="s">
        <v>26</v>
      </c>
      <c r="D127" s="11">
        <v>1</v>
      </c>
      <c r="E127" s="31">
        <v>12605.042016806723</v>
      </c>
      <c r="F127" s="24">
        <f t="shared" si="42"/>
        <v>1.0510393466963623</v>
      </c>
      <c r="G127" s="26">
        <f t="shared" si="56"/>
        <v>13248.395126424735</v>
      </c>
      <c r="H127" s="26">
        <v>55548</v>
      </c>
      <c r="I127" s="12">
        <v>0.19</v>
      </c>
      <c r="J127" s="26">
        <f t="shared" si="57"/>
        <v>10554.12</v>
      </c>
      <c r="K127" s="26">
        <f t="shared" si="58"/>
        <v>66102.12</v>
      </c>
      <c r="L127" s="26">
        <v>55900</v>
      </c>
      <c r="M127" s="29">
        <v>0.19</v>
      </c>
      <c r="N127" s="26">
        <f t="shared" si="46"/>
        <v>10621</v>
      </c>
      <c r="O127" s="26">
        <f t="shared" si="47"/>
        <v>66521</v>
      </c>
      <c r="P127" s="26">
        <v>57800</v>
      </c>
      <c r="Q127" s="12">
        <v>0.19</v>
      </c>
      <c r="R127" s="26">
        <f t="shared" si="48"/>
        <v>10982</v>
      </c>
      <c r="S127" s="26">
        <f t="shared" si="49"/>
        <v>68782</v>
      </c>
      <c r="T127" s="26">
        <f t="shared" si="59"/>
        <v>13248.395126424735</v>
      </c>
      <c r="U127" s="14" t="str">
        <f t="shared" si="31"/>
        <v>HISTORICO</v>
      </c>
      <c r="V127" s="26">
        <f t="shared" si="60"/>
        <v>45624.098781606182</v>
      </c>
      <c r="W127" s="26">
        <f t="shared" si="61"/>
        <v>55724</v>
      </c>
      <c r="X127" s="26">
        <f t="shared" si="62"/>
        <v>39268.366557866328</v>
      </c>
      <c r="Y127" s="26">
        <f t="shared" si="63"/>
        <v>22893.079600264889</v>
      </c>
      <c r="Z127" s="13">
        <f t="shared" si="64"/>
        <v>0.501776039672579</v>
      </c>
      <c r="AA127" s="26">
        <f t="shared" si="37"/>
        <v>39268.366557866328</v>
      </c>
      <c r="AB127" s="14" t="str">
        <f t="shared" si="38"/>
        <v>MEDIA GEOMETRICA</v>
      </c>
      <c r="AC127" s="26">
        <f t="shared" si="39"/>
        <v>39268</v>
      </c>
      <c r="AD127" s="29">
        <v>0.19</v>
      </c>
      <c r="AE127" s="26">
        <f t="shared" si="40"/>
        <v>7461</v>
      </c>
      <c r="AF127" s="26">
        <f t="shared" si="41"/>
        <v>46729</v>
      </c>
    </row>
    <row r="128" spans="1:32" ht="18.75" customHeight="1" x14ac:dyDescent="0.25">
      <c r="A128" s="9">
        <v>11</v>
      </c>
      <c r="B128" s="10" t="s">
        <v>135</v>
      </c>
      <c r="C128" s="15" t="s">
        <v>26</v>
      </c>
      <c r="D128" s="11">
        <v>1</v>
      </c>
      <c r="E128" s="31">
        <v>25210.084033613446</v>
      </c>
      <c r="F128" s="24">
        <f t="shared" si="42"/>
        <v>1.0510393466963623</v>
      </c>
      <c r="G128" s="26">
        <f t="shared" si="56"/>
        <v>26496.790252849471</v>
      </c>
      <c r="H128" s="26">
        <v>86424</v>
      </c>
      <c r="I128" s="12">
        <v>0.19</v>
      </c>
      <c r="J128" s="26">
        <f t="shared" si="57"/>
        <v>16420.560000000001</v>
      </c>
      <c r="K128" s="26">
        <f t="shared" si="58"/>
        <v>102844.56</v>
      </c>
      <c r="L128" s="26">
        <v>93200</v>
      </c>
      <c r="M128" s="29">
        <v>0.19</v>
      </c>
      <c r="N128" s="26">
        <f t="shared" si="46"/>
        <v>17708</v>
      </c>
      <c r="O128" s="26">
        <f t="shared" si="47"/>
        <v>110908</v>
      </c>
      <c r="P128" s="26">
        <v>96400</v>
      </c>
      <c r="Q128" s="12">
        <v>0.19</v>
      </c>
      <c r="R128" s="26">
        <f t="shared" si="48"/>
        <v>18316</v>
      </c>
      <c r="S128" s="26">
        <f t="shared" si="49"/>
        <v>114716</v>
      </c>
      <c r="T128" s="26">
        <f t="shared" si="59"/>
        <v>26496.790252849471</v>
      </c>
      <c r="U128" s="14" t="str">
        <f t="shared" si="31"/>
        <v>HISTORICO</v>
      </c>
      <c r="V128" s="26">
        <f t="shared" si="60"/>
        <v>75630.197563212365</v>
      </c>
      <c r="W128" s="26">
        <f t="shared" si="61"/>
        <v>89812</v>
      </c>
      <c r="X128" s="26">
        <f t="shared" si="62"/>
        <v>67348.843779128147</v>
      </c>
      <c r="Y128" s="26">
        <f t="shared" si="63"/>
        <v>34742.565491958288</v>
      </c>
      <c r="Z128" s="13">
        <f t="shared" si="64"/>
        <v>0.45937425276352289</v>
      </c>
      <c r="AA128" s="26">
        <f t="shared" si="37"/>
        <v>67348.843779128147</v>
      </c>
      <c r="AB128" s="14" t="str">
        <f t="shared" si="38"/>
        <v>MEDIA GEOMETRICA</v>
      </c>
      <c r="AC128" s="26">
        <f t="shared" si="39"/>
        <v>67349</v>
      </c>
      <c r="AD128" s="29">
        <v>0.19</v>
      </c>
      <c r="AE128" s="26">
        <f t="shared" si="40"/>
        <v>12796</v>
      </c>
      <c r="AF128" s="26">
        <f t="shared" si="41"/>
        <v>80145</v>
      </c>
    </row>
    <row r="129" spans="1:32" ht="30.75" customHeight="1" x14ac:dyDescent="0.25">
      <c r="A129" s="9">
        <v>12</v>
      </c>
      <c r="B129" s="10" t="s">
        <v>136</v>
      </c>
      <c r="C129" s="15" t="s">
        <v>26</v>
      </c>
      <c r="D129" s="11">
        <v>1</v>
      </c>
      <c r="E129" s="31">
        <v>25210.084033613446</v>
      </c>
      <c r="F129" s="24">
        <f t="shared" si="42"/>
        <v>1.0510393466963623</v>
      </c>
      <c r="G129" s="26">
        <f t="shared" si="56"/>
        <v>26496.790252849471</v>
      </c>
      <c r="H129" s="26">
        <v>79179</v>
      </c>
      <c r="I129" s="12">
        <v>0.19</v>
      </c>
      <c r="J129" s="26">
        <f t="shared" si="57"/>
        <v>15044.01</v>
      </c>
      <c r="K129" s="26">
        <f t="shared" si="58"/>
        <v>94223.01</v>
      </c>
      <c r="L129" s="26">
        <v>95000</v>
      </c>
      <c r="M129" s="29">
        <v>0.19</v>
      </c>
      <c r="N129" s="26">
        <f t="shared" si="46"/>
        <v>18050</v>
      </c>
      <c r="O129" s="26">
        <f t="shared" si="47"/>
        <v>113050</v>
      </c>
      <c r="P129" s="26">
        <v>93000</v>
      </c>
      <c r="Q129" s="12">
        <v>0.19</v>
      </c>
      <c r="R129" s="26">
        <f t="shared" si="48"/>
        <v>17670</v>
      </c>
      <c r="S129" s="26">
        <f t="shared" si="49"/>
        <v>110670</v>
      </c>
      <c r="T129" s="26">
        <f t="shared" si="59"/>
        <v>26496.790252849471</v>
      </c>
      <c r="U129" s="14" t="str">
        <f t="shared" si="31"/>
        <v>HISTORICO</v>
      </c>
      <c r="V129" s="26">
        <f t="shared" si="60"/>
        <v>73418.947563212365</v>
      </c>
      <c r="W129" s="26">
        <f t="shared" si="61"/>
        <v>86089.5</v>
      </c>
      <c r="X129" s="26">
        <f t="shared" si="62"/>
        <v>65614.898077501435</v>
      </c>
      <c r="Y129" s="26">
        <f t="shared" si="63"/>
        <v>33178.97562205953</v>
      </c>
      <c r="Z129" s="13">
        <f t="shared" si="64"/>
        <v>0.45191298327305823</v>
      </c>
      <c r="AA129" s="26">
        <f t="shared" si="37"/>
        <v>65614.898077501435</v>
      </c>
      <c r="AB129" s="14" t="str">
        <f t="shared" si="38"/>
        <v>MEDIA GEOMETRICA</v>
      </c>
      <c r="AC129" s="26">
        <f t="shared" si="39"/>
        <v>65615</v>
      </c>
      <c r="AD129" s="29">
        <v>0.19</v>
      </c>
      <c r="AE129" s="26">
        <f t="shared" si="40"/>
        <v>12467</v>
      </c>
      <c r="AF129" s="26">
        <f t="shared" si="41"/>
        <v>78082</v>
      </c>
    </row>
    <row r="130" spans="1:32" ht="201" customHeight="1" x14ac:dyDescent="0.25">
      <c r="A130" s="9">
        <v>13</v>
      </c>
      <c r="B130" s="10" t="s">
        <v>137</v>
      </c>
      <c r="C130" s="15" t="s">
        <v>26</v>
      </c>
      <c r="D130" s="11">
        <v>1</v>
      </c>
      <c r="E130" s="31">
        <v>25210.080000000002</v>
      </c>
      <c r="F130" s="24">
        <f t="shared" si="42"/>
        <v>1.0510393466963623</v>
      </c>
      <c r="G130" s="26">
        <f t="shared" si="56"/>
        <v>26496.786013363031</v>
      </c>
      <c r="H130" s="26">
        <v>86424</v>
      </c>
      <c r="I130" s="12">
        <v>0.19</v>
      </c>
      <c r="J130" s="26">
        <f t="shared" si="57"/>
        <v>16420.560000000001</v>
      </c>
      <c r="K130" s="26">
        <f t="shared" si="58"/>
        <v>102844.56</v>
      </c>
      <c r="L130" s="26">
        <v>245000</v>
      </c>
      <c r="M130" s="29">
        <v>0.19</v>
      </c>
      <c r="N130" s="26">
        <f t="shared" si="46"/>
        <v>46550</v>
      </c>
      <c r="O130" s="26">
        <f t="shared" si="47"/>
        <v>291550</v>
      </c>
      <c r="P130" s="26">
        <v>242000</v>
      </c>
      <c r="Q130" s="12">
        <v>0.19</v>
      </c>
      <c r="R130" s="26">
        <f t="shared" si="48"/>
        <v>45980</v>
      </c>
      <c r="S130" s="26">
        <f t="shared" si="49"/>
        <v>287980</v>
      </c>
      <c r="T130" s="26">
        <f t="shared" si="59"/>
        <v>26496.786013363031</v>
      </c>
      <c r="U130" s="14" t="str">
        <f t="shared" si="31"/>
        <v>HISTORICO</v>
      </c>
      <c r="V130" s="26">
        <f t="shared" si="60"/>
        <v>149980.19650334076</v>
      </c>
      <c r="W130" s="26">
        <f t="shared" si="61"/>
        <v>164212</v>
      </c>
      <c r="X130" s="26">
        <f t="shared" si="62"/>
        <v>107944.93097579709</v>
      </c>
      <c r="Y130" s="26">
        <f t="shared" si="63"/>
        <v>87315.956921505349</v>
      </c>
      <c r="Z130" s="13">
        <f t="shared" si="64"/>
        <v>0.58218324123585485</v>
      </c>
      <c r="AA130" s="26">
        <f t="shared" si="37"/>
        <v>107944.93097579709</v>
      </c>
      <c r="AB130" s="14" t="str">
        <f t="shared" si="38"/>
        <v>MEDIA GEOMETRICA</v>
      </c>
      <c r="AC130" s="26">
        <f t="shared" si="39"/>
        <v>107945</v>
      </c>
      <c r="AD130" s="29">
        <v>0.19</v>
      </c>
      <c r="AE130" s="26">
        <f t="shared" si="40"/>
        <v>20510</v>
      </c>
      <c r="AF130" s="26">
        <f t="shared" si="41"/>
        <v>128455</v>
      </c>
    </row>
    <row r="131" spans="1:32" ht="140.25" customHeight="1" x14ac:dyDescent="0.25">
      <c r="A131" s="9">
        <v>14</v>
      </c>
      <c r="B131" s="10" t="s">
        <v>138</v>
      </c>
      <c r="C131" s="15" t="s">
        <v>26</v>
      </c>
      <c r="D131" s="11">
        <v>1</v>
      </c>
      <c r="E131" s="31">
        <v>25210.080000000002</v>
      </c>
      <c r="F131" s="24">
        <f t="shared" si="42"/>
        <v>1.0510393466963623</v>
      </c>
      <c r="G131" s="26">
        <f t="shared" si="56"/>
        <v>26496.786013363031</v>
      </c>
      <c r="H131" s="26">
        <v>126050</v>
      </c>
      <c r="I131" s="12">
        <v>0.19</v>
      </c>
      <c r="J131" s="26">
        <f t="shared" si="57"/>
        <v>23949.5</v>
      </c>
      <c r="K131" s="26">
        <f t="shared" si="58"/>
        <v>149999.5</v>
      </c>
      <c r="L131" s="26">
        <v>245000</v>
      </c>
      <c r="M131" s="29">
        <v>0.19</v>
      </c>
      <c r="N131" s="26">
        <f t="shared" si="46"/>
        <v>46550</v>
      </c>
      <c r="O131" s="26">
        <f t="shared" si="47"/>
        <v>291550</v>
      </c>
      <c r="P131" s="26">
        <v>242000</v>
      </c>
      <c r="Q131" s="12">
        <v>0.19</v>
      </c>
      <c r="R131" s="26">
        <f t="shared" si="48"/>
        <v>45980</v>
      </c>
      <c r="S131" s="26">
        <f t="shared" si="49"/>
        <v>287980</v>
      </c>
      <c r="T131" s="26">
        <f t="shared" si="59"/>
        <v>26496.786013363031</v>
      </c>
      <c r="U131" s="14" t="str">
        <f t="shared" si="31"/>
        <v>HISTORICO</v>
      </c>
      <c r="V131" s="26">
        <f t="shared" si="60"/>
        <v>159886.69650334076</v>
      </c>
      <c r="W131" s="26">
        <f t="shared" si="61"/>
        <v>184025</v>
      </c>
      <c r="X131" s="26">
        <f t="shared" si="62"/>
        <v>118625.86020451356</v>
      </c>
      <c r="Y131" s="26">
        <f t="shared" si="63"/>
        <v>94320.910249329885</v>
      </c>
      <c r="Z131" s="13">
        <f t="shared" si="64"/>
        <v>0.58992344148757303</v>
      </c>
      <c r="AA131" s="26">
        <f t="shared" si="37"/>
        <v>118625.86020451356</v>
      </c>
      <c r="AB131" s="14" t="str">
        <f t="shared" si="38"/>
        <v>MEDIA GEOMETRICA</v>
      </c>
      <c r="AC131" s="26">
        <f t="shared" si="39"/>
        <v>118626</v>
      </c>
      <c r="AD131" s="29">
        <v>0.19</v>
      </c>
      <c r="AE131" s="26">
        <f t="shared" si="40"/>
        <v>22539</v>
      </c>
      <c r="AF131" s="26">
        <f t="shared" si="41"/>
        <v>141165</v>
      </c>
    </row>
    <row r="132" spans="1:32" ht="83.25" customHeight="1" x14ac:dyDescent="0.25">
      <c r="A132" s="9">
        <v>15</v>
      </c>
      <c r="B132" s="10" t="s">
        <v>139</v>
      </c>
      <c r="C132" s="15" t="s">
        <v>26</v>
      </c>
      <c r="D132" s="11">
        <v>1</v>
      </c>
      <c r="E132" s="31">
        <v>25210.080000000002</v>
      </c>
      <c r="F132" s="24">
        <f t="shared" si="42"/>
        <v>1.0510393466963623</v>
      </c>
      <c r="G132" s="26">
        <f t="shared" si="56"/>
        <v>26496.786013363031</v>
      </c>
      <c r="H132" s="26">
        <v>123529</v>
      </c>
      <c r="I132" s="12">
        <v>0.19</v>
      </c>
      <c r="J132" s="26">
        <f t="shared" si="57"/>
        <v>23470.510000000002</v>
      </c>
      <c r="K132" s="26">
        <f t="shared" si="58"/>
        <v>146999.51</v>
      </c>
      <c r="L132" s="26">
        <v>245000</v>
      </c>
      <c r="M132" s="29">
        <v>0.19</v>
      </c>
      <c r="N132" s="26">
        <f t="shared" si="46"/>
        <v>46550</v>
      </c>
      <c r="O132" s="26">
        <f t="shared" si="47"/>
        <v>291550</v>
      </c>
      <c r="P132" s="26">
        <v>242000</v>
      </c>
      <c r="Q132" s="12">
        <v>0.19</v>
      </c>
      <c r="R132" s="26">
        <f t="shared" si="48"/>
        <v>45980</v>
      </c>
      <c r="S132" s="26">
        <f t="shared" si="49"/>
        <v>287980</v>
      </c>
      <c r="T132" s="26">
        <f t="shared" si="59"/>
        <v>26496.786013363031</v>
      </c>
      <c r="U132" s="14" t="str">
        <f t="shared" si="31"/>
        <v>HISTORICO</v>
      </c>
      <c r="V132" s="26">
        <f t="shared" si="60"/>
        <v>159256.44650334076</v>
      </c>
      <c r="W132" s="26">
        <f t="shared" si="61"/>
        <v>182764.5</v>
      </c>
      <c r="X132" s="26">
        <f t="shared" si="62"/>
        <v>118028.22981043435</v>
      </c>
      <c r="Y132" s="26">
        <f t="shared" si="63"/>
        <v>93875.256200487041</v>
      </c>
      <c r="Z132" s="13">
        <f t="shared" si="64"/>
        <v>0.58945969385620944</v>
      </c>
      <c r="AA132" s="26">
        <f t="shared" si="37"/>
        <v>118028.22981043435</v>
      </c>
      <c r="AB132" s="14" t="str">
        <f t="shared" si="38"/>
        <v>MEDIA GEOMETRICA</v>
      </c>
      <c r="AC132" s="26">
        <f t="shared" si="39"/>
        <v>118028</v>
      </c>
      <c r="AD132" s="29">
        <v>0.19</v>
      </c>
      <c r="AE132" s="26">
        <f t="shared" si="40"/>
        <v>22425</v>
      </c>
      <c r="AF132" s="26">
        <f t="shared" si="41"/>
        <v>140453</v>
      </c>
    </row>
    <row r="133" spans="1:32" ht="141.75" customHeight="1" x14ac:dyDescent="0.25">
      <c r="A133" s="9">
        <v>16</v>
      </c>
      <c r="B133" s="10" t="s">
        <v>140</v>
      </c>
      <c r="C133" s="15" t="s">
        <v>26</v>
      </c>
      <c r="D133" s="11">
        <v>1</v>
      </c>
      <c r="E133" s="31">
        <v>25210.080000000002</v>
      </c>
      <c r="F133" s="24">
        <f t="shared" si="42"/>
        <v>1.0510393466963623</v>
      </c>
      <c r="G133" s="26">
        <f t="shared" si="56"/>
        <v>26496.786013363031</v>
      </c>
      <c r="H133" s="26">
        <v>90579</v>
      </c>
      <c r="I133" s="12">
        <v>0.19</v>
      </c>
      <c r="J133" s="26">
        <f t="shared" si="57"/>
        <v>17210.009999999998</v>
      </c>
      <c r="K133" s="26">
        <f t="shared" si="58"/>
        <v>107789.01</v>
      </c>
      <c r="L133" s="26">
        <v>245000</v>
      </c>
      <c r="M133" s="29">
        <v>0.19</v>
      </c>
      <c r="N133" s="26">
        <f t="shared" si="46"/>
        <v>46550</v>
      </c>
      <c r="O133" s="26">
        <f t="shared" si="47"/>
        <v>291550</v>
      </c>
      <c r="P133" s="26">
        <v>242000</v>
      </c>
      <c r="Q133" s="12">
        <v>0.19</v>
      </c>
      <c r="R133" s="26">
        <f t="shared" si="48"/>
        <v>45980</v>
      </c>
      <c r="S133" s="26">
        <f t="shared" si="49"/>
        <v>287980</v>
      </c>
      <c r="T133" s="26">
        <f t="shared" si="59"/>
        <v>26496.786013363031</v>
      </c>
      <c r="U133" s="14" t="str">
        <f t="shared" ref="U133:U157" si="65">IF(T133=G133,"HISTORICO",IF(T133=H133,"DISTRIBUCIONES Y SERVICIOS JT SAS",IF(T133=L133," CONFIABILIDAD INDUSTRIAL SAS",IF(T133=P133,"TOTHAL PRINTER SAS"))))</f>
        <v>HISTORICO</v>
      </c>
      <c r="V133" s="26">
        <f t="shared" si="60"/>
        <v>151018.94650334076</v>
      </c>
      <c r="W133" s="26">
        <f t="shared" si="61"/>
        <v>166289.5</v>
      </c>
      <c r="X133" s="26">
        <f t="shared" si="62"/>
        <v>109219.59018084555</v>
      </c>
      <c r="Y133" s="26">
        <f t="shared" si="63"/>
        <v>88050.464090462861</v>
      </c>
      <c r="Z133" s="13">
        <f t="shared" si="64"/>
        <v>0.58304249982643774</v>
      </c>
      <c r="AA133" s="26">
        <f t="shared" ref="AA133:AA157" si="66">IF(Z133&lt;30%,T133,X133)</f>
        <v>109219.59018084555</v>
      </c>
      <c r="AB133" s="14" t="str">
        <f t="shared" ref="AB133:AB157" si="67">IF(AA133=T133,"MENOR VALOR","MEDIA GEOMETRICA")</f>
        <v>MEDIA GEOMETRICA</v>
      </c>
      <c r="AC133" s="26">
        <f t="shared" ref="AC133:AC157" si="68">ROUND(AA133,0)</f>
        <v>109220</v>
      </c>
      <c r="AD133" s="29">
        <v>0.19</v>
      </c>
      <c r="AE133" s="26">
        <f t="shared" ref="AE133:AE157" si="69">ROUND(AC133*AD133,0)</f>
        <v>20752</v>
      </c>
      <c r="AF133" s="26">
        <f t="shared" ref="AF133:AF157" si="70">ROUND(AE133+AC133,0)</f>
        <v>129972</v>
      </c>
    </row>
    <row r="134" spans="1:32" ht="148.5" customHeight="1" x14ac:dyDescent="0.25">
      <c r="A134" s="9">
        <v>17</v>
      </c>
      <c r="B134" s="10" t="s">
        <v>141</v>
      </c>
      <c r="C134" s="15" t="s">
        <v>26</v>
      </c>
      <c r="D134" s="11">
        <v>1</v>
      </c>
      <c r="E134" s="31">
        <v>25210.080000000002</v>
      </c>
      <c r="F134" s="24">
        <f t="shared" si="42"/>
        <v>1.0510393466963623</v>
      </c>
      <c r="G134" s="26">
        <f t="shared" si="56"/>
        <v>26496.786013363031</v>
      </c>
      <c r="H134" s="26">
        <v>129879</v>
      </c>
      <c r="I134" s="12">
        <v>0.19</v>
      </c>
      <c r="J134" s="26">
        <f t="shared" si="57"/>
        <v>24677.010000000002</v>
      </c>
      <c r="K134" s="26">
        <f t="shared" si="58"/>
        <v>154556.01</v>
      </c>
      <c r="L134" s="26">
        <v>245000</v>
      </c>
      <c r="M134" s="29">
        <v>0.19</v>
      </c>
      <c r="N134" s="26">
        <f t="shared" si="46"/>
        <v>46550</v>
      </c>
      <c r="O134" s="26">
        <f t="shared" si="47"/>
        <v>291550</v>
      </c>
      <c r="P134" s="26">
        <v>242000</v>
      </c>
      <c r="Q134" s="12">
        <v>0.19</v>
      </c>
      <c r="R134" s="26">
        <f t="shared" si="48"/>
        <v>45980</v>
      </c>
      <c r="S134" s="26">
        <f t="shared" si="49"/>
        <v>287980</v>
      </c>
      <c r="T134" s="26">
        <f t="shared" si="59"/>
        <v>26496.786013363031</v>
      </c>
      <c r="U134" s="14" t="str">
        <f t="shared" si="65"/>
        <v>HISTORICO</v>
      </c>
      <c r="V134" s="26">
        <f t="shared" si="60"/>
        <v>160843.94650334076</v>
      </c>
      <c r="W134" s="26">
        <f t="shared" si="61"/>
        <v>185939.5</v>
      </c>
      <c r="X134" s="26">
        <f t="shared" si="62"/>
        <v>119516.64578029234</v>
      </c>
      <c r="Y134" s="26">
        <f t="shared" si="63"/>
        <v>94997.788215620705</v>
      </c>
      <c r="Z134" s="13">
        <f t="shared" si="64"/>
        <v>0.59062084884647859</v>
      </c>
      <c r="AA134" s="26">
        <f t="shared" si="66"/>
        <v>119516.64578029234</v>
      </c>
      <c r="AB134" s="14" t="str">
        <f t="shared" si="67"/>
        <v>MEDIA GEOMETRICA</v>
      </c>
      <c r="AC134" s="26">
        <f t="shared" si="68"/>
        <v>119517</v>
      </c>
      <c r="AD134" s="29">
        <v>0.19</v>
      </c>
      <c r="AE134" s="26">
        <f t="shared" si="69"/>
        <v>22708</v>
      </c>
      <c r="AF134" s="26">
        <f t="shared" si="70"/>
        <v>142225</v>
      </c>
    </row>
    <row r="135" spans="1:32" ht="108.75" customHeight="1" x14ac:dyDescent="0.25">
      <c r="A135" s="9">
        <v>18</v>
      </c>
      <c r="B135" s="10" t="s">
        <v>142</v>
      </c>
      <c r="C135" s="15" t="s">
        <v>26</v>
      </c>
      <c r="D135" s="11">
        <v>1</v>
      </c>
      <c r="E135" s="31">
        <v>25210.080000000002</v>
      </c>
      <c r="F135" s="24">
        <f t="shared" si="42"/>
        <v>1.0510393466963623</v>
      </c>
      <c r="G135" s="26">
        <f t="shared" si="56"/>
        <v>26496.786013363031</v>
      </c>
      <c r="H135" s="26">
        <v>117647</v>
      </c>
      <c r="I135" s="12">
        <v>0.19</v>
      </c>
      <c r="J135" s="26">
        <f t="shared" si="57"/>
        <v>22352.93</v>
      </c>
      <c r="K135" s="26">
        <f t="shared" si="58"/>
        <v>139999.93</v>
      </c>
      <c r="L135" s="26">
        <v>245000</v>
      </c>
      <c r="M135" s="29">
        <v>0.19</v>
      </c>
      <c r="N135" s="26">
        <f t="shared" si="46"/>
        <v>46550</v>
      </c>
      <c r="O135" s="26">
        <f t="shared" si="47"/>
        <v>291550</v>
      </c>
      <c r="P135" s="26">
        <v>242000</v>
      </c>
      <c r="Q135" s="12">
        <v>0.19</v>
      </c>
      <c r="R135" s="26">
        <f t="shared" si="48"/>
        <v>45980</v>
      </c>
      <c r="S135" s="26">
        <f t="shared" si="49"/>
        <v>287980</v>
      </c>
      <c r="T135" s="26">
        <f t="shared" si="59"/>
        <v>26496.786013363031</v>
      </c>
      <c r="U135" s="14" t="str">
        <f t="shared" si="65"/>
        <v>HISTORICO</v>
      </c>
      <c r="V135" s="26">
        <f t="shared" si="60"/>
        <v>157785.94650334076</v>
      </c>
      <c r="W135" s="26">
        <f t="shared" si="61"/>
        <v>179823.5</v>
      </c>
      <c r="X135" s="26">
        <f t="shared" si="62"/>
        <v>116597.40275354504</v>
      </c>
      <c r="Y135" s="26">
        <f t="shared" si="63"/>
        <v>92835.455678752231</v>
      </c>
      <c r="Z135" s="13">
        <f t="shared" si="64"/>
        <v>0.58836327148303191</v>
      </c>
      <c r="AA135" s="26">
        <f t="shared" si="66"/>
        <v>116597.40275354504</v>
      </c>
      <c r="AB135" s="14" t="str">
        <f t="shared" si="67"/>
        <v>MEDIA GEOMETRICA</v>
      </c>
      <c r="AC135" s="26">
        <f t="shared" si="68"/>
        <v>116597</v>
      </c>
      <c r="AD135" s="29">
        <v>0.19</v>
      </c>
      <c r="AE135" s="26">
        <f t="shared" si="69"/>
        <v>22153</v>
      </c>
      <c r="AF135" s="26">
        <f t="shared" si="70"/>
        <v>138750</v>
      </c>
    </row>
    <row r="136" spans="1:32" ht="207" customHeight="1" x14ac:dyDescent="0.25">
      <c r="A136" s="9">
        <v>19</v>
      </c>
      <c r="B136" s="10" t="s">
        <v>185</v>
      </c>
      <c r="C136" s="15" t="s">
        <v>26</v>
      </c>
      <c r="D136" s="11">
        <v>1</v>
      </c>
      <c r="E136" s="31">
        <v>25210.080000000002</v>
      </c>
      <c r="F136" s="24">
        <f t="shared" si="42"/>
        <v>1.0510393466963623</v>
      </c>
      <c r="G136" s="26">
        <f t="shared" si="56"/>
        <v>26496.786013363031</v>
      </c>
      <c r="H136" s="26">
        <v>132353</v>
      </c>
      <c r="I136" s="12">
        <v>0.19</v>
      </c>
      <c r="J136" s="26">
        <f t="shared" si="57"/>
        <v>25147.07</v>
      </c>
      <c r="K136" s="26">
        <f t="shared" si="58"/>
        <v>157500.07</v>
      </c>
      <c r="L136" s="26">
        <v>245000</v>
      </c>
      <c r="M136" s="29">
        <v>0.19</v>
      </c>
      <c r="N136" s="26">
        <f t="shared" si="46"/>
        <v>46550</v>
      </c>
      <c r="O136" s="26">
        <f t="shared" si="47"/>
        <v>291550</v>
      </c>
      <c r="P136" s="26">
        <v>242000</v>
      </c>
      <c r="Q136" s="12">
        <v>0.19</v>
      </c>
      <c r="R136" s="26">
        <f t="shared" si="48"/>
        <v>45980</v>
      </c>
      <c r="S136" s="26">
        <f t="shared" si="49"/>
        <v>287980</v>
      </c>
      <c r="T136" s="26">
        <f t="shared" si="59"/>
        <v>26496.786013363031</v>
      </c>
      <c r="U136" s="14" t="str">
        <f t="shared" si="65"/>
        <v>HISTORICO</v>
      </c>
      <c r="V136" s="26">
        <f t="shared" si="60"/>
        <v>161462.44650334076</v>
      </c>
      <c r="W136" s="26">
        <f t="shared" si="61"/>
        <v>187176.5</v>
      </c>
      <c r="X136" s="26">
        <f t="shared" si="62"/>
        <v>120081.77798096815</v>
      </c>
      <c r="Y136" s="26">
        <f t="shared" si="63"/>
        <v>95435.133759784556</v>
      </c>
      <c r="Z136" s="13">
        <f t="shared" si="64"/>
        <v>0.59106706126746289</v>
      </c>
      <c r="AA136" s="26">
        <f t="shared" si="66"/>
        <v>120081.77798096815</v>
      </c>
      <c r="AB136" s="14" t="str">
        <f t="shared" si="67"/>
        <v>MEDIA GEOMETRICA</v>
      </c>
      <c r="AC136" s="26">
        <f t="shared" si="68"/>
        <v>120082</v>
      </c>
      <c r="AD136" s="29">
        <v>0.19</v>
      </c>
      <c r="AE136" s="26">
        <f t="shared" si="69"/>
        <v>22816</v>
      </c>
      <c r="AF136" s="26">
        <f t="shared" si="70"/>
        <v>142898</v>
      </c>
    </row>
    <row r="137" spans="1:32" ht="94.5" customHeight="1" x14ac:dyDescent="0.25">
      <c r="A137" s="9">
        <v>20</v>
      </c>
      <c r="B137" s="10" t="s">
        <v>143</v>
      </c>
      <c r="C137" s="15" t="s">
        <v>26</v>
      </c>
      <c r="D137" s="11">
        <v>1</v>
      </c>
      <c r="E137" s="31">
        <v>25210.080000000002</v>
      </c>
      <c r="F137" s="24">
        <f t="shared" si="42"/>
        <v>1.0510393466963623</v>
      </c>
      <c r="G137" s="26">
        <f t="shared" si="56"/>
        <v>26496.786013363031</v>
      </c>
      <c r="H137" s="26">
        <v>132353</v>
      </c>
      <c r="I137" s="12">
        <v>0.19</v>
      </c>
      <c r="J137" s="26">
        <f t="shared" si="57"/>
        <v>25147.07</v>
      </c>
      <c r="K137" s="26">
        <f t="shared" si="58"/>
        <v>157500.07</v>
      </c>
      <c r="L137" s="26">
        <v>160000</v>
      </c>
      <c r="M137" s="29">
        <v>0.19</v>
      </c>
      <c r="N137" s="26">
        <f t="shared" si="46"/>
        <v>30400</v>
      </c>
      <c r="O137" s="26">
        <f t="shared" si="47"/>
        <v>190400</v>
      </c>
      <c r="P137" s="26">
        <v>165000</v>
      </c>
      <c r="Q137" s="12">
        <v>0.19</v>
      </c>
      <c r="R137" s="26">
        <f t="shared" si="48"/>
        <v>31350</v>
      </c>
      <c r="S137" s="26">
        <f t="shared" si="49"/>
        <v>196350</v>
      </c>
      <c r="T137" s="26">
        <f t="shared" si="59"/>
        <v>26496.786013363031</v>
      </c>
      <c r="U137" s="14" t="str">
        <f t="shared" si="65"/>
        <v>HISTORICO</v>
      </c>
      <c r="V137" s="26">
        <f t="shared" si="60"/>
        <v>120962.44650334076</v>
      </c>
      <c r="W137" s="26">
        <f t="shared" si="61"/>
        <v>146176.5</v>
      </c>
      <c r="X137" s="26">
        <f t="shared" si="62"/>
        <v>98091.805596972568</v>
      </c>
      <c r="Y137" s="26">
        <f t="shared" si="63"/>
        <v>66797.309121729384</v>
      </c>
      <c r="Z137" s="13">
        <f t="shared" si="64"/>
        <v>0.55221526227881446</v>
      </c>
      <c r="AA137" s="26">
        <f t="shared" si="66"/>
        <v>98091.805596972568</v>
      </c>
      <c r="AB137" s="14" t="str">
        <f t="shared" si="67"/>
        <v>MEDIA GEOMETRICA</v>
      </c>
      <c r="AC137" s="26">
        <f t="shared" si="68"/>
        <v>98092</v>
      </c>
      <c r="AD137" s="29">
        <v>0.19</v>
      </c>
      <c r="AE137" s="26">
        <f t="shared" si="69"/>
        <v>18637</v>
      </c>
      <c r="AF137" s="26">
        <f t="shared" si="70"/>
        <v>116729</v>
      </c>
    </row>
    <row r="138" spans="1:32" ht="75" customHeight="1" x14ac:dyDescent="0.25">
      <c r="A138" s="9">
        <v>21</v>
      </c>
      <c r="B138" s="10" t="s">
        <v>144</v>
      </c>
      <c r="C138" s="15" t="s">
        <v>26</v>
      </c>
      <c r="D138" s="11">
        <v>1</v>
      </c>
      <c r="E138" s="31">
        <v>25210.080000000002</v>
      </c>
      <c r="F138" s="24">
        <f t="shared" si="42"/>
        <v>1.0510393466963623</v>
      </c>
      <c r="G138" s="26">
        <f t="shared" si="56"/>
        <v>26496.786013363031</v>
      </c>
      <c r="H138" s="26">
        <v>152941</v>
      </c>
      <c r="I138" s="12">
        <v>0.19</v>
      </c>
      <c r="J138" s="26">
        <f t="shared" si="57"/>
        <v>29058.79</v>
      </c>
      <c r="K138" s="26">
        <f t="shared" si="58"/>
        <v>181999.79</v>
      </c>
      <c r="L138" s="26">
        <v>245000</v>
      </c>
      <c r="M138" s="29">
        <v>0.19</v>
      </c>
      <c r="N138" s="26">
        <f t="shared" si="46"/>
        <v>46550</v>
      </c>
      <c r="O138" s="26">
        <f t="shared" si="47"/>
        <v>291550</v>
      </c>
      <c r="P138" s="26">
        <v>243000</v>
      </c>
      <c r="Q138" s="12">
        <v>0.19</v>
      </c>
      <c r="R138" s="26">
        <f t="shared" si="48"/>
        <v>46170</v>
      </c>
      <c r="S138" s="26">
        <f t="shared" si="49"/>
        <v>289170</v>
      </c>
      <c r="T138" s="26">
        <f t="shared" si="59"/>
        <v>26496.786013363031</v>
      </c>
      <c r="U138" s="14" t="str">
        <f t="shared" si="65"/>
        <v>HISTORICO</v>
      </c>
      <c r="V138" s="26">
        <f t="shared" si="60"/>
        <v>166859.44650334076</v>
      </c>
      <c r="W138" s="26">
        <f t="shared" si="61"/>
        <v>197970.5</v>
      </c>
      <c r="X138" s="26">
        <f t="shared" si="62"/>
        <v>124629.93555885772</v>
      </c>
      <c r="Y138" s="26">
        <f t="shared" si="63"/>
        <v>99251.38905784837</v>
      </c>
      <c r="Z138" s="13">
        <f t="shared" si="64"/>
        <v>0.59482031816437331</v>
      </c>
      <c r="AA138" s="26">
        <f t="shared" si="66"/>
        <v>124629.93555885772</v>
      </c>
      <c r="AB138" s="14" t="str">
        <f t="shared" si="67"/>
        <v>MEDIA GEOMETRICA</v>
      </c>
      <c r="AC138" s="26">
        <f t="shared" si="68"/>
        <v>124630</v>
      </c>
      <c r="AD138" s="29">
        <v>0.19</v>
      </c>
      <c r="AE138" s="26">
        <f t="shared" si="69"/>
        <v>23680</v>
      </c>
      <c r="AF138" s="26">
        <f t="shared" si="70"/>
        <v>148310</v>
      </c>
    </row>
    <row r="139" spans="1:32" ht="95.25" customHeight="1" x14ac:dyDescent="0.25">
      <c r="A139" s="9">
        <v>22</v>
      </c>
      <c r="B139" s="10" t="s">
        <v>145</v>
      </c>
      <c r="C139" s="15" t="s">
        <v>26</v>
      </c>
      <c r="D139" s="11">
        <v>1</v>
      </c>
      <c r="E139" s="31">
        <v>25210.080000000002</v>
      </c>
      <c r="F139" s="24">
        <f t="shared" si="42"/>
        <v>1.0510393466963623</v>
      </c>
      <c r="G139" s="26">
        <f t="shared" si="56"/>
        <v>26496.786013363031</v>
      </c>
      <c r="H139" s="26">
        <v>86723</v>
      </c>
      <c r="I139" s="12">
        <v>0.19</v>
      </c>
      <c r="J139" s="26">
        <f t="shared" si="57"/>
        <v>16477.37</v>
      </c>
      <c r="K139" s="26">
        <f t="shared" si="58"/>
        <v>103200.37</v>
      </c>
      <c r="L139" s="26">
        <v>245000</v>
      </c>
      <c r="M139" s="29">
        <v>0.19</v>
      </c>
      <c r="N139" s="26">
        <f t="shared" si="46"/>
        <v>46550</v>
      </c>
      <c r="O139" s="26">
        <f t="shared" si="47"/>
        <v>291550</v>
      </c>
      <c r="P139" s="26">
        <v>243000</v>
      </c>
      <c r="Q139" s="12">
        <v>0.19</v>
      </c>
      <c r="R139" s="26">
        <f t="shared" si="48"/>
        <v>46170</v>
      </c>
      <c r="S139" s="26">
        <f t="shared" si="49"/>
        <v>289170</v>
      </c>
      <c r="T139" s="26">
        <f t="shared" si="59"/>
        <v>26496.786013363031</v>
      </c>
      <c r="U139" s="14" t="str">
        <f t="shared" si="65"/>
        <v>HISTORICO</v>
      </c>
      <c r="V139" s="26">
        <f t="shared" si="60"/>
        <v>150304.94650334076</v>
      </c>
      <c r="W139" s="26">
        <f t="shared" si="61"/>
        <v>164861.5</v>
      </c>
      <c r="X139" s="26">
        <f t="shared" si="62"/>
        <v>108149.61116360122</v>
      </c>
      <c r="Y139" s="26">
        <f t="shared" si="63"/>
        <v>87545.589848695658</v>
      </c>
      <c r="Z139" s="13">
        <f t="shared" si="64"/>
        <v>0.58245315197760184</v>
      </c>
      <c r="AA139" s="26">
        <f t="shared" si="66"/>
        <v>108149.61116360122</v>
      </c>
      <c r="AB139" s="14" t="str">
        <f t="shared" si="67"/>
        <v>MEDIA GEOMETRICA</v>
      </c>
      <c r="AC139" s="26">
        <f t="shared" si="68"/>
        <v>108150</v>
      </c>
      <c r="AD139" s="29">
        <v>0.19</v>
      </c>
      <c r="AE139" s="26">
        <f t="shared" si="69"/>
        <v>20549</v>
      </c>
      <c r="AF139" s="26">
        <f t="shared" si="70"/>
        <v>128699</v>
      </c>
    </row>
    <row r="140" spans="1:32" ht="90" customHeight="1" x14ac:dyDescent="0.25">
      <c r="A140" s="9">
        <v>23</v>
      </c>
      <c r="B140" s="10" t="s">
        <v>146</v>
      </c>
      <c r="C140" s="15" t="s">
        <v>26</v>
      </c>
      <c r="D140" s="11">
        <v>1</v>
      </c>
      <c r="E140" s="31">
        <v>25210.080000000002</v>
      </c>
      <c r="F140" s="24">
        <f t="shared" si="42"/>
        <v>1.0510393466963623</v>
      </c>
      <c r="G140" s="26">
        <f t="shared" si="56"/>
        <v>26496.786013363031</v>
      </c>
      <c r="H140" s="26">
        <v>123147</v>
      </c>
      <c r="I140" s="12">
        <v>0.19</v>
      </c>
      <c r="J140" s="26">
        <f t="shared" si="57"/>
        <v>23397.93</v>
      </c>
      <c r="K140" s="26">
        <f t="shared" si="58"/>
        <v>146544.93</v>
      </c>
      <c r="L140" s="26">
        <v>110700</v>
      </c>
      <c r="M140" s="29">
        <v>0.19</v>
      </c>
      <c r="N140" s="26">
        <f t="shared" si="46"/>
        <v>21033</v>
      </c>
      <c r="O140" s="26">
        <f t="shared" si="47"/>
        <v>131733</v>
      </c>
      <c r="P140" s="26">
        <v>113600</v>
      </c>
      <c r="Q140" s="12">
        <v>0.19</v>
      </c>
      <c r="R140" s="26">
        <f t="shared" si="48"/>
        <v>21584</v>
      </c>
      <c r="S140" s="26">
        <f t="shared" si="49"/>
        <v>135184</v>
      </c>
      <c r="T140" s="26">
        <f t="shared" si="59"/>
        <v>26496.786013363031</v>
      </c>
      <c r="U140" s="14" t="str">
        <f t="shared" si="65"/>
        <v>HISTORICO</v>
      </c>
      <c r="V140" s="26">
        <f t="shared" si="60"/>
        <v>93485.946503340761</v>
      </c>
      <c r="W140" s="26">
        <f t="shared" si="61"/>
        <v>112150</v>
      </c>
      <c r="X140" s="26">
        <f t="shared" si="62"/>
        <v>80036.068411616696</v>
      </c>
      <c r="Y140" s="26">
        <f t="shared" si="63"/>
        <v>47368.489648457187</v>
      </c>
      <c r="Z140" s="13">
        <f t="shared" si="64"/>
        <v>0.50669102063126092</v>
      </c>
      <c r="AA140" s="26">
        <f t="shared" si="66"/>
        <v>80036.068411616696</v>
      </c>
      <c r="AB140" s="14" t="str">
        <f t="shared" si="67"/>
        <v>MEDIA GEOMETRICA</v>
      </c>
      <c r="AC140" s="26">
        <f t="shared" si="68"/>
        <v>80036</v>
      </c>
      <c r="AD140" s="29">
        <v>0.19</v>
      </c>
      <c r="AE140" s="26">
        <f t="shared" si="69"/>
        <v>15207</v>
      </c>
      <c r="AF140" s="26">
        <f t="shared" si="70"/>
        <v>95243</v>
      </c>
    </row>
    <row r="141" spans="1:32" ht="120.75" customHeight="1" x14ac:dyDescent="0.25">
      <c r="A141" s="9">
        <v>24</v>
      </c>
      <c r="B141" s="10" t="s">
        <v>147</v>
      </c>
      <c r="C141" s="15" t="s">
        <v>26</v>
      </c>
      <c r="D141" s="11">
        <v>1</v>
      </c>
      <c r="E141" s="31">
        <v>67226.89</v>
      </c>
      <c r="F141" s="24">
        <f t="shared" si="42"/>
        <v>1.0510393466963623</v>
      </c>
      <c r="G141" s="26">
        <f t="shared" si="56"/>
        <v>70658.106546028212</v>
      </c>
      <c r="H141" s="26">
        <v>123147</v>
      </c>
      <c r="I141" s="12">
        <v>0.19</v>
      </c>
      <c r="J141" s="26">
        <f t="shared" si="57"/>
        <v>23397.93</v>
      </c>
      <c r="K141" s="26">
        <f t="shared" si="58"/>
        <v>146544.93</v>
      </c>
      <c r="L141" s="26">
        <v>500000</v>
      </c>
      <c r="M141" s="29">
        <v>0.19</v>
      </c>
      <c r="N141" s="26">
        <f t="shared" si="46"/>
        <v>95000</v>
      </c>
      <c r="O141" s="26">
        <f t="shared" si="47"/>
        <v>595000</v>
      </c>
      <c r="P141" s="26">
        <v>525000</v>
      </c>
      <c r="Q141" s="12">
        <v>0.19</v>
      </c>
      <c r="R141" s="26">
        <f t="shared" si="48"/>
        <v>99750</v>
      </c>
      <c r="S141" s="26">
        <f t="shared" si="49"/>
        <v>624750</v>
      </c>
      <c r="T141" s="26">
        <f t="shared" si="59"/>
        <v>70658.106546028212</v>
      </c>
      <c r="U141" s="14" t="str">
        <f t="shared" si="65"/>
        <v>HISTORICO</v>
      </c>
      <c r="V141" s="26">
        <f t="shared" si="60"/>
        <v>304701.27663650707</v>
      </c>
      <c r="W141" s="26">
        <f t="shared" si="61"/>
        <v>311573.5</v>
      </c>
      <c r="X141" s="26">
        <f t="shared" si="62"/>
        <v>218614.4098579952</v>
      </c>
      <c r="Y141" s="26">
        <f t="shared" si="63"/>
        <v>165493.51266137412</v>
      </c>
      <c r="Z141" s="13">
        <f t="shared" si="64"/>
        <v>0.54313363727320174</v>
      </c>
      <c r="AA141" s="26">
        <f t="shared" si="66"/>
        <v>218614.4098579952</v>
      </c>
      <c r="AB141" s="14" t="str">
        <f t="shared" si="67"/>
        <v>MEDIA GEOMETRICA</v>
      </c>
      <c r="AC141" s="26">
        <f t="shared" si="68"/>
        <v>218614</v>
      </c>
      <c r="AD141" s="29">
        <v>0.19</v>
      </c>
      <c r="AE141" s="26">
        <f t="shared" si="69"/>
        <v>41537</v>
      </c>
      <c r="AF141" s="26">
        <f t="shared" si="70"/>
        <v>260151</v>
      </c>
    </row>
    <row r="142" spans="1:32" ht="48.75" customHeight="1" x14ac:dyDescent="0.25">
      <c r="A142" s="9">
        <v>25</v>
      </c>
      <c r="B142" s="10" t="s">
        <v>148</v>
      </c>
      <c r="C142" s="15" t="s">
        <v>26</v>
      </c>
      <c r="D142" s="11">
        <v>1</v>
      </c>
      <c r="E142" s="31">
        <v>42016.81</v>
      </c>
      <c r="F142" s="24">
        <f t="shared" si="42"/>
        <v>1.0510393466963623</v>
      </c>
      <c r="G142" s="26">
        <f t="shared" si="56"/>
        <v>44161.320532665181</v>
      </c>
      <c r="H142" s="26">
        <v>88917</v>
      </c>
      <c r="I142" s="12">
        <v>0.19</v>
      </c>
      <c r="J142" s="26">
        <f t="shared" si="57"/>
        <v>16894.23</v>
      </c>
      <c r="K142" s="26">
        <f t="shared" si="58"/>
        <v>105811.23</v>
      </c>
      <c r="L142" s="26">
        <v>225000</v>
      </c>
      <c r="M142" s="29">
        <v>0.19</v>
      </c>
      <c r="N142" s="26">
        <f t="shared" ref="N142:N156" si="71">+L142*M142</f>
        <v>42750</v>
      </c>
      <c r="O142" s="26">
        <f t="shared" ref="O142:O156" si="72">+L142+N142</f>
        <v>267750</v>
      </c>
      <c r="P142" s="26">
        <v>220000</v>
      </c>
      <c r="Q142" s="12">
        <v>0.19</v>
      </c>
      <c r="R142" s="26">
        <f t="shared" si="48"/>
        <v>41800</v>
      </c>
      <c r="S142" s="26">
        <f t="shared" si="49"/>
        <v>261800</v>
      </c>
      <c r="T142" s="26">
        <f t="shared" si="59"/>
        <v>44161.320532665181</v>
      </c>
      <c r="U142" s="14" t="str">
        <f t="shared" si="65"/>
        <v>HISTORICO</v>
      </c>
      <c r="V142" s="26">
        <f t="shared" si="60"/>
        <v>144519.58013316628</v>
      </c>
      <c r="W142" s="26">
        <f t="shared" si="61"/>
        <v>154458.5</v>
      </c>
      <c r="X142" s="26">
        <f t="shared" si="62"/>
        <v>118075.01595935847</v>
      </c>
      <c r="Y142" s="26">
        <f t="shared" si="63"/>
        <v>70964.005911594271</v>
      </c>
      <c r="Z142" s="13">
        <f t="shared" si="64"/>
        <v>0.49103385054264009</v>
      </c>
      <c r="AA142" s="26">
        <f t="shared" si="66"/>
        <v>118075.01595935847</v>
      </c>
      <c r="AB142" s="14" t="str">
        <f t="shared" si="67"/>
        <v>MEDIA GEOMETRICA</v>
      </c>
      <c r="AC142" s="26">
        <f t="shared" si="68"/>
        <v>118075</v>
      </c>
      <c r="AD142" s="29">
        <v>0.19</v>
      </c>
      <c r="AE142" s="26">
        <f t="shared" si="69"/>
        <v>22434</v>
      </c>
      <c r="AF142" s="26">
        <f t="shared" si="70"/>
        <v>140509</v>
      </c>
    </row>
    <row r="143" spans="1:32" ht="30" customHeight="1" x14ac:dyDescent="0.25">
      <c r="A143" s="9">
        <v>26</v>
      </c>
      <c r="B143" s="10" t="s">
        <v>149</v>
      </c>
      <c r="C143" s="15" t="s">
        <v>26</v>
      </c>
      <c r="D143" s="11">
        <v>1</v>
      </c>
      <c r="E143" s="31">
        <v>50420.17</v>
      </c>
      <c r="F143" s="24">
        <f t="shared" si="42"/>
        <v>1.0510393466963623</v>
      </c>
      <c r="G143" s="26">
        <f t="shared" si="56"/>
        <v>52993.582537119524</v>
      </c>
      <c r="H143" s="26">
        <v>231933</v>
      </c>
      <c r="I143" s="12">
        <v>0.19</v>
      </c>
      <c r="J143" s="26">
        <f t="shared" si="57"/>
        <v>44067.270000000004</v>
      </c>
      <c r="K143" s="26">
        <f t="shared" si="58"/>
        <v>276000.27</v>
      </c>
      <c r="L143" s="26">
        <v>175000</v>
      </c>
      <c r="M143" s="29">
        <v>0.19</v>
      </c>
      <c r="N143" s="26">
        <f t="shared" si="71"/>
        <v>33250</v>
      </c>
      <c r="O143" s="26">
        <f t="shared" si="72"/>
        <v>208250</v>
      </c>
      <c r="P143" s="26">
        <v>170000</v>
      </c>
      <c r="Q143" s="12">
        <v>0.19</v>
      </c>
      <c r="R143" s="26">
        <f t="shared" ref="R143:R156" si="73">+P143*Q143</f>
        <v>32300</v>
      </c>
      <c r="S143" s="26">
        <f t="shared" ref="S143:S156" si="74">+P143+R143</f>
        <v>202300</v>
      </c>
      <c r="T143" s="26">
        <f t="shared" si="59"/>
        <v>52993.582537119524</v>
      </c>
      <c r="U143" s="14" t="str">
        <f t="shared" si="65"/>
        <v>HISTORICO</v>
      </c>
      <c r="V143" s="26">
        <f t="shared" si="60"/>
        <v>157481.64563427988</v>
      </c>
      <c r="W143" s="26">
        <f t="shared" si="61"/>
        <v>172500</v>
      </c>
      <c r="X143" s="26">
        <f t="shared" si="62"/>
        <v>138282.81090246883</v>
      </c>
      <c r="Y143" s="26">
        <f t="shared" si="63"/>
        <v>73884.217969049947</v>
      </c>
      <c r="Z143" s="13">
        <f t="shared" si="64"/>
        <v>0.469160819798845</v>
      </c>
      <c r="AA143" s="26">
        <f t="shared" si="66"/>
        <v>138282.81090246883</v>
      </c>
      <c r="AB143" s="14" t="str">
        <f t="shared" si="67"/>
        <v>MEDIA GEOMETRICA</v>
      </c>
      <c r="AC143" s="26">
        <f t="shared" si="68"/>
        <v>138283</v>
      </c>
      <c r="AD143" s="29">
        <v>0.19</v>
      </c>
      <c r="AE143" s="26">
        <f t="shared" si="69"/>
        <v>26274</v>
      </c>
      <c r="AF143" s="26">
        <f t="shared" si="70"/>
        <v>164557</v>
      </c>
    </row>
    <row r="144" spans="1:32" ht="29.25" customHeight="1" x14ac:dyDescent="0.25">
      <c r="A144" s="9">
        <v>27</v>
      </c>
      <c r="B144" s="10" t="s">
        <v>150</v>
      </c>
      <c r="C144" s="15" t="s">
        <v>26</v>
      </c>
      <c r="D144" s="11">
        <v>1</v>
      </c>
      <c r="E144" s="31">
        <v>50420.17</v>
      </c>
      <c r="F144" s="24">
        <f t="shared" si="42"/>
        <v>1.0510393466963623</v>
      </c>
      <c r="G144" s="26">
        <f t="shared" si="56"/>
        <v>52993.582537119524</v>
      </c>
      <c r="H144" s="26">
        <v>79926</v>
      </c>
      <c r="I144" s="12">
        <v>0.19</v>
      </c>
      <c r="J144" s="26">
        <f t="shared" si="57"/>
        <v>15185.94</v>
      </c>
      <c r="K144" s="26">
        <f t="shared" si="58"/>
        <v>95111.94</v>
      </c>
      <c r="L144" s="26">
        <v>200000</v>
      </c>
      <c r="M144" s="29">
        <v>0.19</v>
      </c>
      <c r="N144" s="26">
        <f t="shared" si="71"/>
        <v>38000</v>
      </c>
      <c r="O144" s="26">
        <f t="shared" si="72"/>
        <v>238000</v>
      </c>
      <c r="P144" s="26">
        <v>180000</v>
      </c>
      <c r="Q144" s="12">
        <v>0.19</v>
      </c>
      <c r="R144" s="26">
        <f t="shared" si="73"/>
        <v>34200</v>
      </c>
      <c r="S144" s="26">
        <f t="shared" si="74"/>
        <v>214200</v>
      </c>
      <c r="T144" s="26">
        <f t="shared" si="59"/>
        <v>52993.582537119524</v>
      </c>
      <c r="U144" s="14" t="str">
        <f t="shared" si="65"/>
        <v>HISTORICO</v>
      </c>
      <c r="V144" s="26">
        <f t="shared" si="60"/>
        <v>128229.89563427988</v>
      </c>
      <c r="W144" s="26">
        <f t="shared" si="61"/>
        <v>129963</v>
      </c>
      <c r="X144" s="26">
        <f t="shared" si="62"/>
        <v>111122.87394113657</v>
      </c>
      <c r="Y144" s="26">
        <f t="shared" si="63"/>
        <v>53200.107182476357</v>
      </c>
      <c r="Z144" s="13">
        <f t="shared" si="64"/>
        <v>0.41488068690476498</v>
      </c>
      <c r="AA144" s="26">
        <f t="shared" si="66"/>
        <v>111122.87394113657</v>
      </c>
      <c r="AB144" s="14" t="str">
        <f t="shared" si="67"/>
        <v>MEDIA GEOMETRICA</v>
      </c>
      <c r="AC144" s="26">
        <f t="shared" si="68"/>
        <v>111123</v>
      </c>
      <c r="AD144" s="29">
        <v>0.19</v>
      </c>
      <c r="AE144" s="26">
        <f t="shared" si="69"/>
        <v>21113</v>
      </c>
      <c r="AF144" s="26">
        <f t="shared" si="70"/>
        <v>132236</v>
      </c>
    </row>
    <row r="145" spans="1:32" ht="30" customHeight="1" x14ac:dyDescent="0.25">
      <c r="A145" s="9">
        <v>28</v>
      </c>
      <c r="B145" s="10" t="s">
        <v>151</v>
      </c>
      <c r="C145" s="15" t="s">
        <v>26</v>
      </c>
      <c r="D145" s="11">
        <v>1</v>
      </c>
      <c r="E145" s="31">
        <v>33613.449999999997</v>
      </c>
      <c r="F145" s="24">
        <f t="shared" si="42"/>
        <v>1.0510393466963623</v>
      </c>
      <c r="G145" s="26">
        <f t="shared" si="56"/>
        <v>35329.058528210837</v>
      </c>
      <c r="H145" s="26">
        <v>53949</v>
      </c>
      <c r="I145" s="12">
        <v>0.19</v>
      </c>
      <c r="J145" s="26">
        <f t="shared" si="57"/>
        <v>10250.31</v>
      </c>
      <c r="K145" s="26">
        <f t="shared" si="58"/>
        <v>64199.31</v>
      </c>
      <c r="L145" s="26">
        <v>155000</v>
      </c>
      <c r="M145" s="29">
        <v>0.19</v>
      </c>
      <c r="N145" s="26">
        <f t="shared" si="71"/>
        <v>29450</v>
      </c>
      <c r="O145" s="26">
        <f t="shared" si="72"/>
        <v>184450</v>
      </c>
      <c r="P145" s="26">
        <v>150000</v>
      </c>
      <c r="Q145" s="12">
        <v>0.19</v>
      </c>
      <c r="R145" s="26">
        <f t="shared" si="73"/>
        <v>28500</v>
      </c>
      <c r="S145" s="26">
        <f t="shared" si="74"/>
        <v>178500</v>
      </c>
      <c r="T145" s="26">
        <f t="shared" si="59"/>
        <v>35329.058528210837</v>
      </c>
      <c r="U145" s="14" t="str">
        <f t="shared" si="65"/>
        <v>HISTORICO</v>
      </c>
      <c r="V145" s="26">
        <f t="shared" si="60"/>
        <v>98569.514632052713</v>
      </c>
      <c r="W145" s="26">
        <f t="shared" si="61"/>
        <v>101974.5</v>
      </c>
      <c r="X145" s="26">
        <f t="shared" si="62"/>
        <v>81589.562641605444</v>
      </c>
      <c r="Y145" s="26">
        <f t="shared" si="63"/>
        <v>44717.7553563568</v>
      </c>
      <c r="Z145" s="13">
        <f t="shared" si="64"/>
        <v>0.45366719642764208</v>
      </c>
      <c r="AA145" s="26">
        <f t="shared" si="66"/>
        <v>81589.562641605444</v>
      </c>
      <c r="AB145" s="14" t="str">
        <f t="shared" si="67"/>
        <v>MEDIA GEOMETRICA</v>
      </c>
      <c r="AC145" s="26">
        <f t="shared" si="68"/>
        <v>81590</v>
      </c>
      <c r="AD145" s="29">
        <v>0.19</v>
      </c>
      <c r="AE145" s="26">
        <f t="shared" si="69"/>
        <v>15502</v>
      </c>
      <c r="AF145" s="26">
        <f t="shared" si="70"/>
        <v>97092</v>
      </c>
    </row>
    <row r="146" spans="1:32" ht="30.75" customHeight="1" x14ac:dyDescent="0.25">
      <c r="A146" s="9">
        <v>29</v>
      </c>
      <c r="B146" s="10" t="s">
        <v>152</v>
      </c>
      <c r="C146" s="15" t="s">
        <v>26</v>
      </c>
      <c r="D146" s="11">
        <v>1</v>
      </c>
      <c r="E146" s="31">
        <v>33613.449999999997</v>
      </c>
      <c r="F146" s="24">
        <f t="shared" si="42"/>
        <v>1.0510393466963623</v>
      </c>
      <c r="G146" s="26">
        <f t="shared" si="56"/>
        <v>35329.058528210837</v>
      </c>
      <c r="H146" s="26">
        <v>21177</v>
      </c>
      <c r="I146" s="12">
        <v>0.19</v>
      </c>
      <c r="J146" s="26">
        <f t="shared" si="57"/>
        <v>4023.63</v>
      </c>
      <c r="K146" s="26">
        <f t="shared" si="58"/>
        <v>25200.63</v>
      </c>
      <c r="L146" s="26">
        <v>155000</v>
      </c>
      <c r="M146" s="29">
        <v>0.19</v>
      </c>
      <c r="N146" s="26">
        <f t="shared" si="71"/>
        <v>29450</v>
      </c>
      <c r="O146" s="26">
        <f t="shared" si="72"/>
        <v>184450</v>
      </c>
      <c r="P146" s="26">
        <v>150000</v>
      </c>
      <c r="Q146" s="12">
        <v>0.19</v>
      </c>
      <c r="R146" s="26">
        <f t="shared" si="73"/>
        <v>28500</v>
      </c>
      <c r="S146" s="26">
        <f t="shared" si="74"/>
        <v>178500</v>
      </c>
      <c r="T146" s="26">
        <f t="shared" si="59"/>
        <v>21177</v>
      </c>
      <c r="U146" s="14" t="str">
        <f t="shared" si="65"/>
        <v>DISTRIBUCIONES Y SERVICIOS JT SAS</v>
      </c>
      <c r="V146" s="26">
        <f t="shared" si="60"/>
        <v>90376.514632052713</v>
      </c>
      <c r="W146" s="26">
        <f t="shared" si="61"/>
        <v>92664.529264105426</v>
      </c>
      <c r="X146" s="26">
        <f t="shared" si="62"/>
        <v>64581.014718807673</v>
      </c>
      <c r="Y146" s="26">
        <f t="shared" si="63"/>
        <v>48931.446051142186</v>
      </c>
      <c r="Z146" s="13">
        <f t="shared" si="64"/>
        <v>0.54141771510392234</v>
      </c>
      <c r="AA146" s="26">
        <f t="shared" si="66"/>
        <v>64581.014718807673</v>
      </c>
      <c r="AB146" s="14" t="str">
        <f t="shared" si="67"/>
        <v>MEDIA GEOMETRICA</v>
      </c>
      <c r="AC146" s="26">
        <f t="shared" si="68"/>
        <v>64581</v>
      </c>
      <c r="AD146" s="29">
        <v>0.19</v>
      </c>
      <c r="AE146" s="26">
        <f t="shared" si="69"/>
        <v>12270</v>
      </c>
      <c r="AF146" s="26">
        <f t="shared" si="70"/>
        <v>76851</v>
      </c>
    </row>
    <row r="147" spans="1:32" ht="35.25" customHeight="1" x14ac:dyDescent="0.25">
      <c r="A147" s="9">
        <v>30</v>
      </c>
      <c r="B147" s="10" t="s">
        <v>153</v>
      </c>
      <c r="C147" s="15" t="s">
        <v>26</v>
      </c>
      <c r="D147" s="11">
        <v>1</v>
      </c>
      <c r="E147" s="31">
        <v>33613.449999999997</v>
      </c>
      <c r="F147" s="24">
        <f t="shared" si="42"/>
        <v>1.0510393466963623</v>
      </c>
      <c r="G147" s="26">
        <f t="shared" si="56"/>
        <v>35329.058528210837</v>
      </c>
      <c r="H147" s="26">
        <v>166992</v>
      </c>
      <c r="I147" s="12">
        <v>0.19</v>
      </c>
      <c r="J147" s="26">
        <f t="shared" si="57"/>
        <v>31728.48</v>
      </c>
      <c r="K147" s="26">
        <f t="shared" si="58"/>
        <v>198720.48</v>
      </c>
      <c r="L147" s="26">
        <v>155000</v>
      </c>
      <c r="M147" s="29">
        <v>0.19</v>
      </c>
      <c r="N147" s="26">
        <f t="shared" si="71"/>
        <v>29450</v>
      </c>
      <c r="O147" s="26">
        <f t="shared" si="72"/>
        <v>184450</v>
      </c>
      <c r="P147" s="26">
        <v>150000</v>
      </c>
      <c r="Q147" s="12">
        <v>0.19</v>
      </c>
      <c r="R147" s="26">
        <f t="shared" si="73"/>
        <v>28500</v>
      </c>
      <c r="S147" s="26">
        <f t="shared" si="74"/>
        <v>178500</v>
      </c>
      <c r="T147" s="26">
        <f t="shared" si="59"/>
        <v>35329.058528210837</v>
      </c>
      <c r="U147" s="14" t="str">
        <f t="shared" si="65"/>
        <v>HISTORICO</v>
      </c>
      <c r="V147" s="26">
        <f t="shared" si="60"/>
        <v>126830.26463205271</v>
      </c>
      <c r="W147" s="26">
        <f t="shared" si="61"/>
        <v>152500</v>
      </c>
      <c r="X147" s="26">
        <f t="shared" si="62"/>
        <v>108221.28139485298</v>
      </c>
      <c r="Y147" s="26">
        <f t="shared" si="63"/>
        <v>64701.123322774511</v>
      </c>
      <c r="Z147" s="13">
        <f t="shared" si="64"/>
        <v>0.51013946482315509</v>
      </c>
      <c r="AA147" s="26">
        <f t="shared" si="66"/>
        <v>108221.28139485298</v>
      </c>
      <c r="AB147" s="14" t="str">
        <f t="shared" si="67"/>
        <v>MEDIA GEOMETRICA</v>
      </c>
      <c r="AC147" s="26">
        <f t="shared" si="68"/>
        <v>108221</v>
      </c>
      <c r="AD147" s="29">
        <v>0.19</v>
      </c>
      <c r="AE147" s="26">
        <f t="shared" si="69"/>
        <v>20562</v>
      </c>
      <c r="AF147" s="26">
        <f t="shared" si="70"/>
        <v>128783</v>
      </c>
    </row>
    <row r="148" spans="1:32" ht="18.75" customHeight="1" x14ac:dyDescent="0.25">
      <c r="A148" s="9">
        <v>31</v>
      </c>
      <c r="B148" s="10" t="s">
        <v>154</v>
      </c>
      <c r="C148" s="15" t="s">
        <v>26</v>
      </c>
      <c r="D148" s="11">
        <v>1</v>
      </c>
      <c r="E148" s="31">
        <v>33613.449999999997</v>
      </c>
      <c r="F148" s="24">
        <f t="shared" si="42"/>
        <v>1.0510393466963623</v>
      </c>
      <c r="G148" s="26">
        <f t="shared" si="56"/>
        <v>35329.058528210837</v>
      </c>
      <c r="H148" s="26">
        <v>54454</v>
      </c>
      <c r="I148" s="12">
        <v>0.19</v>
      </c>
      <c r="J148" s="26">
        <f t="shared" si="57"/>
        <v>10346.26</v>
      </c>
      <c r="K148" s="26">
        <f t="shared" si="58"/>
        <v>64800.26</v>
      </c>
      <c r="L148" s="26">
        <v>155000</v>
      </c>
      <c r="M148" s="29">
        <v>0.19</v>
      </c>
      <c r="N148" s="26">
        <f t="shared" si="71"/>
        <v>29450</v>
      </c>
      <c r="O148" s="26">
        <f t="shared" si="72"/>
        <v>184450</v>
      </c>
      <c r="P148" s="26">
        <v>150000</v>
      </c>
      <c r="Q148" s="12">
        <v>0.19</v>
      </c>
      <c r="R148" s="26">
        <f t="shared" si="73"/>
        <v>28500</v>
      </c>
      <c r="S148" s="26">
        <f t="shared" si="74"/>
        <v>178500</v>
      </c>
      <c r="T148" s="26">
        <f t="shared" si="59"/>
        <v>35329.058528210837</v>
      </c>
      <c r="U148" s="14" t="str">
        <f t="shared" si="65"/>
        <v>HISTORICO</v>
      </c>
      <c r="V148" s="26">
        <f t="shared" si="60"/>
        <v>98695.764632052713</v>
      </c>
      <c r="W148" s="26">
        <f t="shared" si="61"/>
        <v>102227</v>
      </c>
      <c r="X148" s="26">
        <f t="shared" si="62"/>
        <v>81779.829752944352</v>
      </c>
      <c r="Y148" s="26">
        <f t="shared" si="63"/>
        <v>44807.027587481607</v>
      </c>
      <c r="Z148" s="13">
        <f t="shared" si="64"/>
        <v>0.45399139217905154</v>
      </c>
      <c r="AA148" s="26">
        <f t="shared" si="66"/>
        <v>81779.829752944352</v>
      </c>
      <c r="AB148" s="14" t="str">
        <f t="shared" si="67"/>
        <v>MEDIA GEOMETRICA</v>
      </c>
      <c r="AC148" s="26">
        <f t="shared" si="68"/>
        <v>81780</v>
      </c>
      <c r="AD148" s="29">
        <v>0.19</v>
      </c>
      <c r="AE148" s="26">
        <f t="shared" si="69"/>
        <v>15538</v>
      </c>
      <c r="AF148" s="26">
        <f t="shared" si="70"/>
        <v>97318</v>
      </c>
    </row>
    <row r="149" spans="1:32" ht="131.25" customHeight="1" x14ac:dyDescent="0.25">
      <c r="A149" s="35">
        <v>32</v>
      </c>
      <c r="B149" s="36" t="s">
        <v>177</v>
      </c>
      <c r="C149" s="15" t="s">
        <v>26</v>
      </c>
      <c r="D149" s="11">
        <v>1</v>
      </c>
      <c r="E149" s="31">
        <v>67226.89</v>
      </c>
      <c r="F149" s="24">
        <f t="shared" si="42"/>
        <v>1.0510393466963623</v>
      </c>
      <c r="G149" s="26">
        <f t="shared" si="56"/>
        <v>70658.106546028212</v>
      </c>
      <c r="H149" s="26">
        <v>35948</v>
      </c>
      <c r="I149" s="12">
        <v>0.19</v>
      </c>
      <c r="J149" s="26">
        <f t="shared" si="57"/>
        <v>6830.12</v>
      </c>
      <c r="K149" s="26">
        <f t="shared" si="58"/>
        <v>42778.12</v>
      </c>
      <c r="L149" s="26">
        <v>48100</v>
      </c>
      <c r="M149" s="29">
        <v>0.19</v>
      </c>
      <c r="N149" s="26">
        <f t="shared" si="71"/>
        <v>9139</v>
      </c>
      <c r="O149" s="26">
        <f t="shared" si="72"/>
        <v>57239</v>
      </c>
      <c r="P149" s="26">
        <v>56900</v>
      </c>
      <c r="Q149" s="12">
        <v>0.19</v>
      </c>
      <c r="R149" s="26">
        <f t="shared" si="73"/>
        <v>10811</v>
      </c>
      <c r="S149" s="26">
        <f t="shared" si="74"/>
        <v>67711</v>
      </c>
      <c r="T149" s="26">
        <f t="shared" si="59"/>
        <v>35948</v>
      </c>
      <c r="U149" s="14" t="str">
        <f t="shared" si="65"/>
        <v>DISTRIBUCIONES Y SERVICIOS JT SAS</v>
      </c>
      <c r="V149" s="26">
        <f t="shared" si="60"/>
        <v>52901.526636507057</v>
      </c>
      <c r="W149" s="26">
        <f t="shared" si="61"/>
        <v>52500</v>
      </c>
      <c r="X149" s="26">
        <f t="shared" si="62"/>
        <v>51347.998254596801</v>
      </c>
      <c r="Y149" s="26">
        <f t="shared" si="63"/>
        <v>11987.953649700892</v>
      </c>
      <c r="Z149" s="13">
        <f t="shared" si="64"/>
        <v>0.22660884121684441</v>
      </c>
      <c r="AA149" s="26">
        <f t="shared" si="66"/>
        <v>35948</v>
      </c>
      <c r="AB149" s="14" t="str">
        <f t="shared" si="67"/>
        <v>MENOR VALOR</v>
      </c>
      <c r="AC149" s="26">
        <f t="shared" si="68"/>
        <v>35948</v>
      </c>
      <c r="AD149" s="29">
        <v>0.19</v>
      </c>
      <c r="AE149" s="26">
        <f t="shared" si="69"/>
        <v>6830</v>
      </c>
      <c r="AF149" s="26">
        <f t="shared" si="70"/>
        <v>42778</v>
      </c>
    </row>
    <row r="150" spans="1:32" ht="30" customHeight="1" x14ac:dyDescent="0.25">
      <c r="A150" s="9">
        <v>33</v>
      </c>
      <c r="B150" s="10" t="s">
        <v>155</v>
      </c>
      <c r="C150" s="15" t="s">
        <v>26</v>
      </c>
      <c r="D150" s="11">
        <v>1</v>
      </c>
      <c r="E150" s="31">
        <v>42016.806722689078</v>
      </c>
      <c r="F150" s="24">
        <f t="shared" si="42"/>
        <v>1.0510393466963623</v>
      </c>
      <c r="G150" s="26">
        <f t="shared" si="56"/>
        <v>44161.317088082455</v>
      </c>
      <c r="H150" s="26">
        <v>54510</v>
      </c>
      <c r="I150" s="12">
        <v>0.19</v>
      </c>
      <c r="J150" s="26">
        <f t="shared" si="57"/>
        <v>10356.9</v>
      </c>
      <c r="K150" s="26">
        <f t="shared" si="58"/>
        <v>64866.9</v>
      </c>
      <c r="L150" s="26">
        <v>125000</v>
      </c>
      <c r="M150" s="29">
        <v>0.19</v>
      </c>
      <c r="N150" s="26">
        <f t="shared" si="71"/>
        <v>23750</v>
      </c>
      <c r="O150" s="26">
        <f t="shared" si="72"/>
        <v>148750</v>
      </c>
      <c r="P150" s="26">
        <v>115000</v>
      </c>
      <c r="Q150" s="12">
        <v>0.19</v>
      </c>
      <c r="R150" s="26">
        <f t="shared" si="73"/>
        <v>21850</v>
      </c>
      <c r="S150" s="26">
        <f t="shared" si="74"/>
        <v>136850</v>
      </c>
      <c r="T150" s="26">
        <f t="shared" si="59"/>
        <v>44161.317088082455</v>
      </c>
      <c r="U150" s="14" t="str">
        <f t="shared" si="65"/>
        <v>HISTORICO</v>
      </c>
      <c r="V150" s="26">
        <f t="shared" si="60"/>
        <v>84667.829272020608</v>
      </c>
      <c r="W150" s="26">
        <f t="shared" si="61"/>
        <v>84755</v>
      </c>
      <c r="X150" s="26">
        <f t="shared" si="62"/>
        <v>76697.553886886482</v>
      </c>
      <c r="Y150" s="26">
        <f t="shared" si="63"/>
        <v>28642.429447478156</v>
      </c>
      <c r="Z150" s="13">
        <f t="shared" si="64"/>
        <v>0.33829176552354762</v>
      </c>
      <c r="AA150" s="26">
        <f t="shared" si="66"/>
        <v>76697.553886886482</v>
      </c>
      <c r="AB150" s="14" t="str">
        <f t="shared" si="67"/>
        <v>MEDIA GEOMETRICA</v>
      </c>
      <c r="AC150" s="26">
        <f t="shared" si="68"/>
        <v>76698</v>
      </c>
      <c r="AD150" s="29">
        <v>0.19</v>
      </c>
      <c r="AE150" s="26">
        <f t="shared" si="69"/>
        <v>14573</v>
      </c>
      <c r="AF150" s="26">
        <f t="shared" si="70"/>
        <v>91271</v>
      </c>
    </row>
    <row r="151" spans="1:32" ht="30" customHeight="1" x14ac:dyDescent="0.25">
      <c r="A151" s="9">
        <v>34</v>
      </c>
      <c r="B151" s="10" t="s">
        <v>156</v>
      </c>
      <c r="C151" s="15" t="s">
        <v>26</v>
      </c>
      <c r="D151" s="11">
        <v>1</v>
      </c>
      <c r="E151" s="31">
        <v>42016.806722689078</v>
      </c>
      <c r="F151" s="24">
        <f t="shared" si="42"/>
        <v>1.0510393466963623</v>
      </c>
      <c r="G151" s="26">
        <f t="shared" si="56"/>
        <v>44161.317088082455</v>
      </c>
      <c r="H151" s="26">
        <v>54510</v>
      </c>
      <c r="I151" s="12">
        <v>0.19</v>
      </c>
      <c r="J151" s="26">
        <f t="shared" si="57"/>
        <v>10356.9</v>
      </c>
      <c r="K151" s="26">
        <f t="shared" si="58"/>
        <v>64866.9</v>
      </c>
      <c r="L151" s="26">
        <v>155000</v>
      </c>
      <c r="M151" s="29">
        <v>0.19</v>
      </c>
      <c r="N151" s="26">
        <f t="shared" si="71"/>
        <v>29450</v>
      </c>
      <c r="O151" s="26">
        <f t="shared" si="72"/>
        <v>184450</v>
      </c>
      <c r="P151" s="26">
        <v>160000</v>
      </c>
      <c r="Q151" s="12">
        <v>0.19</v>
      </c>
      <c r="R151" s="26">
        <f t="shared" si="73"/>
        <v>30400</v>
      </c>
      <c r="S151" s="26">
        <f t="shared" si="74"/>
        <v>190400</v>
      </c>
      <c r="T151" s="26">
        <f t="shared" si="59"/>
        <v>44161.317088082455</v>
      </c>
      <c r="U151" s="14" t="str">
        <f t="shared" si="65"/>
        <v>HISTORICO</v>
      </c>
      <c r="V151" s="26">
        <f t="shared" si="60"/>
        <v>103417.82927202061</v>
      </c>
      <c r="W151" s="26">
        <f t="shared" si="61"/>
        <v>104755</v>
      </c>
      <c r="X151" s="26">
        <f t="shared" si="62"/>
        <v>87900.727624993669</v>
      </c>
      <c r="Y151" s="26">
        <f t="shared" si="63"/>
        <v>41900.681594725924</v>
      </c>
      <c r="Z151" s="13">
        <f t="shared" si="64"/>
        <v>0.4051591673280463</v>
      </c>
      <c r="AA151" s="26">
        <f t="shared" si="66"/>
        <v>87900.727624993669</v>
      </c>
      <c r="AB151" s="14" t="str">
        <f t="shared" si="67"/>
        <v>MEDIA GEOMETRICA</v>
      </c>
      <c r="AC151" s="26">
        <f t="shared" si="68"/>
        <v>87901</v>
      </c>
      <c r="AD151" s="29">
        <v>0.19</v>
      </c>
      <c r="AE151" s="26">
        <f t="shared" si="69"/>
        <v>16701</v>
      </c>
      <c r="AF151" s="26">
        <f t="shared" si="70"/>
        <v>104602</v>
      </c>
    </row>
    <row r="152" spans="1:32" ht="69.75" customHeight="1" x14ac:dyDescent="0.25">
      <c r="A152" s="9">
        <v>35</v>
      </c>
      <c r="B152" s="10" t="s">
        <v>178</v>
      </c>
      <c r="C152" s="15" t="s">
        <v>26</v>
      </c>
      <c r="D152" s="11">
        <v>1</v>
      </c>
      <c r="E152" s="31" t="s">
        <v>24</v>
      </c>
      <c r="F152" s="24" t="s">
        <v>24</v>
      </c>
      <c r="G152" s="34" t="s">
        <v>24</v>
      </c>
      <c r="H152" s="26">
        <v>80673</v>
      </c>
      <c r="I152" s="12">
        <v>0.19</v>
      </c>
      <c r="J152" s="26">
        <f t="shared" si="57"/>
        <v>15327.87</v>
      </c>
      <c r="K152" s="26">
        <f t="shared" si="58"/>
        <v>96000.87</v>
      </c>
      <c r="L152" s="26">
        <v>275000</v>
      </c>
      <c r="M152" s="29">
        <v>0.19</v>
      </c>
      <c r="N152" s="26">
        <f t="shared" si="71"/>
        <v>52250</v>
      </c>
      <c r="O152" s="26">
        <f t="shared" si="72"/>
        <v>327250</v>
      </c>
      <c r="P152" s="26">
        <v>270000</v>
      </c>
      <c r="Q152" s="12">
        <v>0.19</v>
      </c>
      <c r="R152" s="26">
        <f t="shared" si="73"/>
        <v>51300</v>
      </c>
      <c r="S152" s="26">
        <f t="shared" si="74"/>
        <v>321300</v>
      </c>
      <c r="T152" s="26">
        <f t="shared" si="59"/>
        <v>80673</v>
      </c>
      <c r="U152" s="14" t="str">
        <f t="shared" si="65"/>
        <v>DISTRIBUCIONES Y SERVICIOS JT SAS</v>
      </c>
      <c r="V152" s="26">
        <f t="shared" si="60"/>
        <v>208557.66666666666</v>
      </c>
      <c r="W152" s="26">
        <f t="shared" si="61"/>
        <v>270000</v>
      </c>
      <c r="X152" s="26">
        <f t="shared" si="62"/>
        <v>181610.75133889637</v>
      </c>
      <c r="Y152" s="26">
        <f t="shared" si="63"/>
        <v>90428.115009781279</v>
      </c>
      <c r="Z152" s="13">
        <f t="shared" si="64"/>
        <v>0.43358806441918357</v>
      </c>
      <c r="AA152" s="26">
        <f t="shared" si="66"/>
        <v>181610.75133889637</v>
      </c>
      <c r="AB152" s="14" t="str">
        <f t="shared" si="67"/>
        <v>MEDIA GEOMETRICA</v>
      </c>
      <c r="AC152" s="26">
        <f t="shared" si="68"/>
        <v>181611</v>
      </c>
      <c r="AD152" s="29">
        <v>0.19</v>
      </c>
      <c r="AE152" s="26">
        <f t="shared" si="69"/>
        <v>34506</v>
      </c>
      <c r="AF152" s="26">
        <f t="shared" si="70"/>
        <v>216117</v>
      </c>
    </row>
    <row r="153" spans="1:32" ht="62.25" customHeight="1" x14ac:dyDescent="0.25">
      <c r="A153" s="9">
        <v>36</v>
      </c>
      <c r="B153" s="10" t="s">
        <v>179</v>
      </c>
      <c r="C153" s="15" t="s">
        <v>26</v>
      </c>
      <c r="D153" s="11">
        <v>1</v>
      </c>
      <c r="E153" s="31" t="s">
        <v>24</v>
      </c>
      <c r="F153" s="24" t="s">
        <v>24</v>
      </c>
      <c r="G153" s="34" t="s">
        <v>24</v>
      </c>
      <c r="H153" s="26">
        <v>91597</v>
      </c>
      <c r="I153" s="12">
        <v>0.19</v>
      </c>
      <c r="J153" s="26">
        <f t="shared" si="57"/>
        <v>17403.43</v>
      </c>
      <c r="K153" s="26">
        <f t="shared" si="58"/>
        <v>109000.43</v>
      </c>
      <c r="L153" s="26">
        <v>375000</v>
      </c>
      <c r="M153" s="29">
        <v>0.19</v>
      </c>
      <c r="N153" s="26">
        <f t="shared" si="71"/>
        <v>71250</v>
      </c>
      <c r="O153" s="26">
        <f t="shared" si="72"/>
        <v>446250</v>
      </c>
      <c r="P153" s="26">
        <v>371000</v>
      </c>
      <c r="Q153" s="12">
        <v>0.19</v>
      </c>
      <c r="R153" s="26">
        <f t="shared" si="73"/>
        <v>70490</v>
      </c>
      <c r="S153" s="26">
        <f t="shared" si="74"/>
        <v>441490</v>
      </c>
      <c r="T153" s="26">
        <f t="shared" si="59"/>
        <v>91597</v>
      </c>
      <c r="U153" s="14" t="str">
        <f t="shared" si="65"/>
        <v>DISTRIBUCIONES Y SERVICIOS JT SAS</v>
      </c>
      <c r="V153" s="26">
        <f t="shared" si="60"/>
        <v>279199</v>
      </c>
      <c r="W153" s="26">
        <f t="shared" si="61"/>
        <v>371000</v>
      </c>
      <c r="X153" s="26">
        <f t="shared" si="62"/>
        <v>233576.31850289562</v>
      </c>
      <c r="Y153" s="26">
        <f t="shared" si="63"/>
        <v>132654.64636415869</v>
      </c>
      <c r="Z153" s="13">
        <f t="shared" si="64"/>
        <v>0.47512579330212029</v>
      </c>
      <c r="AA153" s="26">
        <f t="shared" si="66"/>
        <v>233576.31850289562</v>
      </c>
      <c r="AB153" s="14" t="str">
        <f t="shared" si="67"/>
        <v>MEDIA GEOMETRICA</v>
      </c>
      <c r="AC153" s="26">
        <f t="shared" si="68"/>
        <v>233576</v>
      </c>
      <c r="AD153" s="29">
        <v>0.19</v>
      </c>
      <c r="AE153" s="26">
        <f t="shared" si="69"/>
        <v>44379</v>
      </c>
      <c r="AF153" s="26">
        <f t="shared" si="70"/>
        <v>277955</v>
      </c>
    </row>
    <row r="154" spans="1:32" ht="77.25" customHeight="1" x14ac:dyDescent="0.25">
      <c r="A154" s="9">
        <v>37</v>
      </c>
      <c r="B154" s="10" t="s">
        <v>180</v>
      </c>
      <c r="C154" s="15" t="s">
        <v>26</v>
      </c>
      <c r="D154" s="11">
        <v>1</v>
      </c>
      <c r="E154" s="31" t="s">
        <v>24</v>
      </c>
      <c r="F154" s="24" t="s">
        <v>24</v>
      </c>
      <c r="G154" s="34" t="s">
        <v>24</v>
      </c>
      <c r="H154" s="26">
        <v>87255</v>
      </c>
      <c r="I154" s="12">
        <v>0.19</v>
      </c>
      <c r="J154" s="26">
        <f t="shared" si="57"/>
        <v>16578.45</v>
      </c>
      <c r="K154" s="26">
        <f t="shared" si="58"/>
        <v>103833.45</v>
      </c>
      <c r="L154" s="26">
        <v>340000</v>
      </c>
      <c r="M154" s="29">
        <v>0.19</v>
      </c>
      <c r="N154" s="26">
        <f t="shared" si="71"/>
        <v>64600</v>
      </c>
      <c r="O154" s="26">
        <f t="shared" si="72"/>
        <v>404600</v>
      </c>
      <c r="P154" s="26">
        <v>345000</v>
      </c>
      <c r="Q154" s="12">
        <v>0.19</v>
      </c>
      <c r="R154" s="26">
        <f t="shared" si="73"/>
        <v>65550</v>
      </c>
      <c r="S154" s="26">
        <f t="shared" si="74"/>
        <v>410550</v>
      </c>
      <c r="T154" s="26">
        <f t="shared" si="59"/>
        <v>87255</v>
      </c>
      <c r="U154" s="14" t="str">
        <f t="shared" si="65"/>
        <v>DISTRIBUCIONES Y SERVICIOS JT SAS</v>
      </c>
      <c r="V154" s="26">
        <f t="shared" si="60"/>
        <v>257418.33333333334</v>
      </c>
      <c r="W154" s="26">
        <f t="shared" si="61"/>
        <v>340000</v>
      </c>
      <c r="X154" s="26">
        <f t="shared" si="62"/>
        <v>217118.14091164281</v>
      </c>
      <c r="Y154" s="26">
        <f t="shared" si="63"/>
        <v>120323.64690930683</v>
      </c>
      <c r="Z154" s="13">
        <f t="shared" si="64"/>
        <v>0.4674245433541</v>
      </c>
      <c r="AA154" s="26">
        <f t="shared" si="66"/>
        <v>217118.14091164281</v>
      </c>
      <c r="AB154" s="14" t="str">
        <f t="shared" si="67"/>
        <v>MEDIA GEOMETRICA</v>
      </c>
      <c r="AC154" s="26">
        <f t="shared" si="68"/>
        <v>217118</v>
      </c>
      <c r="AD154" s="29">
        <v>0.19</v>
      </c>
      <c r="AE154" s="26">
        <f t="shared" si="69"/>
        <v>41252</v>
      </c>
      <c r="AF154" s="26">
        <f t="shared" si="70"/>
        <v>258370</v>
      </c>
    </row>
    <row r="155" spans="1:32" ht="30" customHeight="1" x14ac:dyDescent="0.25">
      <c r="A155" s="9">
        <v>38</v>
      </c>
      <c r="B155" s="10" t="s">
        <v>181</v>
      </c>
      <c r="C155" s="15" t="s">
        <v>26</v>
      </c>
      <c r="D155" s="11">
        <v>1</v>
      </c>
      <c r="E155" s="34" t="s">
        <v>24</v>
      </c>
      <c r="F155" s="24" t="s">
        <v>24</v>
      </c>
      <c r="G155" s="34" t="s">
        <v>24</v>
      </c>
      <c r="H155" s="26">
        <v>126050</v>
      </c>
      <c r="I155" s="12">
        <v>0.19</v>
      </c>
      <c r="J155" s="26">
        <f t="shared" si="57"/>
        <v>23949.5</v>
      </c>
      <c r="K155" s="26">
        <f t="shared" si="58"/>
        <v>149999.5</v>
      </c>
      <c r="L155" s="26">
        <v>175000</v>
      </c>
      <c r="M155" s="29">
        <v>0.19</v>
      </c>
      <c r="N155" s="26">
        <f t="shared" si="71"/>
        <v>33250</v>
      </c>
      <c r="O155" s="26">
        <f t="shared" si="72"/>
        <v>208250</v>
      </c>
      <c r="P155" s="26">
        <v>172000</v>
      </c>
      <c r="Q155" s="12">
        <v>0.19</v>
      </c>
      <c r="R155" s="26">
        <f t="shared" si="73"/>
        <v>32680</v>
      </c>
      <c r="S155" s="26">
        <f t="shared" si="74"/>
        <v>204680</v>
      </c>
      <c r="T155" s="26">
        <f t="shared" si="59"/>
        <v>126050</v>
      </c>
      <c r="U155" s="14" t="str">
        <f t="shared" si="65"/>
        <v>DISTRIBUCIONES Y SERVICIOS JT SAS</v>
      </c>
      <c r="V155" s="26">
        <f t="shared" si="60"/>
        <v>157683.33333333334</v>
      </c>
      <c r="W155" s="26">
        <f t="shared" si="61"/>
        <v>172000</v>
      </c>
      <c r="X155" s="26">
        <f t="shared" si="62"/>
        <v>155968.33950957129</v>
      </c>
      <c r="Y155" s="26">
        <f t="shared" si="63"/>
        <v>22368.144511534207</v>
      </c>
      <c r="Z155" s="13">
        <f t="shared" si="64"/>
        <v>0.1418548431129957</v>
      </c>
      <c r="AA155" s="26">
        <f t="shared" si="66"/>
        <v>126050</v>
      </c>
      <c r="AB155" s="14" t="str">
        <f t="shared" si="67"/>
        <v>MENOR VALOR</v>
      </c>
      <c r="AC155" s="26">
        <f t="shared" si="68"/>
        <v>126050</v>
      </c>
      <c r="AD155" s="29">
        <v>0.19</v>
      </c>
      <c r="AE155" s="26">
        <f t="shared" si="69"/>
        <v>23950</v>
      </c>
      <c r="AF155" s="26">
        <f t="shared" si="70"/>
        <v>150000</v>
      </c>
    </row>
    <row r="156" spans="1:32" ht="30" customHeight="1" x14ac:dyDescent="0.25">
      <c r="A156" s="9">
        <v>39</v>
      </c>
      <c r="B156" s="10" t="s">
        <v>182</v>
      </c>
      <c r="C156" s="15" t="s">
        <v>26</v>
      </c>
      <c r="D156" s="11">
        <v>1</v>
      </c>
      <c r="E156" s="34" t="s">
        <v>24</v>
      </c>
      <c r="F156" s="24" t="s">
        <v>24</v>
      </c>
      <c r="G156" s="34" t="s">
        <v>24</v>
      </c>
      <c r="H156" s="26">
        <v>86424</v>
      </c>
      <c r="I156" s="12">
        <v>0.19</v>
      </c>
      <c r="J156" s="26">
        <f t="shared" si="57"/>
        <v>16420.560000000001</v>
      </c>
      <c r="K156" s="26">
        <f t="shared" si="58"/>
        <v>102844.56</v>
      </c>
      <c r="L156" s="26">
        <v>175000</v>
      </c>
      <c r="M156" s="29">
        <v>0.19</v>
      </c>
      <c r="N156" s="26">
        <f t="shared" si="71"/>
        <v>33250</v>
      </c>
      <c r="O156" s="26">
        <f t="shared" si="72"/>
        <v>208250</v>
      </c>
      <c r="P156" s="26">
        <v>172000</v>
      </c>
      <c r="Q156" s="12">
        <v>0.19</v>
      </c>
      <c r="R156" s="26">
        <f t="shared" si="73"/>
        <v>32680</v>
      </c>
      <c r="S156" s="26">
        <f t="shared" si="74"/>
        <v>204680</v>
      </c>
      <c r="T156" s="26">
        <f t="shared" si="59"/>
        <v>86424</v>
      </c>
      <c r="U156" s="14" t="str">
        <f t="shared" si="65"/>
        <v>DISTRIBUCIONES Y SERVICIOS JT SAS</v>
      </c>
      <c r="V156" s="26">
        <f t="shared" si="60"/>
        <v>144474.66666666666</v>
      </c>
      <c r="W156" s="26">
        <f t="shared" si="61"/>
        <v>172000</v>
      </c>
      <c r="X156" s="26">
        <f t="shared" si="62"/>
        <v>137530.90038305862</v>
      </c>
      <c r="Y156" s="26">
        <f t="shared" si="63"/>
        <v>41048.020052399865</v>
      </c>
      <c r="Z156" s="13">
        <f t="shared" si="64"/>
        <v>0.28411915389364595</v>
      </c>
      <c r="AA156" s="26">
        <f t="shared" si="66"/>
        <v>86424</v>
      </c>
      <c r="AB156" s="14" t="str">
        <f t="shared" si="67"/>
        <v>MENOR VALOR</v>
      </c>
      <c r="AC156" s="26">
        <f t="shared" si="68"/>
        <v>86424</v>
      </c>
      <c r="AD156" s="29">
        <v>0.19</v>
      </c>
      <c r="AE156" s="26">
        <f t="shared" si="69"/>
        <v>16421</v>
      </c>
      <c r="AF156" s="26">
        <f t="shared" si="70"/>
        <v>102845</v>
      </c>
    </row>
    <row r="157" spans="1:32" ht="30" customHeight="1" x14ac:dyDescent="0.25">
      <c r="A157" s="9">
        <v>40</v>
      </c>
      <c r="B157" s="10" t="s">
        <v>183</v>
      </c>
      <c r="C157" s="15" t="s">
        <v>26</v>
      </c>
      <c r="D157" s="11">
        <v>1</v>
      </c>
      <c r="E157" s="34" t="s">
        <v>24</v>
      </c>
      <c r="F157" s="24" t="s">
        <v>24</v>
      </c>
      <c r="G157" s="34" t="s">
        <v>24</v>
      </c>
      <c r="H157" s="26">
        <v>84921</v>
      </c>
      <c r="I157" s="12">
        <v>0.19</v>
      </c>
      <c r="J157" s="26">
        <f>+H157*I157</f>
        <v>16134.99</v>
      </c>
      <c r="K157" s="26">
        <f t="shared" ref="K157" si="75">+H157+J157</f>
        <v>101055.99</v>
      </c>
      <c r="L157" s="26">
        <v>175000</v>
      </c>
      <c r="M157" s="29">
        <v>0.19</v>
      </c>
      <c r="N157" s="26">
        <f t="shared" ref="N157" si="76">+L157*M157</f>
        <v>33250</v>
      </c>
      <c r="O157" s="26">
        <f t="shared" ref="O157" si="77">+L157+N157</f>
        <v>208250</v>
      </c>
      <c r="P157" s="26">
        <v>172000</v>
      </c>
      <c r="Q157" s="12">
        <v>0.19</v>
      </c>
      <c r="R157" s="26">
        <f t="shared" ref="R157" si="78">+P157*Q157</f>
        <v>32680</v>
      </c>
      <c r="S157" s="26">
        <f t="shared" ref="S157" si="79">+P157+R157</f>
        <v>204680</v>
      </c>
      <c r="T157" s="26">
        <f t="shared" si="59"/>
        <v>84921</v>
      </c>
      <c r="U157" s="14" t="str">
        <f t="shared" si="65"/>
        <v>DISTRIBUCIONES Y SERVICIOS JT SAS</v>
      </c>
      <c r="V157" s="26">
        <f t="shared" ref="V157" si="80">AVERAGE(G157,H157,L157,P157)</f>
        <v>143973.66666666666</v>
      </c>
      <c r="W157" s="26">
        <f t="shared" ref="W157" si="81">MEDIAN(G157,H157,L157,P157)</f>
        <v>172000</v>
      </c>
      <c r="X157" s="26">
        <f t="shared" ref="X157" si="82">GEOMEAN(G157,H157,L157,P157)</f>
        <v>136728.9667046986</v>
      </c>
      <c r="Y157" s="26">
        <f t="shared" ref="Y157" si="83">STDEVA(T157,V157)</f>
        <v>41756.541047148785</v>
      </c>
      <c r="Z157" s="13">
        <f t="shared" ref="Z157" si="84">+Y157/V157</f>
        <v>0.29002901720788377</v>
      </c>
      <c r="AA157" s="26">
        <f t="shared" si="66"/>
        <v>84921</v>
      </c>
      <c r="AB157" s="14" t="str">
        <f t="shared" si="67"/>
        <v>MENOR VALOR</v>
      </c>
      <c r="AC157" s="26">
        <f t="shared" si="68"/>
        <v>84921</v>
      </c>
      <c r="AD157" s="29">
        <v>0.19</v>
      </c>
      <c r="AE157" s="26">
        <f t="shared" si="69"/>
        <v>16135</v>
      </c>
      <c r="AF157" s="26">
        <f t="shared" si="70"/>
        <v>101056</v>
      </c>
    </row>
    <row r="158" spans="1:32" x14ac:dyDescent="0.25">
      <c r="A158" s="5"/>
      <c r="B158" s="3"/>
      <c r="C158" s="17"/>
      <c r="D158" s="5"/>
      <c r="E158" s="5"/>
      <c r="F158" s="5"/>
      <c r="G158" s="16"/>
      <c r="H158" s="16"/>
      <c r="I158" s="16"/>
      <c r="J158" s="16"/>
      <c r="K158" s="28">
        <f>SUM(K4:K157)</f>
        <v>29117313.889999993</v>
      </c>
      <c r="L158" s="28"/>
      <c r="M158" s="28"/>
      <c r="N158" s="28"/>
      <c r="O158" s="28">
        <f>SUM(O4:O157)</f>
        <v>36103053</v>
      </c>
      <c r="P158" s="16"/>
      <c r="Q158" s="16"/>
      <c r="R158" s="16"/>
      <c r="S158" s="28">
        <f>SUM(S4:S157)</f>
        <v>37534980</v>
      </c>
      <c r="T158" s="16"/>
      <c r="U158" s="16"/>
      <c r="V158" s="16"/>
      <c r="W158" s="16"/>
      <c r="X158" s="16"/>
      <c r="Y158" s="16"/>
      <c r="Z158" s="16"/>
      <c r="AA158" s="16"/>
      <c r="AB158" s="16"/>
      <c r="AC158" s="28"/>
      <c r="AD158" s="28"/>
      <c r="AE158" s="28"/>
      <c r="AF158" s="28">
        <f>SUM(AF4:AF157)</f>
        <v>23819244</v>
      </c>
    </row>
    <row r="160" spans="1:32" x14ac:dyDescent="0.25">
      <c r="K160" s="18"/>
      <c r="O160" s="18"/>
    </row>
    <row r="161" spans="11:15" x14ac:dyDescent="0.25">
      <c r="K161" s="22"/>
      <c r="O161" s="22"/>
    </row>
    <row r="213" spans="7:7" x14ac:dyDescent="0.25">
      <c r="G213" s="23"/>
    </row>
  </sheetData>
  <sheetProtection algorithmName="SHA-512" hashValue="vk7udX20rOLByiID9FrCSnPrInki3VdkugqwLd6kxKAcIuVzXUwuTV6/gr8ew5s6Wc8RXA35IVyrvKMRa+GACg==" saltValue="2fo2f2+1XgTSYxJG1IcrXg==" spinCount="100000" sheet="1" objects="1" scenarios="1"/>
  <mergeCells count="6">
    <mergeCell ref="AC1:AF1"/>
    <mergeCell ref="E1:G1"/>
    <mergeCell ref="H1:K1"/>
    <mergeCell ref="L1:O1"/>
    <mergeCell ref="P1:S1"/>
    <mergeCell ref="T1:AB1"/>
  </mergeCells>
  <printOptions horizontalCentered="1" verticalCentered="1"/>
  <pageMargins left="0.70866141732283472" right="0.70866141732283472" top="0.74803149606299213" bottom="0.74803149606299213" header="0.31496062992125984" footer="0.31496062992125984"/>
  <pageSetup paperSize="121"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LILIANA</cp:lastModifiedBy>
  <cp:lastPrinted>2022-02-24T15:40:31Z</cp:lastPrinted>
  <dcterms:created xsi:type="dcterms:W3CDTF">2020-12-20T09:09:58Z</dcterms:created>
  <dcterms:modified xsi:type="dcterms:W3CDTF">2022-03-01T23:01:06Z</dcterms:modified>
</cp:coreProperties>
</file>