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eronautica Civil\Estructuracion 2022\1. Infraestructura Guapi\0. Guapi Infrestructura\"/>
    </mc:Choice>
  </mc:AlternateContent>
  <xr:revisionPtr revIDLastSave="0" documentId="13_ncr:1_{ADADAE45-955A-4F26-A42C-CDF456308B82}" xr6:coauthVersionLast="47" xr6:coauthVersionMax="47" xr10:uidLastSave="{00000000-0000-0000-0000-000000000000}"/>
  <bookViews>
    <workbookView xWindow="-120" yWindow="-120" windowWidth="20730" windowHeight="11040" tabRatio="754" xr2:uid="{00000000-000D-0000-FFFF-FFFF00000000}"/>
  </bookViews>
  <sheets>
    <sheet name="Mercado" sheetId="4" r:id="rId1"/>
    <sheet name="Memorias de Cantidades" sheetId="6" r:id="rId2"/>
    <sheet name="Presupuesto" sheetId="13" r:id="rId3"/>
    <sheet name="Apus" sheetId="7" r:id="rId4"/>
    <sheet name="Datos Finacieros" sheetId="9" r:id="rId5"/>
  </sheets>
  <externalReferences>
    <externalReference r:id="rId6"/>
  </externalReferences>
  <definedNames>
    <definedName name="_xlnm._FilterDatabase" localSheetId="0" hidden="1">Mercado!$A$7:$K$69</definedName>
    <definedName name="Adm" localSheetId="3">#REF!</definedName>
    <definedName name="Adm" localSheetId="4">[1]PRESUPUESTO!$F$99</definedName>
    <definedName name="Adm">[1]PRESUPUESTO!$F$99</definedName>
    <definedName name="_xlnm.Print_Area" localSheetId="3">Apus!$A$1:$G$846</definedName>
    <definedName name="_xlnm.Print_Area" localSheetId="1">'Memorias de Cantidades'!$B$1:$M$898</definedName>
    <definedName name="_xlnm.Print_Area" localSheetId="0">Mercado!$A$1:$K$78</definedName>
    <definedName name="_xlnm.Print_Area" localSheetId="2">Presupuesto!$A$1:$G$76</definedName>
    <definedName name="Imprev" localSheetId="3">#REF!</definedName>
    <definedName name="Imprev" localSheetId="4">[1]PRESUPUESTO!$F$100</definedName>
    <definedName name="Imprev">[1]PRESUPUESTO!$F$100</definedName>
    <definedName name="IvaSUtl" localSheetId="3">#REF!</definedName>
    <definedName name="IvaSUtl" localSheetId="4">[1]PRESUPUESTO!$F$103</definedName>
    <definedName name="IvaSUtl">[1]PRESUPUESTO!$F$103</definedName>
    <definedName name="SbtPpto" localSheetId="3">#REF!</definedName>
    <definedName name="SbtPpto" localSheetId="4">[1]PRESUPUESTO!$G$70</definedName>
    <definedName name="SbtPpto">[1]PRESUPUESTO!$G$70</definedName>
    <definedName name="_xlnm.Print_Titles" localSheetId="1">'Memorias de Cantidades'!$2:$5</definedName>
    <definedName name="TtlCD" localSheetId="3">#REF!</definedName>
    <definedName name="TtlCD" localSheetId="4">[1]PRESUPUESTO!$G$98</definedName>
    <definedName name="TtlCD">[1]PRESUPUESTO!$G$98</definedName>
    <definedName name="Utilidad" localSheetId="3">#REF!</definedName>
    <definedName name="Utilidad" localSheetId="4">[1]PRESUPUESTO!$F$101</definedName>
    <definedName name="Utilidad">[1]PRESUPUESTO!$F$101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5" i="13" l="1"/>
  <c r="G74" i="13"/>
  <c r="G73" i="13"/>
  <c r="G72" i="13"/>
  <c r="G71" i="13"/>
  <c r="G70" i="13"/>
  <c r="F44" i="13"/>
  <c r="F45" i="13"/>
  <c r="G45" i="13" s="1"/>
  <c r="F46" i="13"/>
  <c r="F47" i="13"/>
  <c r="F48" i="13"/>
  <c r="F49" i="13"/>
  <c r="G49" i="13" s="1"/>
  <c r="F50" i="13"/>
  <c r="F51" i="13"/>
  <c r="F52" i="13"/>
  <c r="F53" i="13"/>
  <c r="F54" i="13"/>
  <c r="F55" i="13"/>
  <c r="F56" i="13"/>
  <c r="G56" i="13" s="1"/>
  <c r="F57" i="13"/>
  <c r="G57" i="13" s="1"/>
  <c r="F58" i="13"/>
  <c r="G58" i="13" s="1"/>
  <c r="F59" i="13"/>
  <c r="G59" i="13" s="1"/>
  <c r="F60" i="13"/>
  <c r="F61" i="13"/>
  <c r="G61" i="13" s="1"/>
  <c r="F62" i="13"/>
  <c r="F63" i="13"/>
  <c r="F64" i="13"/>
  <c r="F65" i="13"/>
  <c r="G65" i="13" s="1"/>
  <c r="F66" i="13"/>
  <c r="F67" i="13"/>
  <c r="F68" i="13"/>
  <c r="F43" i="13"/>
  <c r="F41" i="13"/>
  <c r="G41" i="13" s="1"/>
  <c r="F10" i="13"/>
  <c r="F11" i="13"/>
  <c r="F12" i="13"/>
  <c r="G12" i="13" s="1"/>
  <c r="F13" i="13"/>
  <c r="F14" i="13"/>
  <c r="G14" i="13" s="1"/>
  <c r="F15" i="13"/>
  <c r="G15" i="13" s="1"/>
  <c r="F16" i="13"/>
  <c r="G16" i="13" s="1"/>
  <c r="F17" i="13"/>
  <c r="G17" i="13" s="1"/>
  <c r="F18" i="13"/>
  <c r="F19" i="13"/>
  <c r="G19" i="13" s="1"/>
  <c r="F20" i="13"/>
  <c r="G20" i="13" s="1"/>
  <c r="F21" i="13"/>
  <c r="F22" i="13"/>
  <c r="F23" i="13"/>
  <c r="G23" i="13" s="1"/>
  <c r="F24" i="13"/>
  <c r="F25" i="13"/>
  <c r="G25" i="13" s="1"/>
  <c r="F26" i="13"/>
  <c r="F27" i="13"/>
  <c r="G27" i="13" s="1"/>
  <c r="F28" i="13"/>
  <c r="G28" i="13" s="1"/>
  <c r="F29" i="13"/>
  <c r="F30" i="13"/>
  <c r="G30" i="13" s="1"/>
  <c r="F31" i="13"/>
  <c r="G31" i="13" s="1"/>
  <c r="F32" i="13"/>
  <c r="F33" i="13"/>
  <c r="G33" i="13" s="1"/>
  <c r="F34" i="13"/>
  <c r="F35" i="13"/>
  <c r="G35" i="13" s="1"/>
  <c r="F36" i="13"/>
  <c r="G36" i="13" s="1"/>
  <c r="F37" i="13"/>
  <c r="F38" i="13"/>
  <c r="G38" i="13" s="1"/>
  <c r="F39" i="13"/>
  <c r="G39" i="13" s="1"/>
  <c r="F40" i="13"/>
  <c r="F9" i="13"/>
  <c r="G9" i="13" s="1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9" i="13"/>
  <c r="G64" i="13"/>
  <c r="G63" i="13"/>
  <c r="G62" i="13"/>
  <c r="G55" i="13"/>
  <c r="G54" i="13"/>
  <c r="G53" i="13"/>
  <c r="G48" i="13"/>
  <c r="G47" i="13"/>
  <c r="G46" i="13"/>
  <c r="G37" i="13"/>
  <c r="G29" i="13"/>
  <c r="G22" i="13"/>
  <c r="G21" i="13"/>
  <c r="G13" i="13"/>
  <c r="G10" i="13"/>
  <c r="G11" i="13"/>
  <c r="G18" i="13"/>
  <c r="G24" i="13"/>
  <c r="G26" i="13"/>
  <c r="G32" i="13"/>
  <c r="G34" i="13"/>
  <c r="G40" i="13"/>
  <c r="G43" i="13"/>
  <c r="G44" i="13"/>
  <c r="G50" i="13"/>
  <c r="G51" i="13"/>
  <c r="G52" i="13"/>
  <c r="G60" i="13"/>
  <c r="G66" i="13"/>
  <c r="G67" i="13"/>
  <c r="G68" i="13"/>
  <c r="A43" i="13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9" i="13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" i="13"/>
  <c r="K45" i="4"/>
  <c r="K46" i="4"/>
  <c r="K48" i="4"/>
  <c r="K49" i="4"/>
  <c r="K50" i="4"/>
  <c r="K51" i="4"/>
  <c r="K52" i="4"/>
  <c r="K54" i="4"/>
  <c r="K55" i="4"/>
  <c r="K56" i="4"/>
  <c r="K57" i="4"/>
  <c r="K58" i="4"/>
  <c r="K59" i="4"/>
  <c r="K60" i="4"/>
  <c r="K61" i="4"/>
  <c r="K62" i="4"/>
  <c r="K64" i="4"/>
  <c r="K65" i="4"/>
  <c r="K66" i="4"/>
  <c r="K67" i="4"/>
  <c r="K68" i="4"/>
  <c r="K69" i="4"/>
  <c r="K11" i="4"/>
  <c r="K12" i="4"/>
  <c r="K13" i="4"/>
  <c r="K14" i="4"/>
  <c r="K15" i="4"/>
  <c r="K17" i="4"/>
  <c r="K18" i="4"/>
  <c r="K19" i="4"/>
  <c r="K20" i="4"/>
  <c r="K21" i="4"/>
  <c r="K22" i="4"/>
  <c r="K23" i="4"/>
  <c r="K25" i="4"/>
  <c r="K26" i="4"/>
  <c r="K27" i="4"/>
  <c r="K28" i="4"/>
  <c r="K29" i="4"/>
  <c r="K30" i="4"/>
  <c r="K31" i="4"/>
  <c r="K32" i="4"/>
  <c r="K33" i="4"/>
  <c r="K37" i="4"/>
  <c r="K38" i="4"/>
  <c r="K39" i="4"/>
  <c r="K41" i="4"/>
  <c r="K42" i="4"/>
  <c r="K10" i="4"/>
  <c r="J57" i="4"/>
  <c r="J58" i="4"/>
  <c r="J59" i="4"/>
  <c r="J60" i="4"/>
  <c r="J61" i="4"/>
  <c r="J62" i="4"/>
  <c r="J64" i="4"/>
  <c r="J65" i="4"/>
  <c r="J66" i="4"/>
  <c r="J67" i="4"/>
  <c r="J68" i="4"/>
  <c r="J69" i="4"/>
  <c r="D759" i="7"/>
  <c r="G759" i="7" s="1"/>
  <c r="D760" i="7"/>
  <c r="G760" i="7" s="1"/>
  <c r="D761" i="7"/>
  <c r="G761" i="7" s="1"/>
  <c r="D762" i="7"/>
  <c r="G762" i="7" s="1"/>
  <c r="D758" i="7"/>
  <c r="E69" i="4"/>
  <c r="J886" i="6"/>
  <c r="J898" i="6" s="1"/>
  <c r="D884" i="6"/>
  <c r="C884" i="6"/>
  <c r="J880" i="6"/>
  <c r="E68" i="4" s="1"/>
  <c r="J867" i="6"/>
  <c r="D866" i="6"/>
  <c r="C866" i="6"/>
  <c r="J863" i="6"/>
  <c r="E67" i="4" s="1"/>
  <c r="J851" i="6"/>
  <c r="D849" i="6"/>
  <c r="C849" i="6"/>
  <c r="K833" i="6"/>
  <c r="D831" i="6"/>
  <c r="C831" i="6"/>
  <c r="K832" i="6"/>
  <c r="K845" i="6" s="1"/>
  <c r="E66" i="4" s="1"/>
  <c r="K816" i="6"/>
  <c r="K815" i="6"/>
  <c r="D814" i="6"/>
  <c r="C814" i="6"/>
  <c r="K798" i="6"/>
  <c r="D797" i="6"/>
  <c r="C797" i="6"/>
  <c r="K782" i="6"/>
  <c r="K811" i="6"/>
  <c r="E64" i="4" s="1"/>
  <c r="K794" i="6"/>
  <c r="E63" i="4" s="1"/>
  <c r="K781" i="6"/>
  <c r="D780" i="6"/>
  <c r="C780" i="6"/>
  <c r="G773" i="7"/>
  <c r="G774" i="7" s="1"/>
  <c r="G770" i="7"/>
  <c r="G769" i="7"/>
  <c r="G766" i="7"/>
  <c r="G767" i="7" s="1"/>
  <c r="G758" i="7"/>
  <c r="E62" i="4"/>
  <c r="D763" i="6"/>
  <c r="C763" i="6"/>
  <c r="I777" i="6"/>
  <c r="E61" i="4"/>
  <c r="D746" i="6"/>
  <c r="C746" i="6"/>
  <c r="I760" i="6"/>
  <c r="E60" i="4"/>
  <c r="K726" i="6"/>
  <c r="I743" i="6"/>
  <c r="D729" i="6"/>
  <c r="C729" i="6"/>
  <c r="K709" i="6"/>
  <c r="K552" i="6" s="1"/>
  <c r="L552" i="6" s="1"/>
  <c r="E59" i="4"/>
  <c r="D712" i="6"/>
  <c r="C712" i="6"/>
  <c r="K725" i="6"/>
  <c r="K716" i="6"/>
  <c r="K714" i="6"/>
  <c r="K699" i="6"/>
  <c r="K697" i="6"/>
  <c r="K708" i="6"/>
  <c r="D695" i="6"/>
  <c r="C695" i="6"/>
  <c r="M552" i="6" s="1"/>
  <c r="K686" i="6"/>
  <c r="K687" i="6"/>
  <c r="K685" i="6"/>
  <c r="D684" i="6"/>
  <c r="C684" i="6"/>
  <c r="D657" i="6"/>
  <c r="C657" i="6"/>
  <c r="J677" i="6"/>
  <c r="J676" i="6"/>
  <c r="J675" i="6"/>
  <c r="J674" i="6"/>
  <c r="J673" i="6"/>
  <c r="J672" i="6"/>
  <c r="J671" i="6"/>
  <c r="J670" i="6"/>
  <c r="J668" i="6"/>
  <c r="J667" i="6"/>
  <c r="K640" i="6"/>
  <c r="K641" i="6"/>
  <c r="K633" i="6"/>
  <c r="K635" i="6"/>
  <c r="K637" i="6"/>
  <c r="K642" i="6"/>
  <c r="K643" i="6"/>
  <c r="K631" i="6"/>
  <c r="D630" i="6"/>
  <c r="C630" i="6"/>
  <c r="K616" i="6"/>
  <c r="K607" i="6"/>
  <c r="K605" i="6"/>
  <c r="K612" i="6"/>
  <c r="D603" i="6"/>
  <c r="C603" i="6"/>
  <c r="K623" i="6"/>
  <c r="K622" i="6"/>
  <c r="K621" i="6"/>
  <c r="K620" i="6"/>
  <c r="K619" i="6"/>
  <c r="K618" i="6"/>
  <c r="K617" i="6"/>
  <c r="K614" i="6"/>
  <c r="K613" i="6"/>
  <c r="K611" i="6"/>
  <c r="K609" i="6"/>
  <c r="D576" i="6"/>
  <c r="C576" i="6"/>
  <c r="K596" i="6"/>
  <c r="K595" i="6"/>
  <c r="K594" i="6"/>
  <c r="K593" i="6"/>
  <c r="K592" i="6"/>
  <c r="K591" i="6"/>
  <c r="K590" i="6"/>
  <c r="K584" i="6"/>
  <c r="K582" i="6"/>
  <c r="G625" i="7"/>
  <c r="G621" i="7"/>
  <c r="G620" i="7"/>
  <c r="G622" i="7" s="1"/>
  <c r="G617" i="7"/>
  <c r="G618" i="7" s="1"/>
  <c r="G614" i="7"/>
  <c r="G613" i="7"/>
  <c r="G612" i="7"/>
  <c r="G611" i="7"/>
  <c r="G771" i="7" l="1"/>
  <c r="K828" i="6"/>
  <c r="E65" i="4" s="1"/>
  <c r="G764" i="7"/>
  <c r="G776" i="7" s="1"/>
  <c r="F63" i="4" s="1"/>
  <c r="E58" i="4"/>
  <c r="K600" i="6"/>
  <c r="E53" i="4" s="1"/>
  <c r="K692" i="6"/>
  <c r="E57" i="4" s="1"/>
  <c r="K654" i="6"/>
  <c r="E55" i="4" s="1"/>
  <c r="J681" i="6"/>
  <c r="E56" i="4" s="1"/>
  <c r="K627" i="6"/>
  <c r="E54" i="4" s="1"/>
  <c r="G615" i="7"/>
  <c r="G627" i="7" s="1"/>
  <c r="F53" i="4" s="1"/>
  <c r="F776" i="7" l="1"/>
  <c r="F627" i="7"/>
  <c r="D549" i="6" l="1"/>
  <c r="C549" i="6"/>
  <c r="J533" i="6"/>
  <c r="J535" i="6"/>
  <c r="J536" i="6"/>
  <c r="J537" i="6"/>
  <c r="J538" i="6"/>
  <c r="J539" i="6"/>
  <c r="J540" i="6"/>
  <c r="J541" i="6"/>
  <c r="J542" i="6"/>
  <c r="J532" i="6"/>
  <c r="D522" i="6"/>
  <c r="C522" i="6"/>
  <c r="M551" i="6" s="1"/>
  <c r="K514" i="6"/>
  <c r="K513" i="6"/>
  <c r="K505" i="6"/>
  <c r="K506" i="6"/>
  <c r="K507" i="6"/>
  <c r="K508" i="6"/>
  <c r="K509" i="6"/>
  <c r="K510" i="6"/>
  <c r="K511" i="6"/>
  <c r="K512" i="6"/>
  <c r="K515" i="6"/>
  <c r="K499" i="6"/>
  <c r="K498" i="6"/>
  <c r="K502" i="6"/>
  <c r="K503" i="6"/>
  <c r="K504" i="6"/>
  <c r="K497" i="6"/>
  <c r="K500" i="6"/>
  <c r="K501" i="6"/>
  <c r="K496" i="6"/>
  <c r="D495" i="6"/>
  <c r="C495" i="6"/>
  <c r="M550" i="6" s="1"/>
  <c r="D476" i="6"/>
  <c r="C476" i="6"/>
  <c r="K489" i="6"/>
  <c r="K488" i="6"/>
  <c r="K487" i="6"/>
  <c r="K486" i="6"/>
  <c r="K485" i="6"/>
  <c r="K484" i="6"/>
  <c r="I483" i="6"/>
  <c r="K483" i="6" s="1"/>
  <c r="K482" i="6"/>
  <c r="K481" i="6"/>
  <c r="I480" i="6"/>
  <c r="K480" i="6" s="1"/>
  <c r="I479" i="6"/>
  <c r="K479" i="6" s="1"/>
  <c r="K478" i="6"/>
  <c r="K477" i="6"/>
  <c r="K470" i="6"/>
  <c r="K469" i="6"/>
  <c r="K468" i="6"/>
  <c r="K467" i="6"/>
  <c r="K466" i="6"/>
  <c r="K465" i="6"/>
  <c r="I464" i="6"/>
  <c r="K464" i="6" s="1"/>
  <c r="K463" i="6"/>
  <c r="K462" i="6"/>
  <c r="I461" i="6"/>
  <c r="K461" i="6" s="1"/>
  <c r="I460" i="6"/>
  <c r="K460" i="6" s="1"/>
  <c r="K459" i="6"/>
  <c r="D457" i="6"/>
  <c r="C457" i="6"/>
  <c r="K458" i="6"/>
  <c r="D445" i="6"/>
  <c r="C445" i="6"/>
  <c r="K446" i="6"/>
  <c r="K454" i="6" s="1"/>
  <c r="E47" i="4" s="1"/>
  <c r="G527" i="7"/>
  <c r="G538" i="7"/>
  <c r="G534" i="7"/>
  <c r="G533" i="7"/>
  <c r="G530" i="7"/>
  <c r="G531" i="7" s="1"/>
  <c r="G526" i="7"/>
  <c r="G525" i="7"/>
  <c r="G524" i="7"/>
  <c r="D433" i="6"/>
  <c r="C433" i="6"/>
  <c r="K434" i="6"/>
  <c r="K442" i="6" s="1"/>
  <c r="E46" i="4" s="1"/>
  <c r="K422" i="6"/>
  <c r="K430" i="6" s="1"/>
  <c r="E45" i="4" s="1"/>
  <c r="D421" i="6"/>
  <c r="C421" i="6"/>
  <c r="D409" i="6"/>
  <c r="C409" i="6"/>
  <c r="K418" i="6"/>
  <c r="E44" i="4" s="1"/>
  <c r="C406" i="6"/>
  <c r="G482" i="7"/>
  <c r="G486" i="7"/>
  <c r="G481" i="7"/>
  <c r="G478" i="7"/>
  <c r="G479" i="7" s="1"/>
  <c r="G475" i="7"/>
  <c r="G474" i="7"/>
  <c r="G473" i="7"/>
  <c r="K396" i="6"/>
  <c r="K404" i="6" s="1"/>
  <c r="E42" i="4" s="1"/>
  <c r="D395" i="6"/>
  <c r="C395" i="6"/>
  <c r="K384" i="6"/>
  <c r="K392" i="6" s="1"/>
  <c r="E41" i="4" s="1"/>
  <c r="D383" i="6"/>
  <c r="C383" i="6"/>
  <c r="K372" i="6"/>
  <c r="K380" i="6" s="1"/>
  <c r="E40" i="4" s="1"/>
  <c r="K360" i="6"/>
  <c r="D371" i="6"/>
  <c r="C371" i="6"/>
  <c r="G421" i="7"/>
  <c r="G422" i="7"/>
  <c r="G430" i="7"/>
  <c r="G427" i="7"/>
  <c r="G428" i="7" s="1"/>
  <c r="G420" i="7"/>
  <c r="G437" i="7"/>
  <c r="G433" i="7"/>
  <c r="J546" i="6" l="1"/>
  <c r="K492" i="6"/>
  <c r="E49" i="4" s="1"/>
  <c r="K519" i="6"/>
  <c r="K473" i="6"/>
  <c r="E48" i="4" s="1"/>
  <c r="G528" i="7"/>
  <c r="G535" i="7"/>
  <c r="G425" i="7"/>
  <c r="G483" i="7"/>
  <c r="G431" i="7"/>
  <c r="G434" i="7" s="1"/>
  <c r="E50" i="4" l="1"/>
  <c r="K550" i="6"/>
  <c r="L550" i="6" s="1"/>
  <c r="E51" i="4"/>
  <c r="K551" i="6"/>
  <c r="L551" i="6" s="1"/>
  <c r="G540" i="7"/>
  <c r="F47" i="4" s="1"/>
  <c r="F540" i="7"/>
  <c r="G488" i="7"/>
  <c r="F44" i="4" s="1"/>
  <c r="F439" i="7"/>
  <c r="G439" i="7"/>
  <c r="F40" i="4" s="1"/>
  <c r="L573" i="6" l="1"/>
  <c r="E52" i="4" s="1"/>
  <c r="F488" i="7"/>
  <c r="D359" i="6" l="1"/>
  <c r="C359" i="6"/>
  <c r="M159" i="6" s="1"/>
  <c r="K368" i="6"/>
  <c r="D347" i="6"/>
  <c r="C347" i="6"/>
  <c r="K348" i="6"/>
  <c r="K356" i="6" s="1"/>
  <c r="E38" i="4" s="1"/>
  <c r="E39" i="4" l="1"/>
  <c r="L159" i="6"/>
  <c r="K336" i="6"/>
  <c r="K344" i="6" s="1"/>
  <c r="E37" i="4" s="1"/>
  <c r="D335" i="6"/>
  <c r="C335" i="6"/>
  <c r="E36" i="4"/>
  <c r="D323" i="6"/>
  <c r="C323" i="6"/>
  <c r="I332" i="6"/>
  <c r="G381" i="7"/>
  <c r="G382" i="7" s="1"/>
  <c r="G378" i="7"/>
  <c r="G377" i="7"/>
  <c r="G379" i="7" s="1"/>
  <c r="G374" i="7"/>
  <c r="G375" i="7" s="1"/>
  <c r="G369" i="7"/>
  <c r="G368" i="7"/>
  <c r="D311" i="6"/>
  <c r="C311" i="6"/>
  <c r="I320" i="6"/>
  <c r="E35" i="4" s="1"/>
  <c r="G358" i="7"/>
  <c r="G359" i="7" s="1"/>
  <c r="G355" i="7"/>
  <c r="G354" i="7"/>
  <c r="G351" i="7"/>
  <c r="G352" i="7" s="1"/>
  <c r="G346" i="7"/>
  <c r="G345" i="7"/>
  <c r="I308" i="6"/>
  <c r="E34" i="4" s="1"/>
  <c r="D299" i="6"/>
  <c r="C299" i="6"/>
  <c r="G335" i="7"/>
  <c r="G336" i="7" s="1"/>
  <c r="G332" i="7"/>
  <c r="G331" i="7"/>
  <c r="G328" i="7"/>
  <c r="G329" i="7" s="1"/>
  <c r="G323" i="7"/>
  <c r="G322" i="7"/>
  <c r="J288" i="6"/>
  <c r="J296" i="6" s="1"/>
  <c r="E33" i="4" s="1"/>
  <c r="D287" i="6"/>
  <c r="C287" i="6"/>
  <c r="K276" i="6"/>
  <c r="D275" i="6"/>
  <c r="C275" i="6"/>
  <c r="K284" i="6"/>
  <c r="E32" i="4" s="1"/>
  <c r="K264" i="6"/>
  <c r="K272" i="6" s="1"/>
  <c r="E31" i="4" s="1"/>
  <c r="D263" i="6"/>
  <c r="C263" i="6"/>
  <c r="I260" i="6"/>
  <c r="E30" i="4" s="1"/>
  <c r="D251" i="6"/>
  <c r="C251" i="6"/>
  <c r="D239" i="6"/>
  <c r="C239" i="6"/>
  <c r="K243" i="6"/>
  <c r="K242" i="6"/>
  <c r="K241" i="6"/>
  <c r="K240" i="6"/>
  <c r="D227" i="6"/>
  <c r="C227" i="6"/>
  <c r="I236" i="6"/>
  <c r="E28" i="4" s="1"/>
  <c r="I224" i="6"/>
  <c r="E27" i="4" s="1"/>
  <c r="D215" i="6"/>
  <c r="C215" i="6"/>
  <c r="G27" i="4"/>
  <c r="H27" i="4" s="1"/>
  <c r="I27" i="4" s="1"/>
  <c r="K204" i="6"/>
  <c r="K212" i="6" s="1"/>
  <c r="E26" i="4" s="1"/>
  <c r="D203" i="6"/>
  <c r="C203" i="6"/>
  <c r="K200" i="6"/>
  <c r="E25" i="4" s="1"/>
  <c r="D191" i="6"/>
  <c r="C191" i="6"/>
  <c r="D179" i="6"/>
  <c r="C179" i="6"/>
  <c r="I188" i="6"/>
  <c r="E24" i="4" s="1"/>
  <c r="G196" i="7"/>
  <c r="G207" i="7"/>
  <c r="G208" i="7" s="1"/>
  <c r="G204" i="7"/>
  <c r="G203" i="7"/>
  <c r="G200" i="7"/>
  <c r="G201" i="7" s="1"/>
  <c r="G195" i="7"/>
  <c r="G194" i="7"/>
  <c r="I176" i="6"/>
  <c r="E23" i="4" s="1"/>
  <c r="D167" i="6"/>
  <c r="C167" i="6"/>
  <c r="D155" i="6"/>
  <c r="C155" i="6"/>
  <c r="D143" i="6"/>
  <c r="C143" i="6"/>
  <c r="K145" i="6"/>
  <c r="K144" i="6"/>
  <c r="D131" i="6"/>
  <c r="C131" i="6"/>
  <c r="K133" i="6"/>
  <c r="K132" i="6"/>
  <c r="D119" i="6"/>
  <c r="C119" i="6"/>
  <c r="K121" i="6"/>
  <c r="K120" i="6"/>
  <c r="K109" i="6"/>
  <c r="K108" i="6"/>
  <c r="D107" i="6"/>
  <c r="C107" i="6"/>
  <c r="M158" i="6" s="1"/>
  <c r="L96" i="6"/>
  <c r="L104" i="6" s="1"/>
  <c r="E17" i="4" s="1"/>
  <c r="D95" i="6"/>
  <c r="C95" i="6"/>
  <c r="G90" i="7"/>
  <c r="K87" i="6"/>
  <c r="K86" i="6"/>
  <c r="K85" i="6"/>
  <c r="K84" i="6"/>
  <c r="D83" i="6"/>
  <c r="C83" i="6"/>
  <c r="G89" i="7"/>
  <c r="G98" i="7"/>
  <c r="G88" i="7"/>
  <c r="G87" i="7"/>
  <c r="G101" i="7"/>
  <c r="G102" i="7" s="1"/>
  <c r="G97" i="7"/>
  <c r="G94" i="7"/>
  <c r="G95" i="7" s="1"/>
  <c r="G86" i="7"/>
  <c r="K248" i="6" l="1"/>
  <c r="E29" i="4" s="1"/>
  <c r="G333" i="7"/>
  <c r="G356" i="7"/>
  <c r="G372" i="7"/>
  <c r="F384" i="7" s="1"/>
  <c r="G349" i="7"/>
  <c r="G326" i="7"/>
  <c r="G338" i="7" s="1"/>
  <c r="F34" i="4" s="1"/>
  <c r="K152" i="6"/>
  <c r="E21" i="4" s="1"/>
  <c r="K140" i="6"/>
  <c r="E20" i="4" s="1"/>
  <c r="J27" i="4"/>
  <c r="G198" i="7"/>
  <c r="G205" i="7"/>
  <c r="K128" i="6"/>
  <c r="E19" i="4" s="1"/>
  <c r="K116" i="6"/>
  <c r="K92" i="6"/>
  <c r="E16" i="4" s="1"/>
  <c r="G99" i="7"/>
  <c r="G92" i="7"/>
  <c r="G361" i="7" l="1"/>
  <c r="F35" i="4" s="1"/>
  <c r="F210" i="7"/>
  <c r="G384" i="7"/>
  <c r="F36" i="4" s="1"/>
  <c r="F361" i="7"/>
  <c r="F338" i="7"/>
  <c r="G104" i="7"/>
  <c r="F16" i="4" s="1"/>
  <c r="E18" i="4"/>
  <c r="I158" i="6"/>
  <c r="L158" i="6" s="1"/>
  <c r="G210" i="7"/>
  <c r="F24" i="4" s="1"/>
  <c r="F104" i="7"/>
  <c r="D71" i="6" l="1"/>
  <c r="C71" i="6"/>
  <c r="G72" i="6"/>
  <c r="K72" i="6" s="1"/>
  <c r="K80" i="6" s="1"/>
  <c r="E15" i="4" s="1"/>
  <c r="D59" i="6"/>
  <c r="C59" i="6"/>
  <c r="M157" i="6" s="1"/>
  <c r="G60" i="6"/>
  <c r="K60" i="6" s="1"/>
  <c r="K68" i="6" s="1"/>
  <c r="J54" i="6"/>
  <c r="G52" i="6"/>
  <c r="I53" i="6" s="1"/>
  <c r="J53" i="6" s="1"/>
  <c r="G50" i="6"/>
  <c r="I51" i="6" s="1"/>
  <c r="J51" i="6" s="1"/>
  <c r="G48" i="6"/>
  <c r="I49" i="6" s="1"/>
  <c r="J49" i="6" s="1"/>
  <c r="D47" i="6"/>
  <c r="C47" i="6"/>
  <c r="D35" i="6"/>
  <c r="C35" i="6"/>
  <c r="G41" i="6"/>
  <c r="K41" i="6" s="1"/>
  <c r="L41" i="6" s="1"/>
  <c r="G40" i="6"/>
  <c r="K40" i="6" s="1"/>
  <c r="L40" i="6" s="1"/>
  <c r="G39" i="6"/>
  <c r="K39" i="6" s="1"/>
  <c r="L39" i="6" s="1"/>
  <c r="K38" i="6"/>
  <c r="L38" i="6" s="1"/>
  <c r="G37" i="6"/>
  <c r="K37" i="6" s="1"/>
  <c r="L37" i="6" s="1"/>
  <c r="G36" i="6"/>
  <c r="K36" i="6" s="1"/>
  <c r="L36" i="6" s="1"/>
  <c r="G29" i="6"/>
  <c r="K29" i="6" s="1"/>
  <c r="G28" i="6"/>
  <c r="K28" i="6" s="1"/>
  <c r="G27" i="6"/>
  <c r="K27" i="6" s="1"/>
  <c r="K26" i="6"/>
  <c r="G25" i="6"/>
  <c r="K25" i="6" s="1"/>
  <c r="G24" i="6"/>
  <c r="K24" i="6" s="1"/>
  <c r="G17" i="6"/>
  <c r="K17" i="6" s="1"/>
  <c r="G16" i="6"/>
  <c r="K16" i="6" s="1"/>
  <c r="D23" i="6"/>
  <c r="C23" i="6"/>
  <c r="G11" i="4"/>
  <c r="H11" i="4" s="1"/>
  <c r="G12" i="4"/>
  <c r="H12" i="4" s="1"/>
  <c r="G13" i="4"/>
  <c r="H13" i="4" s="1"/>
  <c r="G14" i="4"/>
  <c r="H14" i="4" s="1"/>
  <c r="G15" i="4"/>
  <c r="H15" i="4" s="1"/>
  <c r="I15" i="4" s="1"/>
  <c r="J15" i="4" s="1"/>
  <c r="G16" i="4"/>
  <c r="H16" i="4" s="1"/>
  <c r="G17" i="4"/>
  <c r="H17" i="4" s="1"/>
  <c r="I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I23" i="4" s="1"/>
  <c r="J23" i="4" s="1"/>
  <c r="G24" i="4"/>
  <c r="H24" i="4" s="1"/>
  <c r="G25" i="4"/>
  <c r="H25" i="4" s="1"/>
  <c r="I25" i="4" s="1"/>
  <c r="G26" i="4"/>
  <c r="H26" i="4" s="1"/>
  <c r="G28" i="4"/>
  <c r="H28" i="4" s="1"/>
  <c r="G29" i="4"/>
  <c r="H29" i="4" s="1"/>
  <c r="G30" i="4"/>
  <c r="H30" i="4" s="1"/>
  <c r="G31" i="4"/>
  <c r="H31" i="4" s="1"/>
  <c r="I31" i="4" s="1"/>
  <c r="J31" i="4" s="1"/>
  <c r="G32" i="4"/>
  <c r="H32" i="4" s="1"/>
  <c r="G33" i="4"/>
  <c r="H33" i="4" s="1"/>
  <c r="I33" i="4" s="1"/>
  <c r="G34" i="4"/>
  <c r="H34" i="4" s="1"/>
  <c r="I34" i="4" s="1"/>
  <c r="G35" i="4"/>
  <c r="H35" i="4" s="1"/>
  <c r="G36" i="4"/>
  <c r="H36" i="4" s="1"/>
  <c r="G37" i="4"/>
  <c r="H37" i="4" s="1"/>
  <c r="G38" i="4"/>
  <c r="H38" i="4" s="1"/>
  <c r="G39" i="4"/>
  <c r="H39" i="4" s="1"/>
  <c r="I39" i="4" s="1"/>
  <c r="J39" i="4" s="1"/>
  <c r="G40" i="4"/>
  <c r="H40" i="4" s="1"/>
  <c r="G41" i="4"/>
  <c r="H41" i="4" s="1"/>
  <c r="I41" i="4" s="1"/>
  <c r="G42" i="4"/>
  <c r="H42" i="4" s="1"/>
  <c r="G44" i="4"/>
  <c r="H44" i="4" s="1"/>
  <c r="G45" i="4"/>
  <c r="H45" i="4" s="1"/>
  <c r="G46" i="4"/>
  <c r="H46" i="4" s="1"/>
  <c r="G47" i="4"/>
  <c r="H47" i="4" s="1"/>
  <c r="I47" i="4" s="1"/>
  <c r="J47" i="4" s="1"/>
  <c r="K47" i="4" s="1"/>
  <c r="G48" i="4"/>
  <c r="H48" i="4" s="1"/>
  <c r="G49" i="4"/>
  <c r="H49" i="4" s="1"/>
  <c r="I49" i="4" s="1"/>
  <c r="G50" i="4"/>
  <c r="H50" i="4" s="1"/>
  <c r="G51" i="4"/>
  <c r="H51" i="4" s="1"/>
  <c r="G52" i="4"/>
  <c r="H52" i="4" s="1"/>
  <c r="G53" i="4"/>
  <c r="H53" i="4" s="1"/>
  <c r="G54" i="4"/>
  <c r="H54" i="4" s="1"/>
  <c r="G55" i="4"/>
  <c r="H55" i="4" s="1"/>
  <c r="I55" i="4" s="1"/>
  <c r="J55" i="4" s="1"/>
  <c r="G56" i="4"/>
  <c r="H56" i="4" s="1"/>
  <c r="G57" i="4"/>
  <c r="H57" i="4" s="1"/>
  <c r="I57" i="4" s="1"/>
  <c r="G58" i="4"/>
  <c r="H58" i="4" s="1"/>
  <c r="G59" i="4"/>
  <c r="H59" i="4" s="1"/>
  <c r="G60" i="4"/>
  <c r="H60" i="4" s="1"/>
  <c r="I60" i="4" s="1"/>
  <c r="G61" i="4"/>
  <c r="H61" i="4" s="1"/>
  <c r="G62" i="4"/>
  <c r="H62" i="4" s="1"/>
  <c r="G63" i="4"/>
  <c r="H63" i="4" s="1"/>
  <c r="G64" i="4"/>
  <c r="H64" i="4" s="1"/>
  <c r="G65" i="4"/>
  <c r="H65" i="4" s="1"/>
  <c r="G66" i="4"/>
  <c r="H66" i="4" s="1"/>
  <c r="G67" i="4"/>
  <c r="H67" i="4" s="1"/>
  <c r="G68" i="4"/>
  <c r="H68" i="4" s="1"/>
  <c r="I68" i="4" s="1"/>
  <c r="G69" i="4"/>
  <c r="H69" i="4" s="1"/>
  <c r="G15" i="6"/>
  <c r="K15" i="6" s="1"/>
  <c r="K14" i="6"/>
  <c r="G13" i="6"/>
  <c r="K13" i="6" s="1"/>
  <c r="G12" i="6"/>
  <c r="K12" i="6" s="1"/>
  <c r="J50" i="6" l="1"/>
  <c r="L44" i="6"/>
  <c r="E12" i="4" s="1"/>
  <c r="J48" i="6"/>
  <c r="E14" i="4"/>
  <c r="I157" i="6"/>
  <c r="L157" i="6" s="1"/>
  <c r="J52" i="6"/>
  <c r="I61" i="4"/>
  <c r="I26" i="4"/>
  <c r="J26" i="4" s="1"/>
  <c r="I18" i="4"/>
  <c r="J18" i="4" s="1"/>
  <c r="I53" i="4"/>
  <c r="J53" i="4" s="1"/>
  <c r="K53" i="4" s="1"/>
  <c r="I45" i="4"/>
  <c r="J45" i="4" s="1"/>
  <c r="I37" i="4"/>
  <c r="J37" i="4" s="1"/>
  <c r="I58" i="4"/>
  <c r="I63" i="4"/>
  <c r="J63" i="4" s="1"/>
  <c r="K63" i="4" s="1"/>
  <c r="I42" i="4"/>
  <c r="J42" i="4" s="1"/>
  <c r="I69" i="4"/>
  <c r="J34" i="4"/>
  <c r="K34" i="4" s="1"/>
  <c r="I66" i="4"/>
  <c r="I50" i="4"/>
  <c r="J50" i="4" s="1"/>
  <c r="K32" i="6"/>
  <c r="E11" i="4" s="1"/>
  <c r="I64" i="4"/>
  <c r="I21" i="4"/>
  <c r="J21" i="4" s="1"/>
  <c r="I16" i="4"/>
  <c r="J16" i="4" s="1"/>
  <c r="K16" i="4" s="1"/>
  <c r="I67" i="4"/>
  <c r="I40" i="4"/>
  <c r="J40" i="4" s="1"/>
  <c r="K40" i="4" s="1"/>
  <c r="I36" i="4"/>
  <c r="J36" i="4" s="1"/>
  <c r="K36" i="4" s="1"/>
  <c r="I20" i="4"/>
  <c r="J20" i="4" s="1"/>
  <c r="I22" i="4"/>
  <c r="J22" i="4" s="1"/>
  <c r="I32" i="4"/>
  <c r="J32" i="4"/>
  <c r="I56" i="4"/>
  <c r="J56" i="4" s="1"/>
  <c r="I48" i="4"/>
  <c r="J48" i="4" s="1"/>
  <c r="I44" i="4"/>
  <c r="J44" i="4" s="1"/>
  <c r="K44" i="4" s="1"/>
  <c r="I35" i="4"/>
  <c r="J35" i="4" s="1"/>
  <c r="K35" i="4" s="1"/>
  <c r="I19" i="4"/>
  <c r="J19" i="4" s="1"/>
  <c r="I59" i="4"/>
  <c r="I52" i="4"/>
  <c r="J52" i="4" s="1"/>
  <c r="I30" i="4"/>
  <c r="J30" i="4" s="1"/>
  <c r="I14" i="4"/>
  <c r="J14" i="4" s="1"/>
  <c r="I65" i="4"/>
  <c r="I29" i="4"/>
  <c r="J29" i="4" s="1"/>
  <c r="I13" i="4"/>
  <c r="J13" i="4" s="1"/>
  <c r="I62" i="4"/>
  <c r="I51" i="4"/>
  <c r="J51" i="4" s="1"/>
  <c r="I38" i="4"/>
  <c r="J38" i="4" s="1"/>
  <c r="I24" i="4"/>
  <c r="J24" i="4" s="1"/>
  <c r="K24" i="4" s="1"/>
  <c r="I46" i="4"/>
  <c r="J46" i="4" s="1"/>
  <c r="I28" i="4"/>
  <c r="J28" i="4" s="1"/>
  <c r="I12" i="4"/>
  <c r="J12" i="4" s="1"/>
  <c r="I54" i="4"/>
  <c r="J54" i="4" s="1"/>
  <c r="I11" i="4"/>
  <c r="J11" i="4" s="1"/>
  <c r="J49" i="4"/>
  <c r="J41" i="4"/>
  <c r="J33" i="4"/>
  <c r="J25" i="4"/>
  <c r="J17" i="4"/>
  <c r="K20" i="6"/>
  <c r="K72" i="4" l="1"/>
  <c r="J56" i="6"/>
  <c r="E13" i="4" s="1"/>
  <c r="E10" i="4"/>
  <c r="I156" i="6"/>
  <c r="L156" i="6" s="1"/>
  <c r="L164" i="6" s="1"/>
  <c r="E22" i="4" s="1"/>
  <c r="K76" i="4" l="1"/>
  <c r="K75" i="4"/>
  <c r="K77" i="4" s="1"/>
  <c r="K74" i="4"/>
  <c r="K73" i="4"/>
  <c r="D11" i="6"/>
  <c r="C11" i="6"/>
  <c r="M156" i="6" s="1"/>
  <c r="K78" i="4" l="1"/>
  <c r="G8" i="6"/>
  <c r="A10" i="4" l="1"/>
  <c r="A11" i="4" l="1"/>
  <c r="B11" i="6"/>
  <c r="A12" i="4" l="1"/>
  <c r="B23" i="6"/>
  <c r="A13" i="4" l="1"/>
  <c r="B35" i="6"/>
  <c r="A14" i="4" l="1"/>
  <c r="B47" i="6"/>
  <c r="A15" i="4" l="1"/>
  <c r="B59" i="6"/>
  <c r="A16" i="4" l="1"/>
  <c r="B71" i="6"/>
  <c r="G76" i="13"/>
  <c r="A17" i="4" l="1"/>
  <c r="B83" i="6"/>
  <c r="B7" i="6"/>
  <c r="A18" i="4" l="1"/>
  <c r="B95" i="6"/>
  <c r="J76" i="4"/>
  <c r="D20" i="9"/>
  <c r="A19" i="4" l="1"/>
  <c r="B107" i="6"/>
  <c r="A4" i="7"/>
  <c r="A20" i="4" l="1"/>
  <c r="B119" i="6"/>
  <c r="G10" i="4"/>
  <c r="H10" i="4" s="1"/>
  <c r="A21" i="4" l="1"/>
  <c r="B131" i="6"/>
  <c r="I10" i="4"/>
  <c r="J10" i="4" s="1"/>
  <c r="A22" i="4" l="1"/>
  <c r="B143" i="6"/>
  <c r="A23" i="4" l="1"/>
  <c r="B155" i="6"/>
  <c r="A24" i="4" l="1"/>
  <c r="B167" i="6"/>
  <c r="E4" i="9"/>
  <c r="E8" i="9" s="1"/>
  <c r="A25" i="4" l="1"/>
  <c r="B179" i="6"/>
  <c r="E6" i="9"/>
  <c r="E7" i="9" s="1"/>
  <c r="A26" i="4" l="1"/>
  <c r="B191" i="6"/>
  <c r="B203" i="6" l="1"/>
  <c r="A27" i="4"/>
  <c r="B215" i="6" l="1"/>
  <c r="A28" i="4"/>
  <c r="B227" i="6" l="1"/>
  <c r="A29" i="4"/>
  <c r="A30" i="4" l="1"/>
  <c r="B239" i="6"/>
  <c r="A31" i="4" l="1"/>
  <c r="B251" i="6"/>
  <c r="A32" i="4" l="1"/>
  <c r="B263" i="6"/>
  <c r="A33" i="4" l="1"/>
  <c r="B275" i="6"/>
  <c r="A34" i="4" l="1"/>
  <c r="B287" i="6"/>
  <c r="A35" i="4" l="1"/>
  <c r="B299" i="6"/>
  <c r="A36" i="4" l="1"/>
  <c r="B311" i="6"/>
  <c r="A37" i="4" l="1"/>
  <c r="B323" i="6"/>
  <c r="A38" i="4" l="1"/>
  <c r="B335" i="6"/>
  <c r="A39" i="4" l="1"/>
  <c r="B347" i="6"/>
  <c r="A40" i="4" l="1"/>
  <c r="B359" i="6"/>
  <c r="A41" i="4" l="1"/>
  <c r="B371" i="6"/>
  <c r="A42" i="4" l="1"/>
  <c r="B383" i="6"/>
  <c r="A44" i="4" l="1"/>
  <c r="B395" i="6"/>
  <c r="A45" i="4" l="1"/>
  <c r="B409" i="6"/>
  <c r="A46" i="4" l="1"/>
  <c r="B421" i="6"/>
  <c r="A47" i="4" l="1"/>
  <c r="B433" i="6"/>
  <c r="A48" i="4" l="1"/>
  <c r="B445" i="6"/>
  <c r="A49" i="4" l="1"/>
  <c r="B457" i="6"/>
  <c r="A50" i="4" l="1"/>
  <c r="B476" i="6"/>
  <c r="A51" i="4" l="1"/>
  <c r="B495" i="6"/>
  <c r="A52" i="4" l="1"/>
  <c r="B522" i="6"/>
  <c r="A53" i="4" l="1"/>
  <c r="B549" i="6"/>
  <c r="A54" i="4" l="1"/>
  <c r="B576" i="6"/>
  <c r="A55" i="4" l="1"/>
  <c r="B603" i="6"/>
  <c r="A56" i="4" l="1"/>
  <c r="B630" i="6"/>
  <c r="A57" i="4" l="1"/>
  <c r="B657" i="6"/>
  <c r="A58" i="4" l="1"/>
  <c r="B684" i="6"/>
  <c r="A59" i="4" l="1"/>
  <c r="B695" i="6"/>
  <c r="A60" i="4" l="1"/>
  <c r="B712" i="6"/>
  <c r="A61" i="4" l="1"/>
  <c r="B729" i="6"/>
  <c r="A62" i="4" l="1"/>
  <c r="B746" i="6"/>
  <c r="A63" i="4" l="1"/>
  <c r="B763" i="6"/>
  <c r="A64" i="4" l="1"/>
  <c r="B780" i="6"/>
  <c r="A65" i="4" l="1"/>
  <c r="B797" i="6"/>
  <c r="A66" i="4" l="1"/>
  <c r="B814" i="6"/>
  <c r="A67" i="4" l="1"/>
  <c r="B831" i="6"/>
  <c r="A68" i="4" l="1"/>
  <c r="B849" i="6"/>
  <c r="A69" i="4" l="1"/>
  <c r="B866" i="6"/>
  <c r="B884" i="6" l="1"/>
</calcChain>
</file>

<file path=xl/sharedStrings.xml><?xml version="1.0" encoding="utf-8"?>
<sst xmlns="http://schemas.openxmlformats.org/spreadsheetml/2006/main" count="1927" uniqueCount="295">
  <si>
    <t>ITEM</t>
  </si>
  <si>
    <t>DESCRIPCION</t>
  </si>
  <si>
    <t>UND</t>
  </si>
  <si>
    <t>CANT</t>
  </si>
  <si>
    <t>VR TOTAL</t>
  </si>
  <si>
    <t>IMPREVISTOS</t>
  </si>
  <si>
    <t>ADMINISTRACION</t>
  </si>
  <si>
    <t>UTILIDAD</t>
  </si>
  <si>
    <t xml:space="preserve">COSTO DIRECTO </t>
  </si>
  <si>
    <t xml:space="preserve">COSTO TOTAL </t>
  </si>
  <si>
    <t>IVA SOBRE UTILIDAD</t>
  </si>
  <si>
    <t>Cod</t>
  </si>
  <si>
    <t>IPC</t>
  </si>
  <si>
    <t>VR Unitaro F</t>
  </si>
  <si>
    <t>UNIDAD</t>
  </si>
  <si>
    <t>DESCRIPCIÓN</t>
  </si>
  <si>
    <t>MEMORIA DE CANTIDADES DE OBRA</t>
  </si>
  <si>
    <t>N° ITEM</t>
  </si>
  <si>
    <t>DIMENSIONES</t>
  </si>
  <si>
    <t>TOTAL</t>
  </si>
  <si>
    <t>LOCALIZACIÓN</t>
  </si>
  <si>
    <t>Ancho (M)</t>
  </si>
  <si>
    <t>Altura (M)</t>
  </si>
  <si>
    <t>Longitud (M)</t>
  </si>
  <si>
    <t>Descuento:</t>
  </si>
  <si>
    <t>Cant (Und)</t>
  </si>
  <si>
    <t>Long Total (ML)</t>
  </si>
  <si>
    <t>Area (M²)</t>
  </si>
  <si>
    <t>Volumen (M³)</t>
  </si>
  <si>
    <t xml:space="preserve">LUGAR </t>
  </si>
  <si>
    <t>Total AIU 31%</t>
  </si>
  <si>
    <t>DATOS FINANCIEROS</t>
  </si>
  <si>
    <t>VALOR DEL PRESUPUESTO(Po)</t>
  </si>
  <si>
    <t>CAPITAL DE TRABAJO DEMANDADO (CTd)= (Po/n)</t>
  </si>
  <si>
    <t>CAPITAL DE TRABAJO (CT)&gt;= CTd</t>
  </si>
  <si>
    <t>PATRIMONIO(P)= &gt;=10%*Po</t>
  </si>
  <si>
    <t xml:space="preserve">45 dias </t>
  </si>
  <si>
    <t>x</t>
  </si>
  <si>
    <t xml:space="preserve">ANALISIS DE PRECIOS UNITARIOS </t>
  </si>
  <si>
    <t>Estudio de Mercado</t>
  </si>
  <si>
    <t>APU-001</t>
  </si>
  <si>
    <t>APU-002</t>
  </si>
  <si>
    <t>APU-003</t>
  </si>
  <si>
    <t>APU-004</t>
  </si>
  <si>
    <t>APU-005</t>
  </si>
  <si>
    <t>APU-006</t>
  </si>
  <si>
    <t>APU-007</t>
  </si>
  <si>
    <t>APU-008</t>
  </si>
  <si>
    <t>M2</t>
  </si>
  <si>
    <t>CANT.</t>
  </si>
  <si>
    <t>DESP.%</t>
  </si>
  <si>
    <t>PRECIO UNIT</t>
  </si>
  <si>
    <t>VALOR TOTAL</t>
  </si>
  <si>
    <t>MANO DE OBRA</t>
  </si>
  <si>
    <t>HC</t>
  </si>
  <si>
    <t>SUBTOTAL MANO DE OBRA</t>
  </si>
  <si>
    <t>OTROS</t>
  </si>
  <si>
    <t>SUBTOTAL OTROS</t>
  </si>
  <si>
    <t>COSTO DIRECTO</t>
  </si>
  <si>
    <t>M3</t>
  </si>
  <si>
    <t>ML</t>
  </si>
  <si>
    <t>MATERIALES</t>
  </si>
  <si>
    <t>KLS</t>
  </si>
  <si>
    <t>SUBTOTAL MATERIALES</t>
  </si>
  <si>
    <t>EQUIPO</t>
  </si>
  <si>
    <t>HERRAMIENTA MENOR</t>
  </si>
  <si>
    <t>GLB</t>
  </si>
  <si>
    <t>SUBTOTAL EQUIPO</t>
  </si>
  <si>
    <t>M.O. PINTURA 1 AYUDANTE-1 OFI</t>
  </si>
  <si>
    <t>ANDAMIO METALICO TUBULAR</t>
  </si>
  <si>
    <t>U/D</t>
  </si>
  <si>
    <t>FID -GPI</t>
  </si>
  <si>
    <t>VR UNITARIO</t>
  </si>
  <si>
    <t>DIA</t>
  </si>
  <si>
    <t>GLN</t>
  </si>
  <si>
    <t>M.O. ALBANILERIA 3 AYUDANTE</t>
  </si>
  <si>
    <t>RELLENO COMPACTADO CON BALASTRO DE RIO</t>
  </si>
  <si>
    <t>BALASTRO DE RIO</t>
  </si>
  <si>
    <t xml:space="preserve">PLAZO DEL PROYECTO (n) </t>
  </si>
  <si>
    <t>290115</t>
  </si>
  <si>
    <t>IMPERM.MANTO 500XT-FOIL ALUMINIO</t>
  </si>
  <si>
    <t>CERRADURA YALE ENTRADA PPAL.REF.5316</t>
  </si>
  <si>
    <t>DEMOL.ENCHAPE CERAMICO</t>
  </si>
  <si>
    <t>TERMINAL</t>
  </si>
  <si>
    <t>RASQUETEADA-LIJADA-RESANE</t>
  </si>
  <si>
    <t>VARIOS</t>
  </si>
  <si>
    <t>ESMALTE SOBRE LAMINA LLENA</t>
  </si>
  <si>
    <t xml:space="preserve">TORRE </t>
  </si>
  <si>
    <t>23500C1214 MEJORAMIENTO Y MANTENIMIENTO INFRAESTRUCTURA AEROPUERTO JUAN CASIANO SOLIS DE GUAPI”</t>
  </si>
  <si>
    <t>RETIRO MANTO IMPERM.-BREA-ALQUITRAN-XX</t>
  </si>
  <si>
    <t>Losa Pasillo Tc</t>
  </si>
  <si>
    <t>Losa de escotilla</t>
  </si>
  <si>
    <t>Losa Terraza Tc - Externa</t>
  </si>
  <si>
    <t>Losa Terraza Tc - Interna</t>
  </si>
  <si>
    <t>VALOR UNITARIO CON IPC 2022</t>
  </si>
  <si>
    <t>RETIRO DE SALDOS EN SITIO</t>
  </si>
  <si>
    <t>100418</t>
  </si>
  <si>
    <t>100622</t>
  </si>
  <si>
    <t>https://www.dane.gov.co/files/investigaciones/boletines/iccv/bol_iccv_dic21.pdf</t>
  </si>
  <si>
    <t xml:space="preserve">Losa Frontal Pasillo </t>
  </si>
  <si>
    <t>Losa Frontal Perimetral</t>
  </si>
  <si>
    <t>IMPRIMANTE ASFALTICO</t>
  </si>
  <si>
    <t>320803</t>
  </si>
  <si>
    <t>Kilos</t>
  </si>
  <si>
    <t>PASAMANOS METALICO TUBULAR-REDONDO</t>
  </si>
  <si>
    <t>290426</t>
  </si>
  <si>
    <t>Terraza 1</t>
  </si>
  <si>
    <t>Terraza 2</t>
  </si>
  <si>
    <t>Terraza 3</t>
  </si>
  <si>
    <t xml:space="preserve">Escalerilla </t>
  </si>
  <si>
    <t>DESM.DIVISION PANEL LAMINA YESO-BOARD</t>
  </si>
  <si>
    <t>100531</t>
  </si>
  <si>
    <t>C.F.LAMINA BOARD 1214x605x4MM P.ALUMINIO</t>
  </si>
  <si>
    <t>180435</t>
  </si>
  <si>
    <t>MANTENIMIENTO VENTANA EN ALUMINIO</t>
  </si>
  <si>
    <t>UNIDAD:  M2</t>
  </si>
  <si>
    <t>ITEM:   APU-004</t>
  </si>
  <si>
    <t>AEROSOL COLOR ALUMINIO X 250G</t>
  </si>
  <si>
    <t>MANTENIMIENTO VENTANA EN CELOCIA  EN ALUMINIO</t>
  </si>
  <si>
    <t>ITEM:   APU-001</t>
  </si>
  <si>
    <t>LIJA 400 AGUA</t>
  </si>
  <si>
    <t>PLI</t>
  </si>
  <si>
    <t xml:space="preserve">DISOLVENTE </t>
  </si>
  <si>
    <t>ESMALTE SINTETICO</t>
  </si>
  <si>
    <t>Ala Escotilla Frente</t>
  </si>
  <si>
    <t>Ala Escotilla Izquierdo</t>
  </si>
  <si>
    <t>Ala Escotilla Derecho</t>
  </si>
  <si>
    <t>Perimetrales</t>
  </si>
  <si>
    <t>ANTICORROSIVO  ALQUIDICO PREMIUM</t>
  </si>
  <si>
    <t>BROCHA CERDA NATURAL 2-1-2</t>
  </si>
  <si>
    <t>330135</t>
  </si>
  <si>
    <t>Dias</t>
  </si>
  <si>
    <t>U/Dia</t>
  </si>
  <si>
    <t>Seciones Torre 5 Pisos</t>
  </si>
  <si>
    <t>Columnas Exteriores</t>
  </si>
  <si>
    <t xml:space="preserve">Vigas o Losas </t>
  </si>
  <si>
    <t>ESGRAFIADO SOBRE RESANES</t>
  </si>
  <si>
    <t>291003</t>
  </si>
  <si>
    <t>REPELENTE DE AGUA IMPERM</t>
  </si>
  <si>
    <t>290503</t>
  </si>
  <si>
    <t>VINILO CIELO TIPO 1 [3M]</t>
  </si>
  <si>
    <t>290307</t>
  </si>
  <si>
    <t>270107</t>
  </si>
  <si>
    <t>Puerta Ppal Tc</t>
  </si>
  <si>
    <t xml:space="preserve">Abordaje </t>
  </si>
  <si>
    <t>UNIDAD:  UND</t>
  </si>
  <si>
    <t>ITEM:   APU-002</t>
  </si>
  <si>
    <t xml:space="preserve">SUMINISTRO E INSTALACION DE TIMBRE </t>
  </si>
  <si>
    <t>PULSADOR TIMBRE AX040M</t>
  </si>
  <si>
    <t>MANO OBRA ELECTRICAS 1 AYUDANTE-1 OFI</t>
  </si>
  <si>
    <t>TIMBRE</t>
  </si>
  <si>
    <t>CABLE DUPLEX 2 X 22 THWN</t>
  </si>
  <si>
    <t>LIMPIEZA DESMONTE ASEO</t>
  </si>
  <si>
    <t>100112</t>
  </si>
  <si>
    <t>Tc- Plano (Eliminacion 39H)</t>
  </si>
  <si>
    <t>VIDRIO LAMINADO INCOLORO 6 MM</t>
  </si>
  <si>
    <t>260116</t>
  </si>
  <si>
    <t xml:space="preserve">Tc - Ver </t>
  </si>
  <si>
    <t>MEZCLADOR DUCHA LINEA MEDIA</t>
  </si>
  <si>
    <t>250522</t>
  </si>
  <si>
    <t>GRIFERIA HIDROSTATICA TANQUE SANITARIO</t>
  </si>
  <si>
    <t>250506</t>
  </si>
  <si>
    <t>DIV.ANGEO FIBRA ALUMINIO LIVIANO [-X]</t>
  </si>
  <si>
    <t>240208</t>
  </si>
  <si>
    <t>KIT ACCESORIOS BANO METAL CROMO 6P MED</t>
  </si>
  <si>
    <t>250114</t>
  </si>
  <si>
    <t>JGO</t>
  </si>
  <si>
    <t>Tc - Baño</t>
  </si>
  <si>
    <t>ESPEJO CLARO DE 4 MM</t>
  </si>
  <si>
    <t>260202</t>
  </si>
  <si>
    <t>PELICULA CONTROL SOLAR-POLARIZADO</t>
  </si>
  <si>
    <t>260402</t>
  </si>
  <si>
    <t>GUARDAESCOBA CEDRO 8CM</t>
  </si>
  <si>
    <t>200818</t>
  </si>
  <si>
    <t>Tc - Ver 4Piso</t>
  </si>
  <si>
    <t>ITEM:   APU-003</t>
  </si>
  <si>
    <t>CAMBIO RIEL PUERTA - VENTANA -SIMILAR-GUIA EXTENSION</t>
  </si>
  <si>
    <t>RIEL GUIA EXTENSION 45MM-4</t>
  </si>
  <si>
    <t>PAR</t>
  </si>
  <si>
    <t>Tc - Ver 5 Pisos</t>
  </si>
  <si>
    <t>Trasl interruptor puerta</t>
  </si>
  <si>
    <t>Trasl interruptor Alarma</t>
  </si>
  <si>
    <t>MANO OBRA CARP.METALICA 1 AYUDANTE-1 OFI</t>
  </si>
  <si>
    <t>Video Portero 7 Pulgadas C/ Audífono</t>
  </si>
  <si>
    <t xml:space="preserve">SUMINISTRO E INSTALACION DE CITOFONO CON CAMARA </t>
  </si>
  <si>
    <t>ITEM:   APU-005</t>
  </si>
  <si>
    <t>SUMINISTRO E INSTALACION  DE CHAPA CON APERTURA REMOTA</t>
  </si>
  <si>
    <t>Chapa Eléctrica Cerradura</t>
  </si>
  <si>
    <t xml:space="preserve">Tc - </t>
  </si>
  <si>
    <t>Tc -</t>
  </si>
  <si>
    <t>RETIRO PRADO - MALEZA</t>
  </si>
  <si>
    <t>100116</t>
  </si>
  <si>
    <t>CORTE PRADO MANUAL Y CONTROL MALEZA</t>
  </si>
  <si>
    <t>300204</t>
  </si>
  <si>
    <t>EXCAVACION TIERRA CONGLOMERADO</t>
  </si>
  <si>
    <t>100602</t>
  </si>
  <si>
    <t>Tc - Perimetral</t>
  </si>
  <si>
    <t>ITEM:   APU-006</t>
  </si>
  <si>
    <t>VIBROCOMPACTADOR TIPO RANA</t>
  </si>
  <si>
    <t>GASOLINA CORRIENTE</t>
  </si>
  <si>
    <t>ACEITE MOTOR 4 TIEMPOS</t>
  </si>
  <si>
    <t>ANDEN CONCRETO 10CM 3000 PSI</t>
  </si>
  <si>
    <t>200132</t>
  </si>
  <si>
    <t>SARDINEL EN CONCRETO 15X15 MAS HIERRO</t>
  </si>
  <si>
    <t>080522</t>
  </si>
  <si>
    <t>LIMPIEZA Y ASEO GENERAL C.F. PVC</t>
  </si>
  <si>
    <t>ITEM:   APU-007</t>
  </si>
  <si>
    <t>AGUA</t>
  </si>
  <si>
    <t>REMOVEDOR 1020</t>
  </si>
  <si>
    <t>LTS</t>
  </si>
  <si>
    <t>Cielo terminal</t>
  </si>
  <si>
    <t>HIDROLAVADORA CHORRO PRESION-AUTONOMA</t>
  </si>
  <si>
    <t>LIMPIEZA CARPINTERIA METALICA</t>
  </si>
  <si>
    <t>310101</t>
  </si>
  <si>
    <t>Vigas de Soporte Cubierta Terminal</t>
  </si>
  <si>
    <t>290407</t>
  </si>
  <si>
    <t>ITEM:   APU-008</t>
  </si>
  <si>
    <t xml:space="preserve">Cafeteria </t>
  </si>
  <si>
    <t>Dinteles Terminal Cafeteria</t>
  </si>
  <si>
    <t>Columnas Terminal (Por # Caras)</t>
  </si>
  <si>
    <t>Columnas de Cerchas Terminal (Por # Caras)</t>
  </si>
  <si>
    <t xml:space="preserve">Antepechos </t>
  </si>
  <si>
    <t>Antepecho Divisorio Sala de Aerolinea</t>
  </si>
  <si>
    <t>Columnas Checking</t>
  </si>
  <si>
    <t>Pared  Checking</t>
  </si>
  <si>
    <t xml:space="preserve">Atencion Al Cliente </t>
  </si>
  <si>
    <t>Administracion</t>
  </si>
  <si>
    <t xml:space="preserve">Sistemas Informaticos </t>
  </si>
  <si>
    <t>Archivo</t>
  </si>
  <si>
    <t>Sala de Juntas</t>
  </si>
  <si>
    <t>100305</t>
  </si>
  <si>
    <t>Baños Sala de Espera Externos Hombres Paredes</t>
  </si>
  <si>
    <t>Baños Sala de Espera Externos Hombres Piso</t>
  </si>
  <si>
    <t>Baños Sala de Espera Externos MujeresParedes</t>
  </si>
  <si>
    <t>Baños Sala de Espera Externos MujeresPiso</t>
  </si>
  <si>
    <t>Sala de Espera Salida Paredes  H</t>
  </si>
  <si>
    <t>Sala de Espera Salida Piso  H</t>
  </si>
  <si>
    <t>Sala de Espera Salida Paredes M</t>
  </si>
  <si>
    <t>Sala de Espera Salida Piso  M</t>
  </si>
  <si>
    <t>Piso HM</t>
  </si>
  <si>
    <t>Cocina 1 y 2</t>
  </si>
  <si>
    <t>Comensales</t>
  </si>
  <si>
    <t>Baños salida H y M pared</t>
  </si>
  <si>
    <t>Baños salida H y M Piso</t>
  </si>
  <si>
    <t>Anden Perimetral  Hacia la Pista</t>
  </si>
  <si>
    <t>Zona Cheking Piso</t>
  </si>
  <si>
    <t>Atencion al Cliente Piso</t>
  </si>
  <si>
    <t>Administracion Piso</t>
  </si>
  <si>
    <t>Sistemas Informaticos</t>
  </si>
  <si>
    <t>DEMOL.GUARDAESCOBA</t>
  </si>
  <si>
    <t>100308</t>
  </si>
  <si>
    <t>ENCHAPE CERAMICO TRAFICO 4 MISTIC 60X60 O SIMILAR</t>
  </si>
  <si>
    <t>PEGACOR BLANCO</t>
  </si>
  <si>
    <t>EMBOQUILLADOR LATEX</t>
  </si>
  <si>
    <t>SUMINISTRO E INSTALACION DE ENCHAPE TRAFICO 4 TIPO MISTIC 60X60 O SIMILAR</t>
  </si>
  <si>
    <t>ITEM:   APU-009</t>
  </si>
  <si>
    <t>M.O. ALB. ACABADOS 1 AYUDANTE-1 OFI</t>
  </si>
  <si>
    <t>Piso HM Banos</t>
  </si>
  <si>
    <t>APU-009</t>
  </si>
  <si>
    <t>ALISTADO PISO 4 CM</t>
  </si>
  <si>
    <t>200101</t>
  </si>
  <si>
    <t>ENCHAPE CERAMICA 25X25 - 1 CALIDAD</t>
  </si>
  <si>
    <t>190527</t>
  </si>
  <si>
    <t>GUARDAESCOBA PORCELANATO 7X30CM</t>
  </si>
  <si>
    <t>200813</t>
  </si>
  <si>
    <t>Baños Sala de Espera Externos Hombres</t>
  </si>
  <si>
    <t>DEMOL.CIELO FALSO PANEL+ESTRUCTURA</t>
  </si>
  <si>
    <t>100419</t>
  </si>
  <si>
    <t xml:space="preserve">Baños Sala de Espera Externos Mujeres </t>
  </si>
  <si>
    <t>Baños Sala de Espera Interno Hombres</t>
  </si>
  <si>
    <t>C.FALSO LAMINA PVC A=25CM E=10MM</t>
  </si>
  <si>
    <t>180441</t>
  </si>
  <si>
    <t>COMBO SANITARIO LINEA MEDIA [S+L+G+I</t>
  </si>
  <si>
    <t>250450</t>
  </si>
  <si>
    <t>ORINAL GRANDE SUSPENDIDO INSTITUCIONAL</t>
  </si>
  <si>
    <t>270403</t>
  </si>
  <si>
    <t>CERRADURA BANO ALUMINIO</t>
  </si>
  <si>
    <t>250420</t>
  </si>
  <si>
    <t>DEMOL.PAVIMENTO CONCRETO E=20CM</t>
  </si>
  <si>
    <t>081003</t>
  </si>
  <si>
    <t>Puertas</t>
  </si>
  <si>
    <t xml:space="preserve">Para Rejilla de desague Plataforma Vias de Acceso a terminal </t>
  </si>
  <si>
    <t>EXCAVACION TIERRA A MANO</t>
  </si>
  <si>
    <t>100601</t>
  </si>
  <si>
    <t>MURO BLOQUE CONCRETO 10x19x39CM</t>
  </si>
  <si>
    <t>140105</t>
  </si>
  <si>
    <t>TUB PVC NOVAFORT 4"</t>
  </si>
  <si>
    <t>020704</t>
  </si>
  <si>
    <t>Ml</t>
  </si>
  <si>
    <t>REJILLA ANGULO HIERRO 1,1/2" Y VAR.1/2"</t>
  </si>
  <si>
    <t>200908</t>
  </si>
  <si>
    <t>COLCHON ARENA GRUESA E=5-7CM</t>
  </si>
  <si>
    <t>110906</t>
  </si>
  <si>
    <t>AERONAUTICA CIVIL- REGIONAL OCCIDENTE</t>
  </si>
  <si>
    <t>CERRADURA BAñO ALUMINIO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</si>
</sst>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[$$-240A]* #,##0_-;\-[$$-240A]* #,##0_-;_-[$$-240A]* &quot;-&quot;??_-;_-@_-"/>
    <numFmt numFmtId="166" formatCode="_([$$-240A]\ * #,##0.00_);_([$$-240A]\ * \(#,##0.00\);_([$$-240A]\ * &quot;-&quot;??_);_(@_)"/>
    <numFmt numFmtId="167" formatCode="_(&quot;$&quot;\ * #,##0.00_);_(&quot;$&quot;\ * \(#,##0.00\);_(&quot;$&quot;\ * &quot;-&quot;??_);_(@_)"/>
    <numFmt numFmtId="168" formatCode="_-&quot;$&quot;\ * #,##0.0_-;\-&quot;$&quot;\ * #,##0.0_-;_-&quot;$&quot;\ * &quot;-&quot;_-;_-@_-"/>
    <numFmt numFmtId="169" formatCode="_ * #,##0.00_ ;_ * \-#,##0.00_ ;_ * &quot;-&quot;??_ ;_ @_ "/>
    <numFmt numFmtId="170" formatCode="_(&quot;$&quot;\ * #,##0_);_(&quot;$&quot;\ * \(#,##0\);_(&quot;$&quot;\ * &quot;-&quot;??_);_(@_)"/>
    <numFmt numFmtId="171" formatCode="0.0000"/>
    <numFmt numFmtId="172" formatCode="_-* #,##0.000_-;\-* #,##0.000_-;_-* &quot;-&quot;_-;_-@_-"/>
    <numFmt numFmtId="173" formatCode="_(* #,##0.00_);_(* \(#,##0.00\);_(* &quot;-&quot;??_);_(@_)"/>
    <numFmt numFmtId="174" formatCode="0.0"/>
    <numFmt numFmtId="175" formatCode="_-* #,##0.00_-;\-* #,##0.00_-;_-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0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rgb="FF92D05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351">
    <xf numFmtId="0" fontId="0" fillId="0" borderId="0" xfId="0"/>
    <xf numFmtId="170" fontId="4" fillId="8" borderId="1" xfId="10" applyNumberFormat="1" applyFont="1" applyFill="1" applyBorder="1"/>
    <xf numFmtId="170" fontId="0" fillId="0" borderId="1" xfId="0" applyNumberFormat="1" applyBorder="1"/>
    <xf numFmtId="170" fontId="0" fillId="9" borderId="1" xfId="0" applyNumberFormat="1" applyFill="1" applyBorder="1"/>
    <xf numFmtId="0" fontId="5" fillId="0" borderId="0" xfId="0" applyFont="1"/>
    <xf numFmtId="0" fontId="2" fillId="10" borderId="43" xfId="0" applyFont="1" applyFill="1" applyBorder="1" applyAlignment="1" applyProtection="1">
      <alignment horizontal="center"/>
      <protection hidden="1"/>
    </xf>
    <xf numFmtId="0" fontId="2" fillId="10" borderId="0" xfId="0" applyFont="1" applyFill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 wrapText="1"/>
    </xf>
    <xf numFmtId="0" fontId="9" fillId="4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0" xfId="0" applyFont="1"/>
    <xf numFmtId="0" fontId="6" fillId="4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/>
    <xf numFmtId="0" fontId="7" fillId="0" borderId="3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4" borderId="4" xfId="0" applyNumberFormat="1" applyFont="1" applyFill="1" applyBorder="1" applyAlignment="1">
      <alignment horizontal="center" vertical="center"/>
    </xf>
    <xf numFmtId="164" fontId="7" fillId="4" borderId="1" xfId="1" applyNumberFormat="1" applyFont="1" applyFill="1" applyBorder="1" applyAlignment="1">
      <alignment horizontal="left" vertical="top" wrapText="1"/>
    </xf>
    <xf numFmtId="164" fontId="7" fillId="0" borderId="2" xfId="1" applyNumberFormat="1" applyFont="1" applyFill="1" applyBorder="1" applyAlignment="1">
      <alignment horizontal="left" vertical="top" wrapText="1"/>
    </xf>
    <xf numFmtId="168" fontId="7" fillId="0" borderId="2" xfId="1" applyNumberFormat="1" applyFont="1" applyFill="1" applyBorder="1" applyAlignment="1">
      <alignment horizontal="left" vertical="top" wrapText="1"/>
    </xf>
    <xf numFmtId="164" fontId="7" fillId="0" borderId="5" xfId="2" applyNumberFormat="1" applyFont="1" applyFill="1" applyBorder="1" applyAlignment="1">
      <alignment horizontal="left" vertical="top" wrapText="1"/>
    </xf>
    <xf numFmtId="44" fontId="7" fillId="0" borderId="0" xfId="14" applyFont="1" applyFill="1" applyBorder="1"/>
    <xf numFmtId="0" fontId="7" fillId="0" borderId="0" xfId="0" applyFont="1" applyFill="1" applyBorder="1" applyAlignment="1">
      <alignment horizontal="center"/>
    </xf>
    <xf numFmtId="44" fontId="7" fillId="0" borderId="0" xfId="0" applyNumberFormat="1" applyFont="1" applyFill="1" applyBorder="1"/>
    <xf numFmtId="0" fontId="7" fillId="0" borderId="0" xfId="0" applyFont="1" applyFill="1" applyBorder="1"/>
    <xf numFmtId="2" fontId="7" fillId="4" borderId="59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42" fontId="7" fillId="0" borderId="0" xfId="3" applyFont="1" applyFill="1" applyBorder="1"/>
    <xf numFmtId="42" fontId="7" fillId="0" borderId="14" xfId="3" applyFont="1" applyFill="1" applyBorder="1"/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  <protection hidden="1"/>
    </xf>
    <xf numFmtId="0" fontId="7" fillId="0" borderId="1" xfId="0" applyFont="1" applyBorder="1" applyAlignment="1" applyProtection="1">
      <alignment horizontal="left" vertical="center"/>
      <protection hidden="1"/>
    </xf>
    <xf numFmtId="44" fontId="8" fillId="0" borderId="0" xfId="14" applyFont="1" applyFill="1" applyBorder="1"/>
    <xf numFmtId="0" fontId="8" fillId="0" borderId="0" xfId="0" applyFont="1" applyFill="1" applyBorder="1" applyAlignment="1">
      <alignment horizontal="center"/>
    </xf>
    <xf numFmtId="44" fontId="8" fillId="0" borderId="0" xfId="0" applyNumberFormat="1" applyFont="1" applyFill="1" applyBorder="1"/>
    <xf numFmtId="0" fontId="8" fillId="0" borderId="0" xfId="0" applyFont="1" applyFill="1" applyBorder="1"/>
    <xf numFmtId="164" fontId="8" fillId="2" borderId="1" xfId="1" applyNumberFormat="1" applyFont="1" applyFill="1" applyBorder="1" applyAlignment="1">
      <alignment horizontal="left" vertical="top" wrapText="1"/>
    </xf>
    <xf numFmtId="168" fontId="8" fillId="2" borderId="2" xfId="1" applyNumberFormat="1" applyFont="1" applyFill="1" applyBorder="1" applyAlignment="1">
      <alignment horizontal="left" vertical="top" wrapText="1"/>
    </xf>
    <xf numFmtId="164" fontId="8" fillId="2" borderId="5" xfId="2" applyNumberFormat="1" applyFont="1" applyFill="1" applyBorder="1" applyAlignment="1">
      <alignment horizontal="left" vertical="top" wrapText="1"/>
    </xf>
    <xf numFmtId="43" fontId="8" fillId="0" borderId="37" xfId="1" applyFont="1" applyFill="1" applyBorder="1" applyAlignment="1">
      <alignment horizontal="left" wrapText="1"/>
    </xf>
    <xf numFmtId="164" fontId="8" fillId="0" borderId="33" xfId="3" applyNumberFormat="1" applyFont="1" applyFill="1" applyBorder="1" applyAlignment="1">
      <alignment wrapText="1"/>
    </xf>
    <xf numFmtId="10" fontId="8" fillId="0" borderId="38" xfId="4" applyNumberFormat="1" applyFont="1" applyFill="1" applyBorder="1" applyAlignment="1">
      <alignment horizontal="center" wrapText="1"/>
    </xf>
    <xf numFmtId="164" fontId="8" fillId="0" borderId="34" xfId="3" applyNumberFormat="1" applyFont="1" applyFill="1" applyBorder="1" applyAlignment="1">
      <alignment wrapText="1"/>
    </xf>
    <xf numFmtId="164" fontId="8" fillId="0" borderId="35" xfId="3" applyNumberFormat="1" applyFont="1" applyFill="1" applyBorder="1" applyAlignment="1">
      <alignment wrapText="1"/>
    </xf>
    <xf numFmtId="9" fontId="8" fillId="0" borderId="38" xfId="4" applyFont="1" applyFill="1" applyBorder="1" applyAlignment="1">
      <alignment horizontal="center" wrapText="1"/>
    </xf>
    <xf numFmtId="43" fontId="8" fillId="0" borderId="39" xfId="1" applyFont="1" applyFill="1" applyBorder="1" applyAlignment="1">
      <alignment horizontal="left" vertical="center" wrapText="1"/>
    </xf>
    <xf numFmtId="164" fontId="8" fillId="0" borderId="36" xfId="3" applyNumberFormat="1" applyFont="1" applyFill="1" applyBorder="1" applyAlignment="1">
      <alignment vertical="center" wrapText="1"/>
    </xf>
    <xf numFmtId="0" fontId="8" fillId="0" borderId="0" xfId="0" applyFont="1" applyAlignment="1">
      <alignment vertical="top" wrapText="1"/>
    </xf>
    <xf numFmtId="172" fontId="8" fillId="0" borderId="0" xfId="0" applyNumberFormat="1" applyFont="1" applyAlignment="1">
      <alignment vertical="top" wrapText="1"/>
    </xf>
    <xf numFmtId="165" fontId="8" fillId="0" borderId="0" xfId="2" applyNumberFormat="1" applyFont="1" applyFill="1" applyBorder="1" applyAlignment="1">
      <alignment vertical="top" wrapText="1"/>
    </xf>
    <xf numFmtId="42" fontId="7" fillId="0" borderId="0" xfId="3" applyNumberFormat="1" applyFont="1" applyFill="1" applyBorder="1"/>
    <xf numFmtId="172" fontId="7" fillId="0" borderId="0" xfId="2" applyNumberFormat="1" applyFont="1" applyFill="1" applyBorder="1" applyAlignment="1"/>
    <xf numFmtId="172" fontId="8" fillId="0" borderId="16" xfId="0" applyNumberFormat="1" applyFont="1" applyFill="1" applyBorder="1" applyAlignment="1"/>
    <xf numFmtId="172" fontId="7" fillId="4" borderId="1" xfId="1" applyNumberFormat="1" applyFont="1" applyFill="1" applyBorder="1" applyAlignment="1">
      <alignment vertical="top" wrapText="1"/>
    </xf>
    <xf numFmtId="172" fontId="7" fillId="0" borderId="0" xfId="0" applyNumberFormat="1" applyFont="1" applyFill="1" applyBorder="1" applyAlignment="1"/>
    <xf numFmtId="0" fontId="7" fillId="0" borderId="0" xfId="0" applyFont="1" applyBorder="1" applyAlignment="1">
      <alignment horizontal="center"/>
    </xf>
    <xf numFmtId="0" fontId="7" fillId="0" borderId="41" xfId="0" applyFont="1" applyBorder="1" applyAlignment="1">
      <alignment horizontal="center" vertical="center" wrapText="1"/>
    </xf>
    <xf numFmtId="3" fontId="4" fillId="8" borderId="1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 wrapText="1"/>
    </xf>
    <xf numFmtId="1" fontId="8" fillId="11" borderId="4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 applyProtection="1">
      <alignment horizontal="center" vertical="center"/>
      <protection hidden="1"/>
    </xf>
    <xf numFmtId="172" fontId="8" fillId="11" borderId="1" xfId="1" applyNumberFormat="1" applyFont="1" applyFill="1" applyBorder="1" applyAlignment="1">
      <alignment vertical="top" wrapText="1"/>
    </xf>
    <xf numFmtId="164" fontId="8" fillId="11" borderId="1" xfId="1" applyNumberFormat="1" applyFont="1" applyFill="1" applyBorder="1" applyAlignment="1">
      <alignment horizontal="left" vertical="top" wrapText="1"/>
    </xf>
    <xf numFmtId="164" fontId="8" fillId="11" borderId="2" xfId="1" applyNumberFormat="1" applyFont="1" applyFill="1" applyBorder="1" applyAlignment="1">
      <alignment horizontal="left" vertical="top" wrapText="1"/>
    </xf>
    <xf numFmtId="168" fontId="8" fillId="11" borderId="2" xfId="1" applyNumberFormat="1" applyFont="1" applyFill="1" applyBorder="1" applyAlignment="1">
      <alignment horizontal="left" vertical="top" wrapText="1"/>
    </xf>
    <xf numFmtId="164" fontId="8" fillId="11" borderId="5" xfId="2" applyNumberFormat="1" applyFont="1" applyFill="1" applyBorder="1" applyAlignment="1">
      <alignment horizontal="left" vertical="top" wrapText="1"/>
    </xf>
    <xf numFmtId="1" fontId="8" fillId="2" borderId="4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172" fontId="8" fillId="2" borderId="1" xfId="1" applyNumberFormat="1" applyFont="1" applyFill="1" applyBorder="1" applyAlignment="1">
      <alignment vertical="top" wrapText="1"/>
    </xf>
    <xf numFmtId="0" fontId="7" fillId="0" borderId="1" xfId="0" applyFont="1" applyFill="1" applyBorder="1"/>
    <xf numFmtId="172" fontId="8" fillId="2" borderId="22" xfId="0" applyNumberFormat="1" applyFont="1" applyFill="1" applyBorder="1" applyAlignment="1">
      <alignment horizontal="center" vertical="center"/>
    </xf>
    <xf numFmtId="44" fontId="7" fillId="0" borderId="0" xfId="14" applyFont="1" applyFill="1" applyBorder="1" applyAlignment="1">
      <alignment horizontal="center"/>
    </xf>
    <xf numFmtId="9" fontId="8" fillId="2" borderId="2" xfId="4" applyFont="1" applyFill="1" applyBorder="1" applyAlignment="1">
      <alignment horizontal="center" vertical="top" wrapText="1"/>
    </xf>
    <xf numFmtId="0" fontId="8" fillId="7" borderId="6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6" fillId="0" borderId="64" xfId="0" applyNumberFormat="1" applyFont="1" applyBorder="1" applyAlignment="1">
      <alignment horizontal="center" vertical="center" wrapText="1"/>
    </xf>
    <xf numFmtId="43" fontId="6" fillId="0" borderId="64" xfId="0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3" xfId="0" applyFont="1" applyBorder="1" applyAlignment="1">
      <alignment vertical="center"/>
    </xf>
    <xf numFmtId="0" fontId="6" fillId="0" borderId="15" xfId="0" applyFont="1" applyBorder="1"/>
    <xf numFmtId="0" fontId="8" fillId="0" borderId="18" xfId="0" applyFont="1" applyBorder="1" applyAlignment="1">
      <alignment horizontal="center" vertical="center" wrapText="1"/>
    </xf>
    <xf numFmtId="2" fontId="8" fillId="0" borderId="64" xfId="0" applyNumberFormat="1" applyFont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10" fontId="8" fillId="2" borderId="2" xfId="4" applyNumberFormat="1" applyFont="1" applyFill="1" applyBorder="1" applyAlignment="1">
      <alignment horizontal="center" vertical="top" wrapText="1"/>
    </xf>
    <xf numFmtId="0" fontId="11" fillId="0" borderId="0" xfId="24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/>
    </xf>
    <xf numFmtId="0" fontId="8" fillId="3" borderId="28" xfId="0" applyFont="1" applyFill="1" applyBorder="1" applyAlignment="1">
      <alignment horizontal="left" vertical="center"/>
    </xf>
    <xf numFmtId="49" fontId="8" fillId="2" borderId="3" xfId="0" applyNumberFormat="1" applyFont="1" applyFill="1" applyBorder="1" applyAlignment="1">
      <alignment horizontal="left" vertical="center"/>
    </xf>
    <xf numFmtId="49" fontId="8" fillId="11" borderId="3" xfId="0" applyNumberFormat="1" applyFont="1" applyFill="1" applyBorder="1" applyAlignment="1">
      <alignment horizontal="left" vertical="center"/>
    </xf>
    <xf numFmtId="0" fontId="7" fillId="0" borderId="68" xfId="0" applyFont="1" applyBorder="1" applyAlignment="1">
      <alignment horizontal="left" vertical="center" wrapText="1"/>
    </xf>
    <xf numFmtId="43" fontId="12" fillId="10" borderId="44" xfId="1" applyFont="1" applyFill="1" applyBorder="1" applyAlignment="1" applyProtection="1">
      <alignment horizontal="right" vertical="center"/>
      <protection hidden="1"/>
    </xf>
    <xf numFmtId="43" fontId="12" fillId="10" borderId="47" xfId="1" applyFont="1" applyFill="1" applyBorder="1" applyAlignment="1" applyProtection="1">
      <alignment horizontal="right" vertical="center"/>
      <protection hidden="1"/>
    </xf>
    <xf numFmtId="0" fontId="13" fillId="0" borderId="48" xfId="0" applyFont="1" applyBorder="1" applyAlignment="1">
      <alignment horizontal="left" vertical="top"/>
    </xf>
    <xf numFmtId="0" fontId="13" fillId="0" borderId="49" xfId="0" applyFont="1" applyBorder="1" applyAlignment="1">
      <alignment horizontal="center"/>
    </xf>
    <xf numFmtId="0" fontId="13" fillId="0" borderId="49" xfId="0" applyFont="1" applyBorder="1"/>
    <xf numFmtId="43" fontId="13" fillId="0" borderId="49" xfId="1" applyFont="1" applyBorder="1" applyAlignment="1" applyProtection="1">
      <alignment horizontal="right"/>
      <protection hidden="1"/>
    </xf>
    <xf numFmtId="43" fontId="13" fillId="0" borderId="50" xfId="1" applyFont="1" applyBorder="1" applyAlignment="1" applyProtection="1">
      <alignment horizontal="right" vertical="center"/>
      <protection hidden="1"/>
    </xf>
    <xf numFmtId="0" fontId="13" fillId="0" borderId="51" xfId="0" applyFont="1" applyBorder="1" applyAlignment="1">
      <alignment horizontal="left" vertical="top"/>
    </xf>
    <xf numFmtId="0" fontId="13" fillId="0" borderId="0" xfId="0" applyFont="1" applyAlignment="1">
      <alignment horizontal="center"/>
    </xf>
    <xf numFmtId="0" fontId="13" fillId="0" borderId="0" xfId="0" applyFont="1"/>
    <xf numFmtId="43" fontId="13" fillId="0" borderId="0" xfId="1" applyFont="1" applyAlignment="1" applyProtection="1">
      <alignment horizontal="right"/>
      <protection hidden="1"/>
    </xf>
    <xf numFmtId="43" fontId="13" fillId="0" borderId="47" xfId="1" applyFont="1" applyBorder="1" applyAlignment="1" applyProtection="1">
      <alignment horizontal="right" vertical="center"/>
      <protection hidden="1"/>
    </xf>
    <xf numFmtId="0" fontId="12" fillId="0" borderId="51" xfId="0" applyFont="1" applyBorder="1" applyAlignment="1">
      <alignment horizontal="left" vertical="top"/>
    </xf>
    <xf numFmtId="43" fontId="13" fillId="0" borderId="49" xfId="1" applyFont="1" applyFill="1" applyBorder="1" applyAlignment="1" applyProtection="1">
      <alignment horizontal="right"/>
      <protection hidden="1"/>
    </xf>
    <xf numFmtId="43" fontId="12" fillId="0" borderId="52" xfId="1" applyFont="1" applyBorder="1" applyAlignment="1" applyProtection="1">
      <alignment horizontal="right" vertical="center"/>
      <protection hidden="1"/>
    </xf>
    <xf numFmtId="0" fontId="12" fillId="0" borderId="51" xfId="0" quotePrefix="1" applyFont="1" applyBorder="1" applyAlignment="1">
      <alignment horizontal="left" vertical="top"/>
    </xf>
    <xf numFmtId="4" fontId="13" fillId="10" borderId="53" xfId="0" applyNumberFormat="1" applyFont="1" applyFill="1" applyBorder="1" applyAlignment="1">
      <alignment horizontal="left" vertical="top"/>
    </xf>
    <xf numFmtId="0" fontId="13" fillId="10" borderId="54" xfId="0" applyFont="1" applyFill="1" applyBorder="1" applyAlignment="1">
      <alignment horizontal="center"/>
    </xf>
    <xf numFmtId="0" fontId="13" fillId="10" borderId="55" xfId="0" applyFont="1" applyFill="1" applyBorder="1"/>
    <xf numFmtId="0" fontId="12" fillId="10" borderId="55" xfId="0" applyFont="1" applyFill="1" applyBorder="1" applyAlignment="1">
      <alignment horizontal="right"/>
    </xf>
    <xf numFmtId="43" fontId="13" fillId="10" borderId="55" xfId="0" applyNumberFormat="1" applyFont="1" applyFill="1" applyBorder="1" applyAlignment="1" applyProtection="1">
      <alignment horizontal="right"/>
      <protection hidden="1"/>
    </xf>
    <xf numFmtId="43" fontId="12" fillId="10" borderId="56" xfId="1" applyFont="1" applyFill="1" applyBorder="1" applyAlignment="1" applyProtection="1">
      <alignment horizontal="right"/>
      <protection hidden="1"/>
    </xf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43" fontId="13" fillId="0" borderId="0" xfId="1" applyFont="1" applyFill="1" applyBorder="1" applyAlignment="1" applyProtection="1">
      <alignment horizontal="right"/>
      <protection hidden="1"/>
    </xf>
    <xf numFmtId="43" fontId="13" fillId="0" borderId="52" xfId="1" applyFont="1" applyBorder="1" applyAlignment="1" applyProtection="1">
      <alignment horizontal="right" vertical="center"/>
      <protection hidden="1"/>
    </xf>
    <xf numFmtId="0" fontId="13" fillId="0" borderId="58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0" xfId="0" quotePrefix="1" applyFont="1" applyBorder="1" applyAlignment="1">
      <alignment horizontal="left" vertical="top"/>
    </xf>
    <xf numFmtId="4" fontId="13" fillId="10" borderId="57" xfId="0" applyNumberFormat="1" applyFont="1" applyFill="1" applyBorder="1" applyAlignment="1">
      <alignment horizontal="left" vertical="top"/>
    </xf>
    <xf numFmtId="44" fontId="13" fillId="0" borderId="49" xfId="14" applyFont="1" applyFill="1" applyBorder="1" applyAlignment="1" applyProtection="1">
      <alignment horizontal="right"/>
      <protection hidden="1"/>
    </xf>
    <xf numFmtId="44" fontId="13" fillId="0" borderId="0" xfId="14" applyFont="1" applyBorder="1"/>
    <xf numFmtId="44" fontId="13" fillId="0" borderId="0" xfId="14" applyFont="1" applyFill="1" applyBorder="1" applyAlignment="1" applyProtection="1">
      <alignment horizontal="right"/>
      <protection hidden="1"/>
    </xf>
    <xf numFmtId="175" fontId="7" fillId="4" borderId="1" xfId="1" applyNumberFormat="1" applyFont="1" applyFill="1" applyBorder="1" applyAlignment="1">
      <alignment vertical="top" wrapText="1"/>
    </xf>
    <xf numFmtId="43" fontId="7" fillId="0" borderId="37" xfId="0" applyNumberFormat="1" applyFont="1" applyBorder="1" applyAlignment="1">
      <alignment horizontal="left" vertical="center" wrapText="1"/>
    </xf>
    <xf numFmtId="43" fontId="7" fillId="0" borderId="38" xfId="0" applyNumberFormat="1" applyFont="1" applyBorder="1" applyAlignment="1">
      <alignment horizontal="left" vertical="center" wrapText="1"/>
    </xf>
    <xf numFmtId="2" fontId="7" fillId="0" borderId="7" xfId="0" applyNumberFormat="1" applyFont="1" applyBorder="1" applyAlignment="1">
      <alignment horizontal="center" vertical="center" wrapText="1"/>
    </xf>
    <xf numFmtId="6" fontId="13" fillId="0" borderId="49" xfId="14" applyNumberFormat="1" applyFont="1" applyFill="1" applyBorder="1" applyAlignment="1" applyProtection="1">
      <alignment horizontal="right"/>
      <protection hidden="1"/>
    </xf>
    <xf numFmtId="1" fontId="7" fillId="0" borderId="6" xfId="0" applyNumberFormat="1" applyFont="1" applyBorder="1" applyAlignment="1">
      <alignment horizontal="center" vertical="center" wrapText="1"/>
    </xf>
    <xf numFmtId="1" fontId="8" fillId="0" borderId="64" xfId="0" applyNumberFormat="1" applyFont="1" applyBorder="1" applyAlignment="1">
      <alignment horizontal="center" vertical="center" wrapText="1"/>
    </xf>
    <xf numFmtId="41" fontId="7" fillId="4" borderId="1" xfId="1" applyNumberFormat="1" applyFont="1" applyFill="1" applyBorder="1" applyAlignment="1">
      <alignment vertical="top" wrapText="1"/>
    </xf>
    <xf numFmtId="0" fontId="0" fillId="10" borderId="43" xfId="0" applyFill="1" applyBorder="1" applyAlignment="1" applyProtection="1">
      <alignment horizontal="center"/>
      <protection hidden="1"/>
    </xf>
    <xf numFmtId="49" fontId="0" fillId="10" borderId="43" xfId="0" applyNumberFormat="1" applyFill="1" applyBorder="1" applyAlignment="1" applyProtection="1">
      <alignment horizontal="center"/>
      <protection hidden="1"/>
    </xf>
    <xf numFmtId="0" fontId="0" fillId="10" borderId="0" xfId="0" applyFill="1" applyAlignment="1" applyProtection="1">
      <alignment horizontal="center"/>
      <protection hidden="1"/>
    </xf>
    <xf numFmtId="171" fontId="13" fillId="0" borderId="49" xfId="0" applyNumberFormat="1" applyFont="1" applyBorder="1"/>
    <xf numFmtId="43" fontId="13" fillId="0" borderId="0" xfId="1" applyFont="1" applyBorder="1" applyAlignment="1" applyProtection="1">
      <alignment horizontal="right"/>
      <protection hidden="1"/>
    </xf>
    <xf numFmtId="1" fontId="7" fillId="0" borderId="7" xfId="0" applyNumberFormat="1" applyFont="1" applyBorder="1" applyAlignment="1">
      <alignment horizontal="center" vertical="center" wrapText="1"/>
    </xf>
    <xf numFmtId="0" fontId="2" fillId="11" borderId="0" xfId="0" applyFont="1" applyFill="1" applyAlignment="1">
      <alignment horizontal="center" vertical="center"/>
    </xf>
    <xf numFmtId="0" fontId="2" fillId="11" borderId="0" xfId="0" applyFont="1" applyFill="1"/>
    <xf numFmtId="0" fontId="6" fillId="11" borderId="0" xfId="0" applyFont="1" applyFill="1"/>
    <xf numFmtId="0" fontId="7" fillId="0" borderId="1" xfId="0" applyFont="1" applyBorder="1" applyAlignment="1" applyProtection="1">
      <alignment vertical="center" wrapText="1"/>
      <protection hidden="1"/>
    </xf>
    <xf numFmtId="0" fontId="7" fillId="0" borderId="1" xfId="0" applyFont="1" applyFill="1" applyBorder="1" applyAlignment="1"/>
    <xf numFmtId="0" fontId="7" fillId="0" borderId="1" xfId="0" applyFont="1" applyBorder="1" applyAlignment="1" applyProtection="1">
      <alignment vertical="center"/>
      <protection hidden="1"/>
    </xf>
    <xf numFmtId="1" fontId="7" fillId="0" borderId="62" xfId="0" applyNumberFormat="1" applyFont="1" applyBorder="1" applyAlignment="1">
      <alignment horizontal="center" vertical="center" wrapText="1"/>
    </xf>
    <xf numFmtId="2" fontId="7" fillId="0" borderId="41" xfId="0" applyNumberFormat="1" applyFont="1" applyBorder="1" applyAlignment="1">
      <alignment horizontal="center" vertical="center" wrapText="1"/>
    </xf>
    <xf numFmtId="174" fontId="7" fillId="0" borderId="9" xfId="0" applyNumberFormat="1" applyFont="1" applyBorder="1" applyAlignment="1">
      <alignment horizontal="center" vertical="center" wrapText="1"/>
    </xf>
    <xf numFmtId="0" fontId="14" fillId="0" borderId="38" xfId="0" applyFont="1" applyBorder="1" applyAlignment="1">
      <alignment horizontal="left" vertical="center" wrapText="1"/>
    </xf>
    <xf numFmtId="174" fontId="7" fillId="0" borderId="6" xfId="0" applyNumberFormat="1" applyFont="1" applyBorder="1" applyAlignment="1">
      <alignment horizontal="center" vertical="center" wrapText="1"/>
    </xf>
    <xf numFmtId="43" fontId="2" fillId="0" borderId="38" xfId="0" applyNumberFormat="1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15" fillId="0" borderId="38" xfId="0" applyFont="1" applyBorder="1" applyAlignment="1">
      <alignment horizontal="left" vertical="center" wrapText="1"/>
    </xf>
    <xf numFmtId="174" fontId="8" fillId="0" borderId="64" xfId="0" applyNumberFormat="1" applyFont="1" applyBorder="1" applyAlignment="1">
      <alignment horizontal="center" vertical="center" wrapText="1"/>
    </xf>
    <xf numFmtId="43" fontId="2" fillId="0" borderId="6" xfId="0" applyNumberFormat="1" applyFont="1" applyBorder="1" applyAlignment="1">
      <alignment horizontal="left"/>
    </xf>
    <xf numFmtId="49" fontId="7" fillId="4" borderId="69" xfId="0" applyNumberFormat="1" applyFont="1" applyFill="1" applyBorder="1" applyAlignment="1">
      <alignment horizontal="left" vertical="center"/>
    </xf>
    <xf numFmtId="0" fontId="7" fillId="0" borderId="60" xfId="0" applyFont="1" applyBorder="1" applyAlignment="1" applyProtection="1">
      <alignment horizontal="left" vertical="center" wrapText="1"/>
      <protection hidden="1"/>
    </xf>
    <xf numFmtId="0" fontId="7" fillId="0" borderId="60" xfId="0" applyFont="1" applyBorder="1" applyAlignment="1" applyProtection="1">
      <alignment horizontal="center" vertical="center"/>
      <protection hidden="1"/>
    </xf>
    <xf numFmtId="172" fontId="7" fillId="4" borderId="60" xfId="1" applyNumberFormat="1" applyFont="1" applyFill="1" applyBorder="1" applyAlignment="1">
      <alignment vertical="top" wrapText="1"/>
    </xf>
    <xf numFmtId="164" fontId="7" fillId="4" borderId="60" xfId="1" applyNumberFormat="1" applyFont="1" applyFill="1" applyBorder="1" applyAlignment="1">
      <alignment horizontal="left" vertical="top" wrapText="1"/>
    </xf>
    <xf numFmtId="164" fontId="7" fillId="0" borderId="70" xfId="1" applyNumberFormat="1" applyFont="1" applyFill="1" applyBorder="1" applyAlignment="1">
      <alignment horizontal="left" vertical="top" wrapText="1"/>
    </xf>
    <xf numFmtId="168" fontId="7" fillId="0" borderId="70" xfId="1" applyNumberFormat="1" applyFont="1" applyFill="1" applyBorder="1" applyAlignment="1">
      <alignment horizontal="left" vertical="top" wrapText="1"/>
    </xf>
    <xf numFmtId="164" fontId="7" fillId="0" borderId="61" xfId="2" applyNumberFormat="1" applyFont="1" applyFill="1" applyBorder="1" applyAlignment="1">
      <alignment horizontal="left" vertical="top" wrapText="1"/>
    </xf>
    <xf numFmtId="49" fontId="2" fillId="4" borderId="3" xfId="0" applyNumberFormat="1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72" fontId="2" fillId="4" borderId="1" xfId="1" applyNumberFormat="1" applyFont="1" applyFill="1" applyBorder="1" applyAlignment="1">
      <alignment vertical="top" wrapText="1"/>
    </xf>
    <xf numFmtId="164" fontId="2" fillId="4" borderId="1" xfId="1" applyNumberFormat="1" applyFont="1" applyFill="1" applyBorder="1" applyAlignment="1">
      <alignment horizontal="left" vertical="top" wrapText="1"/>
    </xf>
    <xf numFmtId="164" fontId="2" fillId="0" borderId="2" xfId="1" applyNumberFormat="1" applyFont="1" applyFill="1" applyBorder="1" applyAlignment="1">
      <alignment horizontal="left" vertical="top" wrapText="1"/>
    </xf>
    <xf numFmtId="44" fontId="2" fillId="0" borderId="0" xfId="14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1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72" fontId="2" fillId="0" borderId="0" xfId="2" applyNumberFormat="1" applyFont="1" applyFill="1" applyBorder="1" applyAlignment="1"/>
    <xf numFmtId="42" fontId="2" fillId="0" borderId="0" xfId="3" applyFont="1" applyFill="1" applyBorder="1"/>
    <xf numFmtId="42" fontId="2" fillId="0" borderId="14" xfId="3" applyFont="1" applyFill="1" applyBorder="1"/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/>
    </xf>
    <xf numFmtId="172" fontId="6" fillId="0" borderId="16" xfId="0" applyNumberFormat="1" applyFont="1" applyFill="1" applyBorder="1" applyAlignment="1"/>
    <xf numFmtId="0" fontId="6" fillId="0" borderId="17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172" fontId="6" fillId="2" borderId="22" xfId="0" applyNumberFormat="1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1" fontId="6" fillId="11" borderId="4" xfId="0" applyNumberFormat="1" applyFont="1" applyFill="1" applyBorder="1" applyAlignment="1">
      <alignment horizontal="center" vertical="center"/>
    </xf>
    <xf numFmtId="49" fontId="6" fillId="11" borderId="3" xfId="0" applyNumberFormat="1" applyFont="1" applyFill="1" applyBorder="1" applyAlignment="1">
      <alignment horizontal="left" vertical="center"/>
    </xf>
    <xf numFmtId="0" fontId="6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 applyProtection="1">
      <alignment horizontal="center" vertical="center"/>
      <protection hidden="1"/>
    </xf>
    <xf numFmtId="172" fontId="6" fillId="11" borderId="1" xfId="1" applyNumberFormat="1" applyFont="1" applyFill="1" applyBorder="1" applyAlignment="1">
      <alignment vertical="top" wrapText="1"/>
    </xf>
    <xf numFmtId="0" fontId="6" fillId="11" borderId="7" xfId="0" applyFont="1" applyFill="1" applyBorder="1" applyAlignment="1">
      <alignment horizontal="center" vertical="center"/>
    </xf>
    <xf numFmtId="164" fontId="2" fillId="11" borderId="5" xfId="2" applyNumberFormat="1" applyFont="1" applyFill="1" applyBorder="1" applyAlignment="1">
      <alignment horizontal="left" vertical="top" wrapText="1"/>
    </xf>
    <xf numFmtId="44" fontId="2" fillId="4" borderId="0" xfId="14" applyFont="1" applyFill="1" applyBorder="1"/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/>
    <xf numFmtId="2" fontId="2" fillId="4" borderId="4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175" fontId="2" fillId="4" borderId="1" xfId="1" applyNumberFormat="1" applyFont="1" applyFill="1" applyBorder="1" applyAlignment="1">
      <alignment vertical="top" wrapText="1"/>
    </xf>
    <xf numFmtId="44" fontId="2" fillId="4" borderId="7" xfId="0" applyNumberFormat="1" applyFont="1" applyFill="1" applyBorder="1" applyAlignment="1">
      <alignment horizontal="center" vertical="center"/>
    </xf>
    <xf numFmtId="164" fontId="2" fillId="0" borderId="5" xfId="2" applyNumberFormat="1" applyFont="1" applyFill="1" applyBorder="1" applyAlignment="1">
      <alignment horizontal="left" vertical="top" wrapText="1"/>
    </xf>
    <xf numFmtId="44" fontId="2" fillId="4" borderId="0" xfId="14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2" fillId="0" borderId="1" xfId="0" applyFont="1" applyFill="1" applyBorder="1" applyAlignment="1"/>
    <xf numFmtId="0" fontId="2" fillId="0" borderId="1" xfId="0" applyFont="1" applyBorder="1" applyAlignment="1" applyProtection="1">
      <alignment vertical="center"/>
      <protection hidden="1"/>
    </xf>
    <xf numFmtId="41" fontId="2" fillId="4" borderId="1" xfId="1" applyNumberFormat="1" applyFont="1" applyFill="1" applyBorder="1" applyAlignment="1">
      <alignment vertical="top" wrapText="1"/>
    </xf>
    <xf numFmtId="0" fontId="2" fillId="11" borderId="7" xfId="0" applyFont="1" applyFill="1" applyBorder="1" applyAlignment="1">
      <alignment horizontal="center" vertical="center"/>
    </xf>
    <xf numFmtId="2" fontId="2" fillId="4" borderId="59" xfId="0" applyNumberFormat="1" applyFont="1" applyFill="1" applyBorder="1" applyAlignment="1">
      <alignment horizontal="center" vertical="center"/>
    </xf>
    <xf numFmtId="49" fontId="2" fillId="4" borderId="69" xfId="0" applyNumberFormat="1" applyFont="1" applyFill="1" applyBorder="1" applyAlignment="1">
      <alignment horizontal="left" vertical="center"/>
    </xf>
    <xf numFmtId="0" fontId="2" fillId="0" borderId="60" xfId="0" applyFont="1" applyBorder="1" applyAlignment="1" applyProtection="1">
      <alignment horizontal="left" vertical="center"/>
      <protection hidden="1"/>
    </xf>
    <xf numFmtId="0" fontId="2" fillId="0" borderId="60" xfId="0" applyFont="1" applyBorder="1" applyAlignment="1" applyProtection="1">
      <alignment horizontal="center" vertical="center"/>
      <protection hidden="1"/>
    </xf>
    <xf numFmtId="172" fontId="2" fillId="4" borderId="60" xfId="1" applyNumberFormat="1" applyFont="1" applyFill="1" applyBorder="1" applyAlignment="1">
      <alignment vertical="top" wrapText="1"/>
    </xf>
    <xf numFmtId="44" fontId="2" fillId="4" borderId="71" xfId="0" applyNumberFormat="1" applyFont="1" applyFill="1" applyBorder="1" applyAlignment="1">
      <alignment horizontal="center" vertical="center"/>
    </xf>
    <xf numFmtId="164" fontId="2" fillId="0" borderId="61" xfId="2" applyNumberFormat="1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172" fontId="2" fillId="0" borderId="0" xfId="0" applyNumberFormat="1" applyFont="1" applyFill="1" applyBorder="1" applyAlignment="1"/>
    <xf numFmtId="43" fontId="6" fillId="0" borderId="37" xfId="1" applyFont="1" applyFill="1" applyBorder="1" applyAlignment="1">
      <alignment horizontal="left" wrapText="1"/>
    </xf>
    <xf numFmtId="164" fontId="6" fillId="0" borderId="33" xfId="3" applyNumberFormat="1" applyFont="1" applyFill="1" applyBorder="1" applyAlignment="1">
      <alignment wrapText="1"/>
    </xf>
    <xf numFmtId="10" fontId="6" fillId="0" borderId="38" xfId="4" applyNumberFormat="1" applyFont="1" applyFill="1" applyBorder="1" applyAlignment="1">
      <alignment horizontal="center" wrapText="1"/>
    </xf>
    <xf numFmtId="164" fontId="6" fillId="0" borderId="34" xfId="3" applyNumberFormat="1" applyFont="1" applyFill="1" applyBorder="1" applyAlignment="1">
      <alignment wrapText="1"/>
    </xf>
    <xf numFmtId="164" fontId="6" fillId="0" borderId="35" xfId="3" applyNumberFormat="1" applyFont="1" applyFill="1" applyBorder="1" applyAlignment="1">
      <alignment wrapText="1"/>
    </xf>
    <xf numFmtId="44" fontId="2" fillId="0" borderId="0" xfId="0" applyNumberFormat="1" applyFont="1" applyFill="1" applyBorder="1"/>
    <xf numFmtId="9" fontId="6" fillId="0" borderId="38" xfId="4" applyFont="1" applyFill="1" applyBorder="1" applyAlignment="1">
      <alignment horizontal="center" wrapText="1"/>
    </xf>
    <xf numFmtId="43" fontId="6" fillId="0" borderId="39" xfId="1" applyFont="1" applyFill="1" applyBorder="1" applyAlignment="1">
      <alignment horizontal="left" vertical="center" wrapText="1"/>
    </xf>
    <xf numFmtId="164" fontId="6" fillId="0" borderId="36" xfId="3" applyNumberFormat="1" applyFont="1" applyFill="1" applyBorder="1" applyAlignment="1">
      <alignment vertical="center" wrapText="1"/>
    </xf>
    <xf numFmtId="0" fontId="6" fillId="0" borderId="0" xfId="0" applyFont="1" applyAlignment="1">
      <alignment vertical="top" wrapText="1"/>
    </xf>
    <xf numFmtId="172" fontId="6" fillId="0" borderId="0" xfId="0" applyNumberFormat="1" applyFont="1" applyAlignment="1">
      <alignment vertical="top" wrapText="1"/>
    </xf>
    <xf numFmtId="165" fontId="6" fillId="0" borderId="0" xfId="2" applyNumberFormat="1" applyFont="1" applyFill="1" applyBorder="1" applyAlignment="1">
      <alignment vertical="top" wrapText="1"/>
    </xf>
    <xf numFmtId="42" fontId="2" fillId="0" borderId="0" xfId="3" applyNumberFormat="1" applyFont="1" applyFill="1" applyBorder="1"/>
    <xf numFmtId="0" fontId="8" fillId="0" borderId="18" xfId="0" applyFont="1" applyFill="1" applyBorder="1" applyAlignment="1">
      <alignment horizontal="center" wrapText="1"/>
    </xf>
    <xf numFmtId="0" fontId="8" fillId="0" borderId="19" xfId="0" applyFont="1" applyFill="1" applyBorder="1" applyAlignment="1">
      <alignment horizontal="center" wrapText="1"/>
    </xf>
    <xf numFmtId="0" fontId="8" fillId="0" borderId="2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43" fontId="8" fillId="0" borderId="31" xfId="1" applyFont="1" applyFill="1" applyBorder="1" applyAlignment="1">
      <alignment horizontal="right" wrapText="1"/>
    </xf>
    <xf numFmtId="43" fontId="8" fillId="0" borderId="30" xfId="1" applyFont="1" applyFill="1" applyBorder="1" applyAlignment="1">
      <alignment horizontal="right" wrapText="1"/>
    </xf>
    <xf numFmtId="0" fontId="8" fillId="2" borderId="6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3" fontId="8" fillId="0" borderId="26" xfId="1" applyFont="1" applyFill="1" applyBorder="1" applyAlignment="1">
      <alignment horizontal="right" vertical="center" wrapText="1"/>
    </xf>
    <xf numFmtId="43" fontId="8" fillId="0" borderId="27" xfId="1" applyFont="1" applyFill="1" applyBorder="1" applyAlignment="1">
      <alignment horizontal="right" vertical="center" wrapText="1"/>
    </xf>
    <xf numFmtId="43" fontId="8" fillId="0" borderId="24" xfId="1" applyFont="1" applyFill="1" applyBorder="1" applyAlignment="1">
      <alignment horizontal="right" wrapText="1"/>
    </xf>
    <xf numFmtId="43" fontId="8" fillId="0" borderId="25" xfId="1" applyFont="1" applyFill="1" applyBorder="1" applyAlignment="1">
      <alignment horizontal="right" wrapText="1"/>
    </xf>
    <xf numFmtId="43" fontId="8" fillId="0" borderId="13" xfId="1" applyFont="1" applyFill="1" applyBorder="1" applyAlignment="1">
      <alignment horizontal="right" wrapText="1"/>
    </xf>
    <xf numFmtId="43" fontId="8" fillId="0" borderId="0" xfId="1" applyFont="1" applyFill="1" applyBorder="1" applyAlignment="1">
      <alignment horizontal="right" wrapText="1"/>
    </xf>
    <xf numFmtId="43" fontId="8" fillId="0" borderId="13" xfId="1" applyFont="1" applyFill="1" applyBorder="1" applyAlignment="1">
      <alignment horizontal="right"/>
    </xf>
    <xf numFmtId="43" fontId="8" fillId="0" borderId="0" xfId="1" applyFont="1" applyFill="1" applyBorder="1" applyAlignment="1">
      <alignment horizontal="right"/>
    </xf>
    <xf numFmtId="43" fontId="8" fillId="0" borderId="32" xfId="1" applyFont="1" applyFill="1" applyBorder="1" applyAlignment="1">
      <alignment horizontal="right"/>
    </xf>
    <xf numFmtId="43" fontId="8" fillId="0" borderId="8" xfId="1" applyFont="1" applyFill="1" applyBorder="1" applyAlignment="1">
      <alignment horizontal="right"/>
    </xf>
    <xf numFmtId="43" fontId="8" fillId="0" borderId="14" xfId="1" applyFont="1" applyFill="1" applyBorder="1" applyAlignment="1">
      <alignment horizontal="right"/>
    </xf>
    <xf numFmtId="2" fontId="6" fillId="0" borderId="10" xfId="0" applyNumberFormat="1" applyFont="1" applyBorder="1" applyAlignment="1">
      <alignment horizontal="center" vertical="center" wrapText="1"/>
    </xf>
    <xf numFmtId="2" fontId="6" fillId="0" borderId="11" xfId="0" applyNumberFormat="1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2" fontId="6" fillId="0" borderId="14" xfId="0" applyNumberFormat="1" applyFont="1" applyBorder="1" applyAlignment="1">
      <alignment horizontal="center" vertical="center" wrapText="1"/>
    </xf>
    <xf numFmtId="2" fontId="6" fillId="0" borderId="15" xfId="0" applyNumberFormat="1" applyFont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2" fontId="6" fillId="0" borderId="17" xfId="0" applyNumberFormat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8" fillId="7" borderId="65" xfId="0" applyFont="1" applyFill="1" applyBorder="1" applyAlignment="1">
      <alignment horizontal="center" vertical="center" wrapText="1"/>
    </xf>
    <xf numFmtId="0" fontId="8" fillId="7" borderId="66" xfId="0" applyFont="1" applyFill="1" applyBorder="1" applyAlignment="1">
      <alignment horizontal="center" vertical="center" wrapText="1"/>
    </xf>
    <xf numFmtId="0" fontId="8" fillId="7" borderId="6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6" fillId="5" borderId="11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 wrapText="1"/>
    </xf>
    <xf numFmtId="0" fontId="12" fillId="10" borderId="42" xfId="0" applyFont="1" applyFill="1" applyBorder="1" applyAlignment="1">
      <alignment horizontal="left" vertical="top" wrapText="1"/>
    </xf>
    <xf numFmtId="0" fontId="12" fillId="10" borderId="43" xfId="0" applyFont="1" applyFill="1" applyBorder="1" applyAlignment="1">
      <alignment horizontal="left" vertical="top" wrapText="1"/>
    </xf>
    <xf numFmtId="0" fontId="12" fillId="10" borderId="45" xfId="0" applyFont="1" applyFill="1" applyBorder="1" applyAlignment="1">
      <alignment horizontal="left" vertical="top" wrapText="1"/>
    </xf>
    <xf numFmtId="0" fontId="12" fillId="10" borderId="46" xfId="0" applyFont="1" applyFill="1" applyBorder="1" applyAlignment="1">
      <alignment horizontal="left" vertical="top" wrapText="1"/>
    </xf>
    <xf numFmtId="0" fontId="10" fillId="5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</cellXfs>
  <cellStyles count="27">
    <cellStyle name="Hipervínculo" xfId="24" builtinId="8"/>
    <cellStyle name="Millares" xfId="1" builtinId="3"/>
    <cellStyle name="Millares [0]" xfId="2" builtinId="6"/>
    <cellStyle name="Millares [0] 2" xfId="6" xr:uid="{00000000-0005-0000-0000-000002000000}"/>
    <cellStyle name="Millares 2" xfId="5" xr:uid="{00000000-0005-0000-0000-000003000000}"/>
    <cellStyle name="Millares 3" xfId="20" xr:uid="{CF713F24-36A4-4CBB-B2C6-2B16033331FC}"/>
    <cellStyle name="Millares 3 2" xfId="15" xr:uid="{1A52EC2B-1440-4EE7-863B-F7EFEAA6EDC2}"/>
    <cellStyle name="Millares 4" xfId="12" xr:uid="{00000000-0005-0000-0000-000004000000}"/>
    <cellStyle name="Millares 6 2 2 2" xfId="23" xr:uid="{3F49ABFC-E21B-44AC-96C0-2BCE6B0BB2D6}"/>
    <cellStyle name="Millares 70 6 3" xfId="16" xr:uid="{4ACF6ABA-CBAC-4235-A414-CBF43F939F9E}"/>
    <cellStyle name="Moneda" xfId="14" builtinId="4"/>
    <cellStyle name="Moneda [0]" xfId="3" builtinId="7"/>
    <cellStyle name="Moneda [0] 2" xfId="7" xr:uid="{00000000-0005-0000-0000-000006000000}"/>
    <cellStyle name="Moneda [0] 2 2" xfId="25" xr:uid="{55ABCAF9-C834-4AD6-9994-FC354DFC53A1}"/>
    <cellStyle name="Moneda 2" xfId="10" xr:uid="{00000000-0005-0000-0000-000007000000}"/>
    <cellStyle name="Moneda 3" xfId="21" xr:uid="{A7D0DAB1-D203-4C03-8BC4-CF670606E361}"/>
    <cellStyle name="Normal" xfId="0" builtinId="0"/>
    <cellStyle name="Normal 2" xfId="9" xr:uid="{00000000-0005-0000-0000-000009000000}"/>
    <cellStyle name="Normal 2 10" xfId="18" xr:uid="{121A5482-0A39-495E-8FC7-6D25BD4AD071}"/>
    <cellStyle name="Normal 2 2 2" xfId="17" xr:uid="{EEE9C1DC-16A4-4D09-93C4-A9E9C85827EA}"/>
    <cellStyle name="Normal 2 2 3" xfId="11" xr:uid="{00000000-0005-0000-0000-00000A000000}"/>
    <cellStyle name="Normal 3 3" xfId="26" xr:uid="{A15A0671-DDBF-4CE8-A37D-5849FA68E99F}"/>
    <cellStyle name="Normal 4" xfId="13" xr:uid="{00000000-0005-0000-0000-00000B000000}"/>
    <cellStyle name="Normal 4 10 2" xfId="19" xr:uid="{748E9E5F-C933-45BA-8210-F1AAB02BF5F0}"/>
    <cellStyle name="Normal 6" xfId="8" xr:uid="{00000000-0005-0000-0000-00000C000000}"/>
    <cellStyle name="Normal 9 2 2" xfId="22" xr:uid="{361D3D25-E072-4864-85F5-2F801C669C71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9" Type="http://schemas.openxmlformats.org/officeDocument/2006/relationships/image" Target="../media/image40.png"/><Relationship Id="rId21" Type="http://schemas.openxmlformats.org/officeDocument/2006/relationships/image" Target="../media/image22.png"/><Relationship Id="rId34" Type="http://schemas.openxmlformats.org/officeDocument/2006/relationships/image" Target="../media/image35.png"/><Relationship Id="rId42" Type="http://schemas.openxmlformats.org/officeDocument/2006/relationships/image" Target="../media/image43.png"/><Relationship Id="rId47" Type="http://schemas.openxmlformats.org/officeDocument/2006/relationships/image" Target="../media/image48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9" Type="http://schemas.openxmlformats.org/officeDocument/2006/relationships/image" Target="../media/image30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37" Type="http://schemas.openxmlformats.org/officeDocument/2006/relationships/image" Target="../media/image38.png"/><Relationship Id="rId40" Type="http://schemas.openxmlformats.org/officeDocument/2006/relationships/image" Target="../media/image41.png"/><Relationship Id="rId45" Type="http://schemas.openxmlformats.org/officeDocument/2006/relationships/image" Target="../media/image46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36" Type="http://schemas.openxmlformats.org/officeDocument/2006/relationships/image" Target="../media/image37.png"/><Relationship Id="rId49" Type="http://schemas.openxmlformats.org/officeDocument/2006/relationships/image" Target="../media/image50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4" Type="http://schemas.openxmlformats.org/officeDocument/2006/relationships/image" Target="../media/image45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Relationship Id="rId35" Type="http://schemas.openxmlformats.org/officeDocument/2006/relationships/image" Target="../media/image36.png"/><Relationship Id="rId43" Type="http://schemas.openxmlformats.org/officeDocument/2006/relationships/image" Target="../media/image44.png"/><Relationship Id="rId48" Type="http://schemas.openxmlformats.org/officeDocument/2006/relationships/image" Target="../media/image49.png"/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png"/><Relationship Id="rId46" Type="http://schemas.openxmlformats.org/officeDocument/2006/relationships/image" Target="../media/image47.png"/><Relationship Id="rId20" Type="http://schemas.openxmlformats.org/officeDocument/2006/relationships/image" Target="../media/image21.png"/><Relationship Id="rId41" Type="http://schemas.openxmlformats.org/officeDocument/2006/relationships/image" Target="../media/image42.png"/><Relationship Id="rId1" Type="http://schemas.openxmlformats.org/officeDocument/2006/relationships/image" Target="../media/image2.png"/><Relationship Id="rId6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790590</xdr:colOff>
      <xdr:row>1</xdr:row>
      <xdr:rowOff>0</xdr:rowOff>
    </xdr:from>
    <xdr:to>
      <xdr:col>2</xdr:col>
      <xdr:colOff>1513778</xdr:colOff>
      <xdr:row>4</xdr:row>
      <xdr:rowOff>184500</xdr:rowOff>
    </xdr:to>
    <xdr:pic>
      <xdr:nvPicPr>
        <xdr:cNvPr id="2" name="Imagen 1" descr="Resultado de imagen para aeronautica civil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510" y="53340"/>
          <a:ext cx="723188" cy="75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8</xdr:col>
      <xdr:colOff>38421</xdr:colOff>
      <xdr:row>12</xdr:row>
      <xdr:rowOff>65615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5FDF7F0A-DCD2-4703-93F9-AAAD99815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60714"/>
          <a:ext cx="8545286" cy="12086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8</xdr:col>
      <xdr:colOff>24814</xdr:colOff>
      <xdr:row>23</xdr:row>
      <xdr:rowOff>62178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7CAF7D0B-28B5-479C-934F-6C2510F18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667000"/>
          <a:ext cx="8531679" cy="169503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25</xdr:row>
      <xdr:rowOff>0</xdr:rowOff>
    </xdr:from>
    <xdr:to>
      <xdr:col>8</xdr:col>
      <xdr:colOff>38422</xdr:colOff>
      <xdr:row>31</xdr:row>
      <xdr:rowOff>28385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2A4DCF9D-7E15-4B9E-9149-211F9673A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4626429"/>
          <a:ext cx="8545286" cy="100809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33</xdr:row>
      <xdr:rowOff>0</xdr:rowOff>
    </xdr:from>
    <xdr:to>
      <xdr:col>8</xdr:col>
      <xdr:colOff>38422</xdr:colOff>
      <xdr:row>46</xdr:row>
      <xdr:rowOff>126540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9B64395B-BBD2-4025-B492-B98738342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5932714"/>
          <a:ext cx="8545286" cy="22492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8</xdr:col>
      <xdr:colOff>52028</xdr:colOff>
      <xdr:row>56</xdr:row>
      <xdr:rowOff>44688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D33E5BBC-0DBB-483B-84E0-D9DDC9A59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8545286"/>
          <a:ext cx="8558893" cy="11876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45582</xdr:rowOff>
    </xdr:from>
    <xdr:to>
      <xdr:col>7</xdr:col>
      <xdr:colOff>0</xdr:colOff>
      <xdr:row>78</xdr:row>
      <xdr:rowOff>97080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A7A9AE51-72FE-43F8-86A5-CEB63C646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0060439"/>
          <a:ext cx="8504464" cy="331721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105</xdr:row>
      <xdr:rowOff>1</xdr:rowOff>
    </xdr:from>
    <xdr:to>
      <xdr:col>8</xdr:col>
      <xdr:colOff>22412</xdr:colOff>
      <xdr:row>111</xdr:row>
      <xdr:rowOff>44837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E99652E1-1FB7-4C44-B560-C86C48448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" y="17088972"/>
          <a:ext cx="8527676" cy="9861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112</xdr:row>
      <xdr:rowOff>0</xdr:rowOff>
    </xdr:from>
    <xdr:to>
      <xdr:col>8</xdr:col>
      <xdr:colOff>22411</xdr:colOff>
      <xdr:row>120</xdr:row>
      <xdr:rowOff>53271</xdr:rowOff>
    </xdr:to>
    <xdr:pic>
      <xdr:nvPicPr>
        <xdr:cNvPr id="122" name="Imagen 121">
          <a:extLst>
            <a:ext uri="{FF2B5EF4-FFF2-40B4-BE49-F238E27FC236}">
              <a16:creationId xmlns:a16="http://schemas.microsoft.com/office/drawing/2014/main" id="{EE0A5CBE-8337-4815-82AC-639B72168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8187147"/>
          <a:ext cx="8527676" cy="13083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120</xdr:row>
      <xdr:rowOff>33618</xdr:rowOff>
    </xdr:from>
    <xdr:to>
      <xdr:col>7</xdr:col>
      <xdr:colOff>0</xdr:colOff>
      <xdr:row>125</xdr:row>
      <xdr:rowOff>76413</xdr:rowOff>
    </xdr:to>
    <xdr:pic>
      <xdr:nvPicPr>
        <xdr:cNvPr id="123" name="Imagen 122">
          <a:extLst>
            <a:ext uri="{FF2B5EF4-FFF2-40B4-BE49-F238E27FC236}">
              <a16:creationId xmlns:a16="http://schemas.microsoft.com/office/drawing/2014/main" id="{D3107355-55F3-4F6D-8EC0-B1CA0BCFB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9475824"/>
          <a:ext cx="8516471" cy="8272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7</xdr:col>
      <xdr:colOff>0</xdr:colOff>
      <xdr:row>137</xdr:row>
      <xdr:rowOff>136355</xdr:rowOff>
    </xdr:to>
    <xdr:pic>
      <xdr:nvPicPr>
        <xdr:cNvPr id="124" name="Imagen 123">
          <a:extLst>
            <a:ext uri="{FF2B5EF4-FFF2-40B4-BE49-F238E27FC236}">
              <a16:creationId xmlns:a16="http://schemas.microsoft.com/office/drawing/2014/main" id="{13BC1CB2-0826-462A-BE90-AD10B970C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0540382"/>
          <a:ext cx="8516471" cy="17051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153</xdr:row>
      <xdr:rowOff>0</xdr:rowOff>
    </xdr:from>
    <xdr:to>
      <xdr:col>8</xdr:col>
      <xdr:colOff>39321</xdr:colOff>
      <xdr:row>167</xdr:row>
      <xdr:rowOff>56029</xdr:rowOff>
    </xdr:to>
    <xdr:pic>
      <xdr:nvPicPr>
        <xdr:cNvPr id="125" name="Imagen 124">
          <a:extLst>
            <a:ext uri="{FF2B5EF4-FFF2-40B4-BE49-F238E27FC236}">
              <a16:creationId xmlns:a16="http://schemas.microsoft.com/office/drawing/2014/main" id="{86C25047-C466-45B5-B0DB-81FF7E10E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22422971"/>
          <a:ext cx="8544586" cy="22523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168</xdr:row>
      <xdr:rowOff>0</xdr:rowOff>
    </xdr:from>
    <xdr:to>
      <xdr:col>8</xdr:col>
      <xdr:colOff>22411</xdr:colOff>
      <xdr:row>176</xdr:row>
      <xdr:rowOff>109369</xdr:rowOff>
    </xdr:to>
    <xdr:pic>
      <xdr:nvPicPr>
        <xdr:cNvPr id="126" name="Imagen 125">
          <a:extLst>
            <a:ext uri="{FF2B5EF4-FFF2-40B4-BE49-F238E27FC236}">
              <a16:creationId xmlns:a16="http://schemas.microsoft.com/office/drawing/2014/main" id="{B80C3449-B65A-42A2-A58B-AD5C9B1E6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24776206"/>
          <a:ext cx="8527676" cy="13644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178</xdr:row>
      <xdr:rowOff>0</xdr:rowOff>
    </xdr:from>
    <xdr:to>
      <xdr:col>7</xdr:col>
      <xdr:colOff>0</xdr:colOff>
      <xdr:row>186</xdr:row>
      <xdr:rowOff>91828</xdr:rowOff>
    </xdr:to>
    <xdr:pic>
      <xdr:nvPicPr>
        <xdr:cNvPr id="127" name="Imagen 126">
          <a:extLst>
            <a:ext uri="{FF2B5EF4-FFF2-40B4-BE49-F238E27FC236}">
              <a16:creationId xmlns:a16="http://schemas.microsoft.com/office/drawing/2014/main" id="{37CEB291-AA1F-4228-B7F0-F45F7190F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26345029"/>
          <a:ext cx="8516471" cy="134688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212</xdr:row>
      <xdr:rowOff>89647</xdr:rowOff>
    </xdr:from>
    <xdr:to>
      <xdr:col>8</xdr:col>
      <xdr:colOff>22411</xdr:colOff>
      <xdr:row>220</xdr:row>
      <xdr:rowOff>32179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C71313B7-15B0-4CA6-9497-97288E9A7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31813500"/>
          <a:ext cx="8527676" cy="119759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221</xdr:row>
      <xdr:rowOff>0</xdr:rowOff>
    </xdr:from>
    <xdr:to>
      <xdr:col>8</xdr:col>
      <xdr:colOff>22411</xdr:colOff>
      <xdr:row>232</xdr:row>
      <xdr:rowOff>4547</xdr:rowOff>
    </xdr:to>
    <xdr:pic>
      <xdr:nvPicPr>
        <xdr:cNvPr id="129" name="Imagen 128">
          <a:extLst>
            <a:ext uri="{FF2B5EF4-FFF2-40B4-BE49-F238E27FC236}">
              <a16:creationId xmlns:a16="http://schemas.microsoft.com/office/drawing/2014/main" id="{416DD239-A91D-4979-B5CC-5E5F2EEEC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36945794"/>
          <a:ext cx="8527676" cy="17302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232</xdr:row>
      <xdr:rowOff>156881</xdr:rowOff>
    </xdr:from>
    <xdr:to>
      <xdr:col>8</xdr:col>
      <xdr:colOff>22411</xdr:colOff>
      <xdr:row>242</xdr:row>
      <xdr:rowOff>148880</xdr:rowOff>
    </xdr:to>
    <xdr:pic>
      <xdr:nvPicPr>
        <xdr:cNvPr id="130" name="Imagen 129">
          <a:extLst>
            <a:ext uri="{FF2B5EF4-FFF2-40B4-BE49-F238E27FC236}">
              <a16:creationId xmlns:a16="http://schemas.microsoft.com/office/drawing/2014/main" id="{5A45EF9E-6874-4D33-AD96-F001BEBEA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35018381"/>
          <a:ext cx="8527676" cy="15608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244</xdr:row>
      <xdr:rowOff>0</xdr:rowOff>
    </xdr:from>
    <xdr:to>
      <xdr:col>7</xdr:col>
      <xdr:colOff>0</xdr:colOff>
      <xdr:row>252</xdr:row>
      <xdr:rowOff>119425</xdr:rowOff>
    </xdr:to>
    <xdr:pic>
      <xdr:nvPicPr>
        <xdr:cNvPr id="131" name="Imagen 130">
          <a:extLst>
            <a:ext uri="{FF2B5EF4-FFF2-40B4-BE49-F238E27FC236}">
              <a16:creationId xmlns:a16="http://schemas.microsoft.com/office/drawing/2014/main" id="{306677E9-71E2-44FF-B84F-D6B92BFCD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0" y="36744088"/>
          <a:ext cx="8505265" cy="13744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253</xdr:row>
      <xdr:rowOff>156882</xdr:rowOff>
    </xdr:from>
    <xdr:to>
      <xdr:col>6</xdr:col>
      <xdr:colOff>1086971</xdr:colOff>
      <xdr:row>268</xdr:row>
      <xdr:rowOff>61169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5A40C401-8469-42DF-833A-D0D3200BD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38312911"/>
          <a:ext cx="8494059" cy="22575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270</xdr:row>
      <xdr:rowOff>0</xdr:rowOff>
    </xdr:from>
    <xdr:to>
      <xdr:col>7</xdr:col>
      <xdr:colOff>0</xdr:colOff>
      <xdr:row>279</xdr:row>
      <xdr:rowOff>137268</xdr:rowOff>
    </xdr:to>
    <xdr:pic>
      <xdr:nvPicPr>
        <xdr:cNvPr id="133" name="Imagen 132">
          <a:extLst>
            <a:ext uri="{FF2B5EF4-FFF2-40B4-BE49-F238E27FC236}">
              <a16:creationId xmlns:a16="http://schemas.microsoft.com/office/drawing/2014/main" id="{6F5E7B40-0D36-4133-844E-02827169F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0" y="40823029"/>
          <a:ext cx="8505265" cy="15492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280</xdr:row>
      <xdr:rowOff>156881</xdr:rowOff>
    </xdr:from>
    <xdr:to>
      <xdr:col>7</xdr:col>
      <xdr:colOff>0</xdr:colOff>
      <xdr:row>288</xdr:row>
      <xdr:rowOff>77219</xdr:rowOff>
    </xdr:to>
    <xdr:pic>
      <xdr:nvPicPr>
        <xdr:cNvPr id="134" name="Imagen 133">
          <a:extLst>
            <a:ext uri="{FF2B5EF4-FFF2-40B4-BE49-F238E27FC236}">
              <a16:creationId xmlns:a16="http://schemas.microsoft.com/office/drawing/2014/main" id="{CAE0C8F1-17E2-4570-82D1-11FC2D6AA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42548734"/>
          <a:ext cx="8516470" cy="117539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290</xdr:row>
      <xdr:rowOff>0</xdr:rowOff>
    </xdr:from>
    <xdr:to>
      <xdr:col>8</xdr:col>
      <xdr:colOff>33617</xdr:colOff>
      <xdr:row>298</xdr:row>
      <xdr:rowOff>87209</xdr:rowOff>
    </xdr:to>
    <xdr:pic>
      <xdr:nvPicPr>
        <xdr:cNvPr id="135" name="Imagen 134">
          <a:extLst>
            <a:ext uri="{FF2B5EF4-FFF2-40B4-BE49-F238E27FC236}">
              <a16:creationId xmlns:a16="http://schemas.microsoft.com/office/drawing/2014/main" id="{561DEFC8-F264-42B4-B8BF-E4CF77C969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0" y="43960676"/>
          <a:ext cx="8538882" cy="134226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300</xdr:row>
      <xdr:rowOff>0</xdr:rowOff>
    </xdr:from>
    <xdr:to>
      <xdr:col>6</xdr:col>
      <xdr:colOff>1075764</xdr:colOff>
      <xdr:row>310</xdr:row>
      <xdr:rowOff>144158</xdr:rowOff>
    </xdr:to>
    <xdr:pic>
      <xdr:nvPicPr>
        <xdr:cNvPr id="136" name="Imagen 135">
          <a:extLst>
            <a:ext uri="{FF2B5EF4-FFF2-40B4-BE49-F238E27FC236}">
              <a16:creationId xmlns:a16="http://schemas.microsoft.com/office/drawing/2014/main" id="{0DFE44DF-AA19-404B-B5CB-1EBF44EE2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0" y="45529500"/>
          <a:ext cx="8482852" cy="17129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311</xdr:row>
      <xdr:rowOff>0</xdr:rowOff>
    </xdr:from>
    <xdr:to>
      <xdr:col>8</xdr:col>
      <xdr:colOff>22411</xdr:colOff>
      <xdr:row>315</xdr:row>
      <xdr:rowOff>44348</xdr:rowOff>
    </xdr:to>
    <xdr:pic>
      <xdr:nvPicPr>
        <xdr:cNvPr id="137" name="Imagen 136">
          <a:extLst>
            <a:ext uri="{FF2B5EF4-FFF2-40B4-BE49-F238E27FC236}">
              <a16:creationId xmlns:a16="http://schemas.microsoft.com/office/drawing/2014/main" id="{CDA6809D-0E86-4511-B078-3DB828885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47255206"/>
          <a:ext cx="8527676" cy="671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386</xdr:row>
      <xdr:rowOff>100853</xdr:rowOff>
    </xdr:from>
    <xdr:to>
      <xdr:col>7</xdr:col>
      <xdr:colOff>0</xdr:colOff>
      <xdr:row>395</xdr:row>
      <xdr:rowOff>49753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832AD9D8-7F11-4B36-9C46-AAA2904E2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0" y="58774853"/>
          <a:ext cx="8505265" cy="13608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397</xdr:row>
      <xdr:rowOff>0</xdr:rowOff>
    </xdr:from>
    <xdr:to>
      <xdr:col>8</xdr:col>
      <xdr:colOff>22411</xdr:colOff>
      <xdr:row>403</xdr:row>
      <xdr:rowOff>80789</xdr:rowOff>
    </xdr:to>
    <xdr:pic>
      <xdr:nvPicPr>
        <xdr:cNvPr id="140" name="Imagen 139">
          <a:extLst>
            <a:ext uri="{FF2B5EF4-FFF2-40B4-BE49-F238E27FC236}">
              <a16:creationId xmlns:a16="http://schemas.microsoft.com/office/drawing/2014/main" id="{7119AED9-3540-4381-A0A7-97492128C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0" y="60399706"/>
          <a:ext cx="8527676" cy="10220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405</xdr:row>
      <xdr:rowOff>0</xdr:rowOff>
    </xdr:from>
    <xdr:to>
      <xdr:col>7</xdr:col>
      <xdr:colOff>0</xdr:colOff>
      <xdr:row>412</xdr:row>
      <xdr:rowOff>78524</xdr:rowOff>
    </xdr:to>
    <xdr:pic>
      <xdr:nvPicPr>
        <xdr:cNvPr id="141" name="Imagen 140">
          <a:extLst>
            <a:ext uri="{FF2B5EF4-FFF2-40B4-BE49-F238E27FC236}">
              <a16:creationId xmlns:a16="http://schemas.microsoft.com/office/drawing/2014/main" id="{D35627CF-ECEB-48D5-AD11-FB3361E69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0" y="61654765"/>
          <a:ext cx="8505265" cy="1176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440</xdr:row>
      <xdr:rowOff>0</xdr:rowOff>
    </xdr:from>
    <xdr:to>
      <xdr:col>8</xdr:col>
      <xdr:colOff>22411</xdr:colOff>
      <xdr:row>450</xdr:row>
      <xdr:rowOff>140831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06F46C04-FAF8-4240-B320-CD827EF2A5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0" y="67997294"/>
          <a:ext cx="8527676" cy="17096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452</xdr:row>
      <xdr:rowOff>0</xdr:rowOff>
    </xdr:from>
    <xdr:to>
      <xdr:col>8</xdr:col>
      <xdr:colOff>22309</xdr:colOff>
      <xdr:row>466</xdr:row>
      <xdr:rowOff>33618</xdr:rowOff>
    </xdr:to>
    <xdr:pic>
      <xdr:nvPicPr>
        <xdr:cNvPr id="143" name="Imagen 142">
          <a:extLst>
            <a:ext uri="{FF2B5EF4-FFF2-40B4-BE49-F238E27FC236}">
              <a16:creationId xmlns:a16="http://schemas.microsoft.com/office/drawing/2014/main" id="{6B9AA174-482D-490D-9BCF-D75609FBA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0" y="69879882"/>
          <a:ext cx="8527574" cy="22299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491</xdr:row>
      <xdr:rowOff>0</xdr:rowOff>
    </xdr:from>
    <xdr:to>
      <xdr:col>7</xdr:col>
      <xdr:colOff>0</xdr:colOff>
      <xdr:row>503</xdr:row>
      <xdr:rowOff>12250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9A8F4BCB-A066-479F-887D-49F556F5A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0" y="76681853"/>
          <a:ext cx="8516470" cy="18948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506</xdr:row>
      <xdr:rowOff>0</xdr:rowOff>
    </xdr:from>
    <xdr:to>
      <xdr:col>7</xdr:col>
      <xdr:colOff>0</xdr:colOff>
      <xdr:row>516</xdr:row>
      <xdr:rowOff>134470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C7E5DF42-7DB0-40CB-BAD6-20995DB19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0" y="79035088"/>
          <a:ext cx="8516470" cy="17032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542</xdr:row>
      <xdr:rowOff>0</xdr:rowOff>
    </xdr:from>
    <xdr:to>
      <xdr:col>8</xdr:col>
      <xdr:colOff>22411</xdr:colOff>
      <xdr:row>550</xdr:row>
      <xdr:rowOff>53271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0B1693D9-CB95-4E82-A568-EE6391368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85299176"/>
          <a:ext cx="8527676" cy="13083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550</xdr:row>
      <xdr:rowOff>33618</xdr:rowOff>
    </xdr:from>
    <xdr:to>
      <xdr:col>7</xdr:col>
      <xdr:colOff>0</xdr:colOff>
      <xdr:row>555</xdr:row>
      <xdr:rowOff>76413</xdr:rowOff>
    </xdr:to>
    <xdr:pic>
      <xdr:nvPicPr>
        <xdr:cNvPr id="148" name="Imagen 147">
          <a:extLst>
            <a:ext uri="{FF2B5EF4-FFF2-40B4-BE49-F238E27FC236}">
              <a16:creationId xmlns:a16="http://schemas.microsoft.com/office/drawing/2014/main" id="{FAC55799-6953-4C67-9FE5-2D876EF65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86587853"/>
          <a:ext cx="8516471" cy="8272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558</xdr:row>
      <xdr:rowOff>0</xdr:rowOff>
    </xdr:from>
    <xdr:to>
      <xdr:col>8</xdr:col>
      <xdr:colOff>39321</xdr:colOff>
      <xdr:row>572</xdr:row>
      <xdr:rowOff>56029</xdr:rowOff>
    </xdr:to>
    <xdr:pic>
      <xdr:nvPicPr>
        <xdr:cNvPr id="149" name="Imagen 148">
          <a:extLst>
            <a:ext uri="{FF2B5EF4-FFF2-40B4-BE49-F238E27FC236}">
              <a16:creationId xmlns:a16="http://schemas.microsoft.com/office/drawing/2014/main" id="{2CD309DB-AF67-4EDE-B2FD-14C0DEB74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87809294"/>
          <a:ext cx="8544586" cy="22523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575</xdr:row>
      <xdr:rowOff>0</xdr:rowOff>
    </xdr:from>
    <xdr:to>
      <xdr:col>7</xdr:col>
      <xdr:colOff>0</xdr:colOff>
      <xdr:row>582</xdr:row>
      <xdr:rowOff>47557</xdr:rowOff>
    </xdr:to>
    <xdr:pic>
      <xdr:nvPicPr>
        <xdr:cNvPr id="150" name="Imagen 149">
          <a:extLst>
            <a:ext uri="{FF2B5EF4-FFF2-40B4-BE49-F238E27FC236}">
              <a16:creationId xmlns:a16="http://schemas.microsoft.com/office/drawing/2014/main" id="{D22588B6-D4B1-4452-BBD6-555C14481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0" y="90476294"/>
          <a:ext cx="8505265" cy="11457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585</xdr:row>
      <xdr:rowOff>1</xdr:rowOff>
    </xdr:from>
    <xdr:to>
      <xdr:col>7</xdr:col>
      <xdr:colOff>0</xdr:colOff>
      <xdr:row>592</xdr:row>
      <xdr:rowOff>69769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DC7E5C-EFA2-4250-8F22-A303E0559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0" y="92045119"/>
          <a:ext cx="8505265" cy="116794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594</xdr:row>
      <xdr:rowOff>0</xdr:rowOff>
    </xdr:from>
    <xdr:to>
      <xdr:col>8</xdr:col>
      <xdr:colOff>22411</xdr:colOff>
      <xdr:row>602</xdr:row>
      <xdr:rowOff>109369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11A448A2-C6EC-470A-A9E0-B03294976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93457059"/>
          <a:ext cx="8527676" cy="13644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629</xdr:row>
      <xdr:rowOff>0</xdr:rowOff>
    </xdr:from>
    <xdr:to>
      <xdr:col>7</xdr:col>
      <xdr:colOff>0</xdr:colOff>
      <xdr:row>630</xdr:row>
      <xdr:rowOff>117873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5AC19D-6D5A-423E-AE66-85F1E2833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0" y="102203250"/>
          <a:ext cx="8496300" cy="27979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630</xdr:row>
      <xdr:rowOff>104775</xdr:rowOff>
    </xdr:from>
    <xdr:to>
      <xdr:col>8</xdr:col>
      <xdr:colOff>13607</xdr:colOff>
      <xdr:row>637</xdr:row>
      <xdr:rowOff>89555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9DA84CE-A2D5-46D1-AFD3-755568373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0" y="102469950"/>
          <a:ext cx="8509907" cy="11182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639</xdr:row>
      <xdr:rowOff>0</xdr:rowOff>
    </xdr:from>
    <xdr:to>
      <xdr:col>8</xdr:col>
      <xdr:colOff>28575</xdr:colOff>
      <xdr:row>650</xdr:row>
      <xdr:rowOff>139264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DB09A50-514E-41C1-B1A1-F1AE30A10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0" y="103822500"/>
          <a:ext cx="8524875" cy="192043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653</xdr:row>
      <xdr:rowOff>0</xdr:rowOff>
    </xdr:from>
    <xdr:to>
      <xdr:col>8</xdr:col>
      <xdr:colOff>22412</xdr:colOff>
      <xdr:row>667</xdr:row>
      <xdr:rowOff>29483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4C6B4EC-E6A4-4CED-BF67-FFCEC7B3C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" y="103329441"/>
          <a:ext cx="8527676" cy="22258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669</xdr:row>
      <xdr:rowOff>0</xdr:rowOff>
    </xdr:from>
    <xdr:to>
      <xdr:col>7</xdr:col>
      <xdr:colOff>0</xdr:colOff>
      <xdr:row>676</xdr:row>
      <xdr:rowOff>77221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E9DF8E04-BC08-483E-B789-7CC1EAF7B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0" y="105839559"/>
          <a:ext cx="8516470" cy="117539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677</xdr:row>
      <xdr:rowOff>0</xdr:rowOff>
    </xdr:from>
    <xdr:to>
      <xdr:col>7</xdr:col>
      <xdr:colOff>0</xdr:colOff>
      <xdr:row>679</xdr:row>
      <xdr:rowOff>146742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8E0E288-0A30-4545-B69E-FE1B398A5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0" y="107094618"/>
          <a:ext cx="8505265" cy="4605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680</xdr:row>
      <xdr:rowOff>0</xdr:rowOff>
    </xdr:from>
    <xdr:to>
      <xdr:col>8</xdr:col>
      <xdr:colOff>22411</xdr:colOff>
      <xdr:row>685</xdr:row>
      <xdr:rowOff>44800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5921415-ADB5-473D-A60C-2AF896DB8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0" y="107565265"/>
          <a:ext cx="8527676" cy="8292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686</xdr:row>
      <xdr:rowOff>47091</xdr:rowOff>
    </xdr:from>
    <xdr:to>
      <xdr:col>7</xdr:col>
      <xdr:colOff>0</xdr:colOff>
      <xdr:row>708</xdr:row>
      <xdr:rowOff>101909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E5A4E4D-839A-4EBC-B1BB-250093A2F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0" y="108553650"/>
          <a:ext cx="8516471" cy="350623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710</xdr:row>
      <xdr:rowOff>0</xdr:rowOff>
    </xdr:from>
    <xdr:to>
      <xdr:col>8</xdr:col>
      <xdr:colOff>22412</xdr:colOff>
      <xdr:row>728</xdr:row>
      <xdr:rowOff>147170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297CA9C-60EC-48F7-9126-2A2CA448E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" y="112271735"/>
          <a:ext cx="8527676" cy="29710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730</xdr:row>
      <xdr:rowOff>0</xdr:rowOff>
    </xdr:from>
    <xdr:to>
      <xdr:col>7</xdr:col>
      <xdr:colOff>0</xdr:colOff>
      <xdr:row>741</xdr:row>
      <xdr:rowOff>26308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6CC8884-475E-4848-B699-659C1C232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0" y="115409382"/>
          <a:ext cx="8516471" cy="175201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742</xdr:row>
      <xdr:rowOff>0</xdr:rowOff>
    </xdr:from>
    <xdr:to>
      <xdr:col>8</xdr:col>
      <xdr:colOff>33618</xdr:colOff>
      <xdr:row>750</xdr:row>
      <xdr:rowOff>138277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37599FE-D08B-4EFB-AF7C-184A0BA5F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" y="117291971"/>
          <a:ext cx="8538882" cy="13933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777</xdr:row>
      <xdr:rowOff>1</xdr:rowOff>
    </xdr:from>
    <xdr:to>
      <xdr:col>7</xdr:col>
      <xdr:colOff>0</xdr:colOff>
      <xdr:row>785</xdr:row>
      <xdr:rowOff>96772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6E041A6-641A-4E8A-8FE8-144964556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0" y="122827677"/>
          <a:ext cx="8505265" cy="13518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787</xdr:row>
      <xdr:rowOff>1</xdr:rowOff>
    </xdr:from>
    <xdr:to>
      <xdr:col>7</xdr:col>
      <xdr:colOff>0</xdr:colOff>
      <xdr:row>794</xdr:row>
      <xdr:rowOff>76585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67E243D-9984-4249-A0F2-E65B001B3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0" y="124396501"/>
          <a:ext cx="8505265" cy="11747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795</xdr:row>
      <xdr:rowOff>0</xdr:rowOff>
    </xdr:from>
    <xdr:to>
      <xdr:col>7</xdr:col>
      <xdr:colOff>0</xdr:colOff>
      <xdr:row>808</xdr:row>
      <xdr:rowOff>16438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2D2BBF46-F8B3-4B24-932C-22355DBA4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0" y="125651559"/>
          <a:ext cx="8505265" cy="205590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809</xdr:row>
      <xdr:rowOff>0</xdr:rowOff>
    </xdr:from>
    <xdr:to>
      <xdr:col>7</xdr:col>
      <xdr:colOff>0</xdr:colOff>
      <xdr:row>821</xdr:row>
      <xdr:rowOff>41893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126FBBC-5DD4-461E-851E-0CFA30D90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0" y="127847912"/>
          <a:ext cx="8505265" cy="19244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822</xdr:row>
      <xdr:rowOff>0</xdr:rowOff>
    </xdr:from>
    <xdr:to>
      <xdr:col>8</xdr:col>
      <xdr:colOff>22411</xdr:colOff>
      <xdr:row>836</xdr:row>
      <xdr:rowOff>71447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234FC23B-015A-49BD-B573-BF1B72A62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0" y="129887382"/>
          <a:ext cx="8527676" cy="2267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837</xdr:row>
      <xdr:rowOff>0</xdr:rowOff>
    </xdr:from>
    <xdr:to>
      <xdr:col>7</xdr:col>
      <xdr:colOff>0</xdr:colOff>
      <xdr:row>845</xdr:row>
      <xdr:rowOff>100049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79985F63-BBD5-4577-831A-5F34AA60D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0" y="132240618"/>
          <a:ext cx="8516471" cy="13551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0</xdr:rowOff>
    </xdr:from>
    <xdr:to>
      <xdr:col>7</xdr:col>
      <xdr:colOff>0</xdr:colOff>
      <xdr:row>148</xdr:row>
      <xdr:rowOff>72247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51D73F71-BAE2-482B-923B-0A02C9CA8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0" y="22819179"/>
          <a:ext cx="8490857" cy="15418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kala%20sas\Desktop\Libr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INSUMOS"/>
      <sheetName val="Hoja1"/>
    </sheetNames>
    <sheetDataSet>
      <sheetData sheetId="0">
        <row r="1">
          <cell r="G1">
            <v>471467492</v>
          </cell>
        </row>
        <row r="70">
          <cell r="G70">
            <v>355770820</v>
          </cell>
        </row>
        <row r="98">
          <cell r="G98">
            <v>355770820</v>
          </cell>
        </row>
        <row r="99">
          <cell r="F99">
            <v>0.18</v>
          </cell>
        </row>
        <row r="100">
          <cell r="F100">
            <v>0.05</v>
          </cell>
        </row>
        <row r="101">
          <cell r="F101">
            <v>0.08</v>
          </cell>
        </row>
        <row r="103">
          <cell r="F103">
            <v>0.19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dane.gov.co/files/investigaciones/boletines/iccv/bol_iccv_dic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O84"/>
  <sheetViews>
    <sheetView tabSelected="1" view="pageBreakPreview" zoomScale="70" zoomScaleNormal="55" zoomScaleSheetLayoutView="70" workbookViewId="0">
      <selection activeCell="A4" sqref="A4:K4"/>
    </sheetView>
  </sheetViews>
  <sheetFormatPr baseColWidth="10" defaultRowHeight="12.75" x14ac:dyDescent="0.2"/>
  <cols>
    <col min="1" max="1" width="5.28515625" style="34" customWidth="1"/>
    <col min="2" max="2" width="10.42578125" style="118" customWidth="1"/>
    <col min="3" max="3" width="71.140625" style="31" customWidth="1"/>
    <col min="4" max="4" width="9.140625" style="31" customWidth="1"/>
    <col min="5" max="5" width="11.28515625" style="69" bestFit="1" customWidth="1"/>
    <col min="6" max="6" width="16.5703125" style="31" customWidth="1"/>
    <col min="7" max="7" width="12.85546875" style="31" bestFit="1" customWidth="1"/>
    <col min="8" max="8" width="17.42578125" style="31" bestFit="1" customWidth="1"/>
    <col min="9" max="9" width="14.42578125" style="31" bestFit="1" customWidth="1"/>
    <col min="10" max="10" width="16.140625" style="31" customWidth="1"/>
    <col min="11" max="11" width="20.5703125" style="31" customWidth="1"/>
    <col min="12" max="12" width="17.42578125" style="28" customWidth="1"/>
    <col min="13" max="13" width="16.7109375" style="31" bestFit="1" customWidth="1"/>
    <col min="14" max="14" width="18.85546875" style="29" customWidth="1"/>
    <col min="15" max="15" width="18" style="31" customWidth="1"/>
    <col min="16" max="244" width="11.42578125" style="31"/>
    <col min="245" max="245" width="6.42578125" style="31" customWidth="1"/>
    <col min="246" max="246" width="57.140625" style="31" bestFit="1" customWidth="1"/>
    <col min="247" max="247" width="14.85546875" style="31" customWidth="1"/>
    <col min="248" max="248" width="11.42578125" style="31"/>
    <col min="249" max="249" width="14.42578125" style="31" customWidth="1"/>
    <col min="250" max="250" width="0" style="31" hidden="1" customWidth="1"/>
    <col min="251" max="251" width="15.28515625" style="31" customWidth="1"/>
    <col min="252" max="253" width="16.7109375" style="31" customWidth="1"/>
    <col min="254" max="254" width="22.85546875" style="31" customWidth="1"/>
    <col min="255" max="255" width="20.28515625" style="31" customWidth="1"/>
    <col min="256" max="256" width="16.7109375" style="31" customWidth="1"/>
    <col min="257" max="500" width="11.42578125" style="31"/>
    <col min="501" max="501" width="6.42578125" style="31" customWidth="1"/>
    <col min="502" max="502" width="57.140625" style="31" bestFit="1" customWidth="1"/>
    <col min="503" max="503" width="14.85546875" style="31" customWidth="1"/>
    <col min="504" max="504" width="11.42578125" style="31"/>
    <col min="505" max="505" width="14.42578125" style="31" customWidth="1"/>
    <col min="506" max="506" width="0" style="31" hidden="1" customWidth="1"/>
    <col min="507" max="507" width="15.28515625" style="31" customWidth="1"/>
    <col min="508" max="509" width="16.7109375" style="31" customWidth="1"/>
    <col min="510" max="510" width="22.85546875" style="31" customWidth="1"/>
    <col min="511" max="511" width="20.28515625" style="31" customWidth="1"/>
    <col min="512" max="512" width="16.7109375" style="31" customWidth="1"/>
    <col min="513" max="756" width="11.42578125" style="31"/>
    <col min="757" max="757" width="6.42578125" style="31" customWidth="1"/>
    <col min="758" max="758" width="57.140625" style="31" bestFit="1" customWidth="1"/>
    <col min="759" max="759" width="14.85546875" style="31" customWidth="1"/>
    <col min="760" max="760" width="11.42578125" style="31"/>
    <col min="761" max="761" width="14.42578125" style="31" customWidth="1"/>
    <col min="762" max="762" width="0" style="31" hidden="1" customWidth="1"/>
    <col min="763" max="763" width="15.28515625" style="31" customWidth="1"/>
    <col min="764" max="765" width="16.7109375" style="31" customWidth="1"/>
    <col min="766" max="766" width="22.85546875" style="31" customWidth="1"/>
    <col min="767" max="767" width="20.28515625" style="31" customWidth="1"/>
    <col min="768" max="768" width="16.7109375" style="31" customWidth="1"/>
    <col min="769" max="1012" width="11.42578125" style="31"/>
    <col min="1013" max="1013" width="6.42578125" style="31" customWidth="1"/>
    <col min="1014" max="1014" width="57.140625" style="31" bestFit="1" customWidth="1"/>
    <col min="1015" max="1015" width="14.85546875" style="31" customWidth="1"/>
    <col min="1016" max="1016" width="11.42578125" style="31"/>
    <col min="1017" max="1017" width="14.42578125" style="31" customWidth="1"/>
    <col min="1018" max="1018" width="0" style="31" hidden="1" customWidth="1"/>
    <col min="1019" max="1019" width="15.28515625" style="31" customWidth="1"/>
    <col min="1020" max="1021" width="16.7109375" style="31" customWidth="1"/>
    <col min="1022" max="1022" width="22.85546875" style="31" customWidth="1"/>
    <col min="1023" max="1023" width="20.28515625" style="31" customWidth="1"/>
    <col min="1024" max="1024" width="16.7109375" style="31" customWidth="1"/>
    <col min="1025" max="1268" width="11.42578125" style="31"/>
    <col min="1269" max="1269" width="6.42578125" style="31" customWidth="1"/>
    <col min="1270" max="1270" width="57.140625" style="31" bestFit="1" customWidth="1"/>
    <col min="1271" max="1271" width="14.85546875" style="31" customWidth="1"/>
    <col min="1272" max="1272" width="11.42578125" style="31"/>
    <col min="1273" max="1273" width="14.42578125" style="31" customWidth="1"/>
    <col min="1274" max="1274" width="0" style="31" hidden="1" customWidth="1"/>
    <col min="1275" max="1275" width="15.28515625" style="31" customWidth="1"/>
    <col min="1276" max="1277" width="16.7109375" style="31" customWidth="1"/>
    <col min="1278" max="1278" width="22.85546875" style="31" customWidth="1"/>
    <col min="1279" max="1279" width="20.28515625" style="31" customWidth="1"/>
    <col min="1280" max="1280" width="16.7109375" style="31" customWidth="1"/>
    <col min="1281" max="1524" width="11.42578125" style="31"/>
    <col min="1525" max="1525" width="6.42578125" style="31" customWidth="1"/>
    <col min="1526" max="1526" width="57.140625" style="31" bestFit="1" customWidth="1"/>
    <col min="1527" max="1527" width="14.85546875" style="31" customWidth="1"/>
    <col min="1528" max="1528" width="11.42578125" style="31"/>
    <col min="1529" max="1529" width="14.42578125" style="31" customWidth="1"/>
    <col min="1530" max="1530" width="0" style="31" hidden="1" customWidth="1"/>
    <col min="1531" max="1531" width="15.28515625" style="31" customWidth="1"/>
    <col min="1532" max="1533" width="16.7109375" style="31" customWidth="1"/>
    <col min="1534" max="1534" width="22.85546875" style="31" customWidth="1"/>
    <col min="1535" max="1535" width="20.28515625" style="31" customWidth="1"/>
    <col min="1536" max="1536" width="16.7109375" style="31" customWidth="1"/>
    <col min="1537" max="1780" width="11.42578125" style="31"/>
    <col min="1781" max="1781" width="6.42578125" style="31" customWidth="1"/>
    <col min="1782" max="1782" width="57.140625" style="31" bestFit="1" customWidth="1"/>
    <col min="1783" max="1783" width="14.85546875" style="31" customWidth="1"/>
    <col min="1784" max="1784" width="11.42578125" style="31"/>
    <col min="1785" max="1785" width="14.42578125" style="31" customWidth="1"/>
    <col min="1786" max="1786" width="0" style="31" hidden="1" customWidth="1"/>
    <col min="1787" max="1787" width="15.28515625" style="31" customWidth="1"/>
    <col min="1788" max="1789" width="16.7109375" style="31" customWidth="1"/>
    <col min="1790" max="1790" width="22.85546875" style="31" customWidth="1"/>
    <col min="1791" max="1791" width="20.28515625" style="31" customWidth="1"/>
    <col min="1792" max="1792" width="16.7109375" style="31" customWidth="1"/>
    <col min="1793" max="2036" width="11.42578125" style="31"/>
    <col min="2037" max="2037" width="6.42578125" style="31" customWidth="1"/>
    <col min="2038" max="2038" width="57.140625" style="31" bestFit="1" customWidth="1"/>
    <col min="2039" max="2039" width="14.85546875" style="31" customWidth="1"/>
    <col min="2040" max="2040" width="11.42578125" style="31"/>
    <col min="2041" max="2041" width="14.42578125" style="31" customWidth="1"/>
    <col min="2042" max="2042" width="0" style="31" hidden="1" customWidth="1"/>
    <col min="2043" max="2043" width="15.28515625" style="31" customWidth="1"/>
    <col min="2044" max="2045" width="16.7109375" style="31" customWidth="1"/>
    <col min="2046" max="2046" width="22.85546875" style="31" customWidth="1"/>
    <col min="2047" max="2047" width="20.28515625" style="31" customWidth="1"/>
    <col min="2048" max="2048" width="16.7109375" style="31" customWidth="1"/>
    <col min="2049" max="2292" width="11.42578125" style="31"/>
    <col min="2293" max="2293" width="6.42578125" style="31" customWidth="1"/>
    <col min="2294" max="2294" width="57.140625" style="31" bestFit="1" customWidth="1"/>
    <col min="2295" max="2295" width="14.85546875" style="31" customWidth="1"/>
    <col min="2296" max="2296" width="11.42578125" style="31"/>
    <col min="2297" max="2297" width="14.42578125" style="31" customWidth="1"/>
    <col min="2298" max="2298" width="0" style="31" hidden="1" customWidth="1"/>
    <col min="2299" max="2299" width="15.28515625" style="31" customWidth="1"/>
    <col min="2300" max="2301" width="16.7109375" style="31" customWidth="1"/>
    <col min="2302" max="2302" width="22.85546875" style="31" customWidth="1"/>
    <col min="2303" max="2303" width="20.28515625" style="31" customWidth="1"/>
    <col min="2304" max="2304" width="16.7109375" style="31" customWidth="1"/>
    <col min="2305" max="2548" width="11.42578125" style="31"/>
    <col min="2549" max="2549" width="6.42578125" style="31" customWidth="1"/>
    <col min="2550" max="2550" width="57.140625" style="31" bestFit="1" customWidth="1"/>
    <col min="2551" max="2551" width="14.85546875" style="31" customWidth="1"/>
    <col min="2552" max="2552" width="11.42578125" style="31"/>
    <col min="2553" max="2553" width="14.42578125" style="31" customWidth="1"/>
    <col min="2554" max="2554" width="0" style="31" hidden="1" customWidth="1"/>
    <col min="2555" max="2555" width="15.28515625" style="31" customWidth="1"/>
    <col min="2556" max="2557" width="16.7109375" style="31" customWidth="1"/>
    <col min="2558" max="2558" width="22.85546875" style="31" customWidth="1"/>
    <col min="2559" max="2559" width="20.28515625" style="31" customWidth="1"/>
    <col min="2560" max="2560" width="16.7109375" style="31" customWidth="1"/>
    <col min="2561" max="2804" width="11.42578125" style="31"/>
    <col min="2805" max="2805" width="6.42578125" style="31" customWidth="1"/>
    <col min="2806" max="2806" width="57.140625" style="31" bestFit="1" customWidth="1"/>
    <col min="2807" max="2807" width="14.85546875" style="31" customWidth="1"/>
    <col min="2808" max="2808" width="11.42578125" style="31"/>
    <col min="2809" max="2809" width="14.42578125" style="31" customWidth="1"/>
    <col min="2810" max="2810" width="0" style="31" hidden="1" customWidth="1"/>
    <col min="2811" max="2811" width="15.28515625" style="31" customWidth="1"/>
    <col min="2812" max="2813" width="16.7109375" style="31" customWidth="1"/>
    <col min="2814" max="2814" width="22.85546875" style="31" customWidth="1"/>
    <col min="2815" max="2815" width="20.28515625" style="31" customWidth="1"/>
    <col min="2816" max="2816" width="16.7109375" style="31" customWidth="1"/>
    <col min="2817" max="3060" width="11.42578125" style="31"/>
    <col min="3061" max="3061" width="6.42578125" style="31" customWidth="1"/>
    <col min="3062" max="3062" width="57.140625" style="31" bestFit="1" customWidth="1"/>
    <col min="3063" max="3063" width="14.85546875" style="31" customWidth="1"/>
    <col min="3064" max="3064" width="11.42578125" style="31"/>
    <col min="3065" max="3065" width="14.42578125" style="31" customWidth="1"/>
    <col min="3066" max="3066" width="0" style="31" hidden="1" customWidth="1"/>
    <col min="3067" max="3067" width="15.28515625" style="31" customWidth="1"/>
    <col min="3068" max="3069" width="16.7109375" style="31" customWidth="1"/>
    <col min="3070" max="3070" width="22.85546875" style="31" customWidth="1"/>
    <col min="3071" max="3071" width="20.28515625" style="31" customWidth="1"/>
    <col min="3072" max="3072" width="16.7109375" style="31" customWidth="1"/>
    <col min="3073" max="3316" width="11.42578125" style="31"/>
    <col min="3317" max="3317" width="6.42578125" style="31" customWidth="1"/>
    <col min="3318" max="3318" width="57.140625" style="31" bestFit="1" customWidth="1"/>
    <col min="3319" max="3319" width="14.85546875" style="31" customWidth="1"/>
    <col min="3320" max="3320" width="11.42578125" style="31"/>
    <col min="3321" max="3321" width="14.42578125" style="31" customWidth="1"/>
    <col min="3322" max="3322" width="0" style="31" hidden="1" customWidth="1"/>
    <col min="3323" max="3323" width="15.28515625" style="31" customWidth="1"/>
    <col min="3324" max="3325" width="16.7109375" style="31" customWidth="1"/>
    <col min="3326" max="3326" width="22.85546875" style="31" customWidth="1"/>
    <col min="3327" max="3327" width="20.28515625" style="31" customWidth="1"/>
    <col min="3328" max="3328" width="16.7109375" style="31" customWidth="1"/>
    <col min="3329" max="3572" width="11.42578125" style="31"/>
    <col min="3573" max="3573" width="6.42578125" style="31" customWidth="1"/>
    <col min="3574" max="3574" width="57.140625" style="31" bestFit="1" customWidth="1"/>
    <col min="3575" max="3575" width="14.85546875" style="31" customWidth="1"/>
    <col min="3576" max="3576" width="11.42578125" style="31"/>
    <col min="3577" max="3577" width="14.42578125" style="31" customWidth="1"/>
    <col min="3578" max="3578" width="0" style="31" hidden="1" customWidth="1"/>
    <col min="3579" max="3579" width="15.28515625" style="31" customWidth="1"/>
    <col min="3580" max="3581" width="16.7109375" style="31" customWidth="1"/>
    <col min="3582" max="3582" width="22.85546875" style="31" customWidth="1"/>
    <col min="3583" max="3583" width="20.28515625" style="31" customWidth="1"/>
    <col min="3584" max="3584" width="16.7109375" style="31" customWidth="1"/>
    <col min="3585" max="3828" width="11.42578125" style="31"/>
    <col min="3829" max="3829" width="6.42578125" style="31" customWidth="1"/>
    <col min="3830" max="3830" width="57.140625" style="31" bestFit="1" customWidth="1"/>
    <col min="3831" max="3831" width="14.85546875" style="31" customWidth="1"/>
    <col min="3832" max="3832" width="11.42578125" style="31"/>
    <col min="3833" max="3833" width="14.42578125" style="31" customWidth="1"/>
    <col min="3834" max="3834" width="0" style="31" hidden="1" customWidth="1"/>
    <col min="3835" max="3835" width="15.28515625" style="31" customWidth="1"/>
    <col min="3836" max="3837" width="16.7109375" style="31" customWidth="1"/>
    <col min="3838" max="3838" width="22.85546875" style="31" customWidth="1"/>
    <col min="3839" max="3839" width="20.28515625" style="31" customWidth="1"/>
    <col min="3840" max="3840" width="16.7109375" style="31" customWidth="1"/>
    <col min="3841" max="4084" width="11.42578125" style="31"/>
    <col min="4085" max="4085" width="6.42578125" style="31" customWidth="1"/>
    <col min="4086" max="4086" width="57.140625" style="31" bestFit="1" customWidth="1"/>
    <col min="4087" max="4087" width="14.85546875" style="31" customWidth="1"/>
    <col min="4088" max="4088" width="11.42578125" style="31"/>
    <col min="4089" max="4089" width="14.42578125" style="31" customWidth="1"/>
    <col min="4090" max="4090" width="0" style="31" hidden="1" customWidth="1"/>
    <col min="4091" max="4091" width="15.28515625" style="31" customWidth="1"/>
    <col min="4092" max="4093" width="16.7109375" style="31" customWidth="1"/>
    <col min="4094" max="4094" width="22.85546875" style="31" customWidth="1"/>
    <col min="4095" max="4095" width="20.28515625" style="31" customWidth="1"/>
    <col min="4096" max="4096" width="16.7109375" style="31" customWidth="1"/>
    <col min="4097" max="4340" width="11.42578125" style="31"/>
    <col min="4341" max="4341" width="6.42578125" style="31" customWidth="1"/>
    <col min="4342" max="4342" width="57.140625" style="31" bestFit="1" customWidth="1"/>
    <col min="4343" max="4343" width="14.85546875" style="31" customWidth="1"/>
    <col min="4344" max="4344" width="11.42578125" style="31"/>
    <col min="4345" max="4345" width="14.42578125" style="31" customWidth="1"/>
    <col min="4346" max="4346" width="0" style="31" hidden="1" customWidth="1"/>
    <col min="4347" max="4347" width="15.28515625" style="31" customWidth="1"/>
    <col min="4348" max="4349" width="16.7109375" style="31" customWidth="1"/>
    <col min="4350" max="4350" width="22.85546875" style="31" customWidth="1"/>
    <col min="4351" max="4351" width="20.28515625" style="31" customWidth="1"/>
    <col min="4352" max="4352" width="16.7109375" style="31" customWidth="1"/>
    <col min="4353" max="4596" width="11.42578125" style="31"/>
    <col min="4597" max="4597" width="6.42578125" style="31" customWidth="1"/>
    <col min="4598" max="4598" width="57.140625" style="31" bestFit="1" customWidth="1"/>
    <col min="4599" max="4599" width="14.85546875" style="31" customWidth="1"/>
    <col min="4600" max="4600" width="11.42578125" style="31"/>
    <col min="4601" max="4601" width="14.42578125" style="31" customWidth="1"/>
    <col min="4602" max="4602" width="0" style="31" hidden="1" customWidth="1"/>
    <col min="4603" max="4603" width="15.28515625" style="31" customWidth="1"/>
    <col min="4604" max="4605" width="16.7109375" style="31" customWidth="1"/>
    <col min="4606" max="4606" width="22.85546875" style="31" customWidth="1"/>
    <col min="4607" max="4607" width="20.28515625" style="31" customWidth="1"/>
    <col min="4608" max="4608" width="16.7109375" style="31" customWidth="1"/>
    <col min="4609" max="4852" width="11.42578125" style="31"/>
    <col min="4853" max="4853" width="6.42578125" style="31" customWidth="1"/>
    <col min="4854" max="4854" width="57.140625" style="31" bestFit="1" customWidth="1"/>
    <col min="4855" max="4855" width="14.85546875" style="31" customWidth="1"/>
    <col min="4856" max="4856" width="11.42578125" style="31"/>
    <col min="4857" max="4857" width="14.42578125" style="31" customWidth="1"/>
    <col min="4858" max="4858" width="0" style="31" hidden="1" customWidth="1"/>
    <col min="4859" max="4859" width="15.28515625" style="31" customWidth="1"/>
    <col min="4860" max="4861" width="16.7109375" style="31" customWidth="1"/>
    <col min="4862" max="4862" width="22.85546875" style="31" customWidth="1"/>
    <col min="4863" max="4863" width="20.28515625" style="31" customWidth="1"/>
    <col min="4864" max="4864" width="16.7109375" style="31" customWidth="1"/>
    <col min="4865" max="5108" width="11.42578125" style="31"/>
    <col min="5109" max="5109" width="6.42578125" style="31" customWidth="1"/>
    <col min="5110" max="5110" width="57.140625" style="31" bestFit="1" customWidth="1"/>
    <col min="5111" max="5111" width="14.85546875" style="31" customWidth="1"/>
    <col min="5112" max="5112" width="11.42578125" style="31"/>
    <col min="5113" max="5113" width="14.42578125" style="31" customWidth="1"/>
    <col min="5114" max="5114" width="0" style="31" hidden="1" customWidth="1"/>
    <col min="5115" max="5115" width="15.28515625" style="31" customWidth="1"/>
    <col min="5116" max="5117" width="16.7109375" style="31" customWidth="1"/>
    <col min="5118" max="5118" width="22.85546875" style="31" customWidth="1"/>
    <col min="5119" max="5119" width="20.28515625" style="31" customWidth="1"/>
    <col min="5120" max="5120" width="16.7109375" style="31" customWidth="1"/>
    <col min="5121" max="5364" width="11.42578125" style="31"/>
    <col min="5365" max="5365" width="6.42578125" style="31" customWidth="1"/>
    <col min="5366" max="5366" width="57.140625" style="31" bestFit="1" customWidth="1"/>
    <col min="5367" max="5367" width="14.85546875" style="31" customWidth="1"/>
    <col min="5368" max="5368" width="11.42578125" style="31"/>
    <col min="5369" max="5369" width="14.42578125" style="31" customWidth="1"/>
    <col min="5370" max="5370" width="0" style="31" hidden="1" customWidth="1"/>
    <col min="5371" max="5371" width="15.28515625" style="31" customWidth="1"/>
    <col min="5372" max="5373" width="16.7109375" style="31" customWidth="1"/>
    <col min="5374" max="5374" width="22.85546875" style="31" customWidth="1"/>
    <col min="5375" max="5375" width="20.28515625" style="31" customWidth="1"/>
    <col min="5376" max="5376" width="16.7109375" style="31" customWidth="1"/>
    <col min="5377" max="5620" width="11.42578125" style="31"/>
    <col min="5621" max="5621" width="6.42578125" style="31" customWidth="1"/>
    <col min="5622" max="5622" width="57.140625" style="31" bestFit="1" customWidth="1"/>
    <col min="5623" max="5623" width="14.85546875" style="31" customWidth="1"/>
    <col min="5624" max="5624" width="11.42578125" style="31"/>
    <col min="5625" max="5625" width="14.42578125" style="31" customWidth="1"/>
    <col min="5626" max="5626" width="0" style="31" hidden="1" customWidth="1"/>
    <col min="5627" max="5627" width="15.28515625" style="31" customWidth="1"/>
    <col min="5628" max="5629" width="16.7109375" style="31" customWidth="1"/>
    <col min="5630" max="5630" width="22.85546875" style="31" customWidth="1"/>
    <col min="5631" max="5631" width="20.28515625" style="31" customWidth="1"/>
    <col min="5632" max="5632" width="16.7109375" style="31" customWidth="1"/>
    <col min="5633" max="5876" width="11.42578125" style="31"/>
    <col min="5877" max="5877" width="6.42578125" style="31" customWidth="1"/>
    <col min="5878" max="5878" width="57.140625" style="31" bestFit="1" customWidth="1"/>
    <col min="5879" max="5879" width="14.85546875" style="31" customWidth="1"/>
    <col min="5880" max="5880" width="11.42578125" style="31"/>
    <col min="5881" max="5881" width="14.42578125" style="31" customWidth="1"/>
    <col min="5882" max="5882" width="0" style="31" hidden="1" customWidth="1"/>
    <col min="5883" max="5883" width="15.28515625" style="31" customWidth="1"/>
    <col min="5884" max="5885" width="16.7109375" style="31" customWidth="1"/>
    <col min="5886" max="5886" width="22.85546875" style="31" customWidth="1"/>
    <col min="5887" max="5887" width="20.28515625" style="31" customWidth="1"/>
    <col min="5888" max="5888" width="16.7109375" style="31" customWidth="1"/>
    <col min="5889" max="6132" width="11.42578125" style="31"/>
    <col min="6133" max="6133" width="6.42578125" style="31" customWidth="1"/>
    <col min="6134" max="6134" width="57.140625" style="31" bestFit="1" customWidth="1"/>
    <col min="6135" max="6135" width="14.85546875" style="31" customWidth="1"/>
    <col min="6136" max="6136" width="11.42578125" style="31"/>
    <col min="6137" max="6137" width="14.42578125" style="31" customWidth="1"/>
    <col min="6138" max="6138" width="0" style="31" hidden="1" customWidth="1"/>
    <col min="6139" max="6139" width="15.28515625" style="31" customWidth="1"/>
    <col min="6140" max="6141" width="16.7109375" style="31" customWidth="1"/>
    <col min="6142" max="6142" width="22.85546875" style="31" customWidth="1"/>
    <col min="6143" max="6143" width="20.28515625" style="31" customWidth="1"/>
    <col min="6144" max="6144" width="16.7109375" style="31" customWidth="1"/>
    <col min="6145" max="6388" width="11.42578125" style="31"/>
    <col min="6389" max="6389" width="6.42578125" style="31" customWidth="1"/>
    <col min="6390" max="6390" width="57.140625" style="31" bestFit="1" customWidth="1"/>
    <col min="6391" max="6391" width="14.85546875" style="31" customWidth="1"/>
    <col min="6392" max="6392" width="11.42578125" style="31"/>
    <col min="6393" max="6393" width="14.42578125" style="31" customWidth="1"/>
    <col min="6394" max="6394" width="0" style="31" hidden="1" customWidth="1"/>
    <col min="6395" max="6395" width="15.28515625" style="31" customWidth="1"/>
    <col min="6396" max="6397" width="16.7109375" style="31" customWidth="1"/>
    <col min="6398" max="6398" width="22.85546875" style="31" customWidth="1"/>
    <col min="6399" max="6399" width="20.28515625" style="31" customWidth="1"/>
    <col min="6400" max="6400" width="16.7109375" style="31" customWidth="1"/>
    <col min="6401" max="6644" width="11.42578125" style="31"/>
    <col min="6645" max="6645" width="6.42578125" style="31" customWidth="1"/>
    <col min="6646" max="6646" width="57.140625" style="31" bestFit="1" customWidth="1"/>
    <col min="6647" max="6647" width="14.85546875" style="31" customWidth="1"/>
    <col min="6648" max="6648" width="11.42578125" style="31"/>
    <col min="6649" max="6649" width="14.42578125" style="31" customWidth="1"/>
    <col min="6650" max="6650" width="0" style="31" hidden="1" customWidth="1"/>
    <col min="6651" max="6651" width="15.28515625" style="31" customWidth="1"/>
    <col min="6652" max="6653" width="16.7109375" style="31" customWidth="1"/>
    <col min="6654" max="6654" width="22.85546875" style="31" customWidth="1"/>
    <col min="6655" max="6655" width="20.28515625" style="31" customWidth="1"/>
    <col min="6656" max="6656" width="16.7109375" style="31" customWidth="1"/>
    <col min="6657" max="6900" width="11.42578125" style="31"/>
    <col min="6901" max="6901" width="6.42578125" style="31" customWidth="1"/>
    <col min="6902" max="6902" width="57.140625" style="31" bestFit="1" customWidth="1"/>
    <col min="6903" max="6903" width="14.85546875" style="31" customWidth="1"/>
    <col min="6904" max="6904" width="11.42578125" style="31"/>
    <col min="6905" max="6905" width="14.42578125" style="31" customWidth="1"/>
    <col min="6906" max="6906" width="0" style="31" hidden="1" customWidth="1"/>
    <col min="6907" max="6907" width="15.28515625" style="31" customWidth="1"/>
    <col min="6908" max="6909" width="16.7109375" style="31" customWidth="1"/>
    <col min="6910" max="6910" width="22.85546875" style="31" customWidth="1"/>
    <col min="6911" max="6911" width="20.28515625" style="31" customWidth="1"/>
    <col min="6912" max="6912" width="16.7109375" style="31" customWidth="1"/>
    <col min="6913" max="7156" width="11.42578125" style="31"/>
    <col min="7157" max="7157" width="6.42578125" style="31" customWidth="1"/>
    <col min="7158" max="7158" width="57.140625" style="31" bestFit="1" customWidth="1"/>
    <col min="7159" max="7159" width="14.85546875" style="31" customWidth="1"/>
    <col min="7160" max="7160" width="11.42578125" style="31"/>
    <col min="7161" max="7161" width="14.42578125" style="31" customWidth="1"/>
    <col min="7162" max="7162" width="0" style="31" hidden="1" customWidth="1"/>
    <col min="7163" max="7163" width="15.28515625" style="31" customWidth="1"/>
    <col min="7164" max="7165" width="16.7109375" style="31" customWidth="1"/>
    <col min="7166" max="7166" width="22.85546875" style="31" customWidth="1"/>
    <col min="7167" max="7167" width="20.28515625" style="31" customWidth="1"/>
    <col min="7168" max="7168" width="16.7109375" style="31" customWidth="1"/>
    <col min="7169" max="7412" width="11.42578125" style="31"/>
    <col min="7413" max="7413" width="6.42578125" style="31" customWidth="1"/>
    <col min="7414" max="7414" width="57.140625" style="31" bestFit="1" customWidth="1"/>
    <col min="7415" max="7415" width="14.85546875" style="31" customWidth="1"/>
    <col min="7416" max="7416" width="11.42578125" style="31"/>
    <col min="7417" max="7417" width="14.42578125" style="31" customWidth="1"/>
    <col min="7418" max="7418" width="0" style="31" hidden="1" customWidth="1"/>
    <col min="7419" max="7419" width="15.28515625" style="31" customWidth="1"/>
    <col min="7420" max="7421" width="16.7109375" style="31" customWidth="1"/>
    <col min="7422" max="7422" width="22.85546875" style="31" customWidth="1"/>
    <col min="7423" max="7423" width="20.28515625" style="31" customWidth="1"/>
    <col min="7424" max="7424" width="16.7109375" style="31" customWidth="1"/>
    <col min="7425" max="7668" width="11.42578125" style="31"/>
    <col min="7669" max="7669" width="6.42578125" style="31" customWidth="1"/>
    <col min="7670" max="7670" width="57.140625" style="31" bestFit="1" customWidth="1"/>
    <col min="7671" max="7671" width="14.85546875" style="31" customWidth="1"/>
    <col min="7672" max="7672" width="11.42578125" style="31"/>
    <col min="7673" max="7673" width="14.42578125" style="31" customWidth="1"/>
    <col min="7674" max="7674" width="0" style="31" hidden="1" customWidth="1"/>
    <col min="7675" max="7675" width="15.28515625" style="31" customWidth="1"/>
    <col min="7676" max="7677" width="16.7109375" style="31" customWidth="1"/>
    <col min="7678" max="7678" width="22.85546875" style="31" customWidth="1"/>
    <col min="7679" max="7679" width="20.28515625" style="31" customWidth="1"/>
    <col min="7680" max="7680" width="16.7109375" style="31" customWidth="1"/>
    <col min="7681" max="7924" width="11.42578125" style="31"/>
    <col min="7925" max="7925" width="6.42578125" style="31" customWidth="1"/>
    <col min="7926" max="7926" width="57.140625" style="31" bestFit="1" customWidth="1"/>
    <col min="7927" max="7927" width="14.85546875" style="31" customWidth="1"/>
    <col min="7928" max="7928" width="11.42578125" style="31"/>
    <col min="7929" max="7929" width="14.42578125" style="31" customWidth="1"/>
    <col min="7930" max="7930" width="0" style="31" hidden="1" customWidth="1"/>
    <col min="7931" max="7931" width="15.28515625" style="31" customWidth="1"/>
    <col min="7932" max="7933" width="16.7109375" style="31" customWidth="1"/>
    <col min="7934" max="7934" width="22.85546875" style="31" customWidth="1"/>
    <col min="7935" max="7935" width="20.28515625" style="31" customWidth="1"/>
    <col min="7936" max="7936" width="16.7109375" style="31" customWidth="1"/>
    <col min="7937" max="8180" width="11.42578125" style="31"/>
    <col min="8181" max="8181" width="6.42578125" style="31" customWidth="1"/>
    <col min="8182" max="8182" width="57.140625" style="31" bestFit="1" customWidth="1"/>
    <col min="8183" max="8183" width="14.85546875" style="31" customWidth="1"/>
    <col min="8184" max="8184" width="11.42578125" style="31"/>
    <col min="8185" max="8185" width="14.42578125" style="31" customWidth="1"/>
    <col min="8186" max="8186" width="0" style="31" hidden="1" customWidth="1"/>
    <col min="8187" max="8187" width="15.28515625" style="31" customWidth="1"/>
    <col min="8188" max="8189" width="16.7109375" style="31" customWidth="1"/>
    <col min="8190" max="8190" width="22.85546875" style="31" customWidth="1"/>
    <col min="8191" max="8191" width="20.28515625" style="31" customWidth="1"/>
    <col min="8192" max="8192" width="16.7109375" style="31" customWidth="1"/>
    <col min="8193" max="8436" width="11.42578125" style="31"/>
    <col min="8437" max="8437" width="6.42578125" style="31" customWidth="1"/>
    <col min="8438" max="8438" width="57.140625" style="31" bestFit="1" customWidth="1"/>
    <col min="8439" max="8439" width="14.85546875" style="31" customWidth="1"/>
    <col min="8440" max="8440" width="11.42578125" style="31"/>
    <col min="8441" max="8441" width="14.42578125" style="31" customWidth="1"/>
    <col min="8442" max="8442" width="0" style="31" hidden="1" customWidth="1"/>
    <col min="8443" max="8443" width="15.28515625" style="31" customWidth="1"/>
    <col min="8444" max="8445" width="16.7109375" style="31" customWidth="1"/>
    <col min="8446" max="8446" width="22.85546875" style="31" customWidth="1"/>
    <col min="8447" max="8447" width="20.28515625" style="31" customWidth="1"/>
    <col min="8448" max="8448" width="16.7109375" style="31" customWidth="1"/>
    <col min="8449" max="8692" width="11.42578125" style="31"/>
    <col min="8693" max="8693" width="6.42578125" style="31" customWidth="1"/>
    <col min="8694" max="8694" width="57.140625" style="31" bestFit="1" customWidth="1"/>
    <col min="8695" max="8695" width="14.85546875" style="31" customWidth="1"/>
    <col min="8696" max="8696" width="11.42578125" style="31"/>
    <col min="8697" max="8697" width="14.42578125" style="31" customWidth="1"/>
    <col min="8698" max="8698" width="0" style="31" hidden="1" customWidth="1"/>
    <col min="8699" max="8699" width="15.28515625" style="31" customWidth="1"/>
    <col min="8700" max="8701" width="16.7109375" style="31" customWidth="1"/>
    <col min="8702" max="8702" width="22.85546875" style="31" customWidth="1"/>
    <col min="8703" max="8703" width="20.28515625" style="31" customWidth="1"/>
    <col min="8704" max="8704" width="16.7109375" style="31" customWidth="1"/>
    <col min="8705" max="8948" width="11.42578125" style="31"/>
    <col min="8949" max="8949" width="6.42578125" style="31" customWidth="1"/>
    <col min="8950" max="8950" width="57.140625" style="31" bestFit="1" customWidth="1"/>
    <col min="8951" max="8951" width="14.85546875" style="31" customWidth="1"/>
    <col min="8952" max="8952" width="11.42578125" style="31"/>
    <col min="8953" max="8953" width="14.42578125" style="31" customWidth="1"/>
    <col min="8954" max="8954" width="0" style="31" hidden="1" customWidth="1"/>
    <col min="8955" max="8955" width="15.28515625" style="31" customWidth="1"/>
    <col min="8956" max="8957" width="16.7109375" style="31" customWidth="1"/>
    <col min="8958" max="8958" width="22.85546875" style="31" customWidth="1"/>
    <col min="8959" max="8959" width="20.28515625" style="31" customWidth="1"/>
    <col min="8960" max="8960" width="16.7109375" style="31" customWidth="1"/>
    <col min="8961" max="9204" width="11.42578125" style="31"/>
    <col min="9205" max="9205" width="6.42578125" style="31" customWidth="1"/>
    <col min="9206" max="9206" width="57.140625" style="31" bestFit="1" customWidth="1"/>
    <col min="9207" max="9207" width="14.85546875" style="31" customWidth="1"/>
    <col min="9208" max="9208" width="11.42578125" style="31"/>
    <col min="9209" max="9209" width="14.42578125" style="31" customWidth="1"/>
    <col min="9210" max="9210" width="0" style="31" hidden="1" customWidth="1"/>
    <col min="9211" max="9211" width="15.28515625" style="31" customWidth="1"/>
    <col min="9212" max="9213" width="16.7109375" style="31" customWidth="1"/>
    <col min="9214" max="9214" width="22.85546875" style="31" customWidth="1"/>
    <col min="9215" max="9215" width="20.28515625" style="31" customWidth="1"/>
    <col min="9216" max="9216" width="16.7109375" style="31" customWidth="1"/>
    <col min="9217" max="9460" width="11.42578125" style="31"/>
    <col min="9461" max="9461" width="6.42578125" style="31" customWidth="1"/>
    <col min="9462" max="9462" width="57.140625" style="31" bestFit="1" customWidth="1"/>
    <col min="9463" max="9463" width="14.85546875" style="31" customWidth="1"/>
    <col min="9464" max="9464" width="11.42578125" style="31"/>
    <col min="9465" max="9465" width="14.42578125" style="31" customWidth="1"/>
    <col min="9466" max="9466" width="0" style="31" hidden="1" customWidth="1"/>
    <col min="9467" max="9467" width="15.28515625" style="31" customWidth="1"/>
    <col min="9468" max="9469" width="16.7109375" style="31" customWidth="1"/>
    <col min="9470" max="9470" width="22.85546875" style="31" customWidth="1"/>
    <col min="9471" max="9471" width="20.28515625" style="31" customWidth="1"/>
    <col min="9472" max="9472" width="16.7109375" style="31" customWidth="1"/>
    <col min="9473" max="9716" width="11.42578125" style="31"/>
    <col min="9717" max="9717" width="6.42578125" style="31" customWidth="1"/>
    <col min="9718" max="9718" width="57.140625" style="31" bestFit="1" customWidth="1"/>
    <col min="9719" max="9719" width="14.85546875" style="31" customWidth="1"/>
    <col min="9720" max="9720" width="11.42578125" style="31"/>
    <col min="9721" max="9721" width="14.42578125" style="31" customWidth="1"/>
    <col min="9722" max="9722" width="0" style="31" hidden="1" customWidth="1"/>
    <col min="9723" max="9723" width="15.28515625" style="31" customWidth="1"/>
    <col min="9724" max="9725" width="16.7109375" style="31" customWidth="1"/>
    <col min="9726" max="9726" width="22.85546875" style="31" customWidth="1"/>
    <col min="9727" max="9727" width="20.28515625" style="31" customWidth="1"/>
    <col min="9728" max="9728" width="16.7109375" style="31" customWidth="1"/>
    <col min="9729" max="9972" width="11.42578125" style="31"/>
    <col min="9973" max="9973" width="6.42578125" style="31" customWidth="1"/>
    <col min="9974" max="9974" width="57.140625" style="31" bestFit="1" customWidth="1"/>
    <col min="9975" max="9975" width="14.85546875" style="31" customWidth="1"/>
    <col min="9976" max="9976" width="11.42578125" style="31"/>
    <col min="9977" max="9977" width="14.42578125" style="31" customWidth="1"/>
    <col min="9978" max="9978" width="0" style="31" hidden="1" customWidth="1"/>
    <col min="9979" max="9979" width="15.28515625" style="31" customWidth="1"/>
    <col min="9980" max="9981" width="16.7109375" style="31" customWidth="1"/>
    <col min="9982" max="9982" width="22.85546875" style="31" customWidth="1"/>
    <col min="9983" max="9983" width="20.28515625" style="31" customWidth="1"/>
    <col min="9984" max="9984" width="16.7109375" style="31" customWidth="1"/>
    <col min="9985" max="10228" width="11.42578125" style="31"/>
    <col min="10229" max="10229" width="6.42578125" style="31" customWidth="1"/>
    <col min="10230" max="10230" width="57.140625" style="31" bestFit="1" customWidth="1"/>
    <col min="10231" max="10231" width="14.85546875" style="31" customWidth="1"/>
    <col min="10232" max="10232" width="11.42578125" style="31"/>
    <col min="10233" max="10233" width="14.42578125" style="31" customWidth="1"/>
    <col min="10234" max="10234" width="0" style="31" hidden="1" customWidth="1"/>
    <col min="10235" max="10235" width="15.28515625" style="31" customWidth="1"/>
    <col min="10236" max="10237" width="16.7109375" style="31" customWidth="1"/>
    <col min="10238" max="10238" width="22.85546875" style="31" customWidth="1"/>
    <col min="10239" max="10239" width="20.28515625" style="31" customWidth="1"/>
    <col min="10240" max="10240" width="16.7109375" style="31" customWidth="1"/>
    <col min="10241" max="10484" width="11.42578125" style="31"/>
    <col min="10485" max="10485" width="6.42578125" style="31" customWidth="1"/>
    <col min="10486" max="10486" width="57.140625" style="31" bestFit="1" customWidth="1"/>
    <col min="10487" max="10487" width="14.85546875" style="31" customWidth="1"/>
    <col min="10488" max="10488" width="11.42578125" style="31"/>
    <col min="10489" max="10489" width="14.42578125" style="31" customWidth="1"/>
    <col min="10490" max="10490" width="0" style="31" hidden="1" customWidth="1"/>
    <col min="10491" max="10491" width="15.28515625" style="31" customWidth="1"/>
    <col min="10492" max="10493" width="16.7109375" style="31" customWidth="1"/>
    <col min="10494" max="10494" width="22.85546875" style="31" customWidth="1"/>
    <col min="10495" max="10495" width="20.28515625" style="31" customWidth="1"/>
    <col min="10496" max="10496" width="16.7109375" style="31" customWidth="1"/>
    <col min="10497" max="10740" width="11.42578125" style="31"/>
    <col min="10741" max="10741" width="6.42578125" style="31" customWidth="1"/>
    <col min="10742" max="10742" width="57.140625" style="31" bestFit="1" customWidth="1"/>
    <col min="10743" max="10743" width="14.85546875" style="31" customWidth="1"/>
    <col min="10744" max="10744" width="11.42578125" style="31"/>
    <col min="10745" max="10745" width="14.42578125" style="31" customWidth="1"/>
    <col min="10746" max="10746" width="0" style="31" hidden="1" customWidth="1"/>
    <col min="10747" max="10747" width="15.28515625" style="31" customWidth="1"/>
    <col min="10748" max="10749" width="16.7109375" style="31" customWidth="1"/>
    <col min="10750" max="10750" width="22.85546875" style="31" customWidth="1"/>
    <col min="10751" max="10751" width="20.28515625" style="31" customWidth="1"/>
    <col min="10752" max="10752" width="16.7109375" style="31" customWidth="1"/>
    <col min="10753" max="10996" width="11.42578125" style="31"/>
    <col min="10997" max="10997" width="6.42578125" style="31" customWidth="1"/>
    <col min="10998" max="10998" width="57.140625" style="31" bestFit="1" customWidth="1"/>
    <col min="10999" max="10999" width="14.85546875" style="31" customWidth="1"/>
    <col min="11000" max="11000" width="11.42578125" style="31"/>
    <col min="11001" max="11001" width="14.42578125" style="31" customWidth="1"/>
    <col min="11002" max="11002" width="0" style="31" hidden="1" customWidth="1"/>
    <col min="11003" max="11003" width="15.28515625" style="31" customWidth="1"/>
    <col min="11004" max="11005" width="16.7109375" style="31" customWidth="1"/>
    <col min="11006" max="11006" width="22.85546875" style="31" customWidth="1"/>
    <col min="11007" max="11007" width="20.28515625" style="31" customWidth="1"/>
    <col min="11008" max="11008" width="16.7109375" style="31" customWidth="1"/>
    <col min="11009" max="11252" width="11.42578125" style="31"/>
    <col min="11253" max="11253" width="6.42578125" style="31" customWidth="1"/>
    <col min="11254" max="11254" width="57.140625" style="31" bestFit="1" customWidth="1"/>
    <col min="11255" max="11255" width="14.85546875" style="31" customWidth="1"/>
    <col min="11256" max="11256" width="11.42578125" style="31"/>
    <col min="11257" max="11257" width="14.42578125" style="31" customWidth="1"/>
    <col min="11258" max="11258" width="0" style="31" hidden="1" customWidth="1"/>
    <col min="11259" max="11259" width="15.28515625" style="31" customWidth="1"/>
    <col min="11260" max="11261" width="16.7109375" style="31" customWidth="1"/>
    <col min="11262" max="11262" width="22.85546875" style="31" customWidth="1"/>
    <col min="11263" max="11263" width="20.28515625" style="31" customWidth="1"/>
    <col min="11264" max="11264" width="16.7109375" style="31" customWidth="1"/>
    <col min="11265" max="11508" width="11.42578125" style="31"/>
    <col min="11509" max="11509" width="6.42578125" style="31" customWidth="1"/>
    <col min="11510" max="11510" width="57.140625" style="31" bestFit="1" customWidth="1"/>
    <col min="11511" max="11511" width="14.85546875" style="31" customWidth="1"/>
    <col min="11512" max="11512" width="11.42578125" style="31"/>
    <col min="11513" max="11513" width="14.42578125" style="31" customWidth="1"/>
    <col min="11514" max="11514" width="0" style="31" hidden="1" customWidth="1"/>
    <col min="11515" max="11515" width="15.28515625" style="31" customWidth="1"/>
    <col min="11516" max="11517" width="16.7109375" style="31" customWidth="1"/>
    <col min="11518" max="11518" width="22.85546875" style="31" customWidth="1"/>
    <col min="11519" max="11519" width="20.28515625" style="31" customWidth="1"/>
    <col min="11520" max="11520" width="16.7109375" style="31" customWidth="1"/>
    <col min="11521" max="11764" width="11.42578125" style="31"/>
    <col min="11765" max="11765" width="6.42578125" style="31" customWidth="1"/>
    <col min="11766" max="11766" width="57.140625" style="31" bestFit="1" customWidth="1"/>
    <col min="11767" max="11767" width="14.85546875" style="31" customWidth="1"/>
    <col min="11768" max="11768" width="11.42578125" style="31"/>
    <col min="11769" max="11769" width="14.42578125" style="31" customWidth="1"/>
    <col min="11770" max="11770" width="0" style="31" hidden="1" customWidth="1"/>
    <col min="11771" max="11771" width="15.28515625" style="31" customWidth="1"/>
    <col min="11772" max="11773" width="16.7109375" style="31" customWidth="1"/>
    <col min="11774" max="11774" width="22.85546875" style="31" customWidth="1"/>
    <col min="11775" max="11775" width="20.28515625" style="31" customWidth="1"/>
    <col min="11776" max="11776" width="16.7109375" style="31" customWidth="1"/>
    <col min="11777" max="12020" width="11.42578125" style="31"/>
    <col min="12021" max="12021" width="6.42578125" style="31" customWidth="1"/>
    <col min="12022" max="12022" width="57.140625" style="31" bestFit="1" customWidth="1"/>
    <col min="12023" max="12023" width="14.85546875" style="31" customWidth="1"/>
    <col min="12024" max="12024" width="11.42578125" style="31"/>
    <col min="12025" max="12025" width="14.42578125" style="31" customWidth="1"/>
    <col min="12026" max="12026" width="0" style="31" hidden="1" customWidth="1"/>
    <col min="12027" max="12027" width="15.28515625" style="31" customWidth="1"/>
    <col min="12028" max="12029" width="16.7109375" style="31" customWidth="1"/>
    <col min="12030" max="12030" width="22.85546875" style="31" customWidth="1"/>
    <col min="12031" max="12031" width="20.28515625" style="31" customWidth="1"/>
    <col min="12032" max="12032" width="16.7109375" style="31" customWidth="1"/>
    <col min="12033" max="12276" width="11.42578125" style="31"/>
    <col min="12277" max="12277" width="6.42578125" style="31" customWidth="1"/>
    <col min="12278" max="12278" width="57.140625" style="31" bestFit="1" customWidth="1"/>
    <col min="12279" max="12279" width="14.85546875" style="31" customWidth="1"/>
    <col min="12280" max="12280" width="11.42578125" style="31"/>
    <col min="12281" max="12281" width="14.42578125" style="31" customWidth="1"/>
    <col min="12282" max="12282" width="0" style="31" hidden="1" customWidth="1"/>
    <col min="12283" max="12283" width="15.28515625" style="31" customWidth="1"/>
    <col min="12284" max="12285" width="16.7109375" style="31" customWidth="1"/>
    <col min="12286" max="12286" width="22.85546875" style="31" customWidth="1"/>
    <col min="12287" max="12287" width="20.28515625" style="31" customWidth="1"/>
    <col min="12288" max="12288" width="16.7109375" style="31" customWidth="1"/>
    <col min="12289" max="12532" width="11.42578125" style="31"/>
    <col min="12533" max="12533" width="6.42578125" style="31" customWidth="1"/>
    <col min="12534" max="12534" width="57.140625" style="31" bestFit="1" customWidth="1"/>
    <col min="12535" max="12535" width="14.85546875" style="31" customWidth="1"/>
    <col min="12536" max="12536" width="11.42578125" style="31"/>
    <col min="12537" max="12537" width="14.42578125" style="31" customWidth="1"/>
    <col min="12538" max="12538" width="0" style="31" hidden="1" customWidth="1"/>
    <col min="12539" max="12539" width="15.28515625" style="31" customWidth="1"/>
    <col min="12540" max="12541" width="16.7109375" style="31" customWidth="1"/>
    <col min="12542" max="12542" width="22.85546875" style="31" customWidth="1"/>
    <col min="12543" max="12543" width="20.28515625" style="31" customWidth="1"/>
    <col min="12544" max="12544" width="16.7109375" style="31" customWidth="1"/>
    <col min="12545" max="12788" width="11.42578125" style="31"/>
    <col min="12789" max="12789" width="6.42578125" style="31" customWidth="1"/>
    <col min="12790" max="12790" width="57.140625" style="31" bestFit="1" customWidth="1"/>
    <col min="12791" max="12791" width="14.85546875" style="31" customWidth="1"/>
    <col min="12792" max="12792" width="11.42578125" style="31"/>
    <col min="12793" max="12793" width="14.42578125" style="31" customWidth="1"/>
    <col min="12794" max="12794" width="0" style="31" hidden="1" customWidth="1"/>
    <col min="12795" max="12795" width="15.28515625" style="31" customWidth="1"/>
    <col min="12796" max="12797" width="16.7109375" style="31" customWidth="1"/>
    <col min="12798" max="12798" width="22.85546875" style="31" customWidth="1"/>
    <col min="12799" max="12799" width="20.28515625" style="31" customWidth="1"/>
    <col min="12800" max="12800" width="16.7109375" style="31" customWidth="1"/>
    <col min="12801" max="13044" width="11.42578125" style="31"/>
    <col min="13045" max="13045" width="6.42578125" style="31" customWidth="1"/>
    <col min="13046" max="13046" width="57.140625" style="31" bestFit="1" customWidth="1"/>
    <col min="13047" max="13047" width="14.85546875" style="31" customWidth="1"/>
    <col min="13048" max="13048" width="11.42578125" style="31"/>
    <col min="13049" max="13049" width="14.42578125" style="31" customWidth="1"/>
    <col min="13050" max="13050" width="0" style="31" hidden="1" customWidth="1"/>
    <col min="13051" max="13051" width="15.28515625" style="31" customWidth="1"/>
    <col min="13052" max="13053" width="16.7109375" style="31" customWidth="1"/>
    <col min="13054" max="13054" width="22.85546875" style="31" customWidth="1"/>
    <col min="13055" max="13055" width="20.28515625" style="31" customWidth="1"/>
    <col min="13056" max="13056" width="16.7109375" style="31" customWidth="1"/>
    <col min="13057" max="13300" width="11.42578125" style="31"/>
    <col min="13301" max="13301" width="6.42578125" style="31" customWidth="1"/>
    <col min="13302" max="13302" width="57.140625" style="31" bestFit="1" customWidth="1"/>
    <col min="13303" max="13303" width="14.85546875" style="31" customWidth="1"/>
    <col min="13304" max="13304" width="11.42578125" style="31"/>
    <col min="13305" max="13305" width="14.42578125" style="31" customWidth="1"/>
    <col min="13306" max="13306" width="0" style="31" hidden="1" customWidth="1"/>
    <col min="13307" max="13307" width="15.28515625" style="31" customWidth="1"/>
    <col min="13308" max="13309" width="16.7109375" style="31" customWidth="1"/>
    <col min="13310" max="13310" width="22.85546875" style="31" customWidth="1"/>
    <col min="13311" max="13311" width="20.28515625" style="31" customWidth="1"/>
    <col min="13312" max="13312" width="16.7109375" style="31" customWidth="1"/>
    <col min="13313" max="13556" width="11.42578125" style="31"/>
    <col min="13557" max="13557" width="6.42578125" style="31" customWidth="1"/>
    <col min="13558" max="13558" width="57.140625" style="31" bestFit="1" customWidth="1"/>
    <col min="13559" max="13559" width="14.85546875" style="31" customWidth="1"/>
    <col min="13560" max="13560" width="11.42578125" style="31"/>
    <col min="13561" max="13561" width="14.42578125" style="31" customWidth="1"/>
    <col min="13562" max="13562" width="0" style="31" hidden="1" customWidth="1"/>
    <col min="13563" max="13563" width="15.28515625" style="31" customWidth="1"/>
    <col min="13564" max="13565" width="16.7109375" style="31" customWidth="1"/>
    <col min="13566" max="13566" width="22.85546875" style="31" customWidth="1"/>
    <col min="13567" max="13567" width="20.28515625" style="31" customWidth="1"/>
    <col min="13568" max="13568" width="16.7109375" style="31" customWidth="1"/>
    <col min="13569" max="13812" width="11.42578125" style="31"/>
    <col min="13813" max="13813" width="6.42578125" style="31" customWidth="1"/>
    <col min="13814" max="13814" width="57.140625" style="31" bestFit="1" customWidth="1"/>
    <col min="13815" max="13815" width="14.85546875" style="31" customWidth="1"/>
    <col min="13816" max="13816" width="11.42578125" style="31"/>
    <col min="13817" max="13817" width="14.42578125" style="31" customWidth="1"/>
    <col min="13818" max="13818" width="0" style="31" hidden="1" customWidth="1"/>
    <col min="13819" max="13819" width="15.28515625" style="31" customWidth="1"/>
    <col min="13820" max="13821" width="16.7109375" style="31" customWidth="1"/>
    <col min="13822" max="13822" width="22.85546875" style="31" customWidth="1"/>
    <col min="13823" max="13823" width="20.28515625" style="31" customWidth="1"/>
    <col min="13824" max="13824" width="16.7109375" style="31" customWidth="1"/>
    <col min="13825" max="14068" width="11.42578125" style="31"/>
    <col min="14069" max="14069" width="6.42578125" style="31" customWidth="1"/>
    <col min="14070" max="14070" width="57.140625" style="31" bestFit="1" customWidth="1"/>
    <col min="14071" max="14071" width="14.85546875" style="31" customWidth="1"/>
    <col min="14072" max="14072" width="11.42578125" style="31"/>
    <col min="14073" max="14073" width="14.42578125" style="31" customWidth="1"/>
    <col min="14074" max="14074" width="0" style="31" hidden="1" customWidth="1"/>
    <col min="14075" max="14075" width="15.28515625" style="31" customWidth="1"/>
    <col min="14076" max="14077" width="16.7109375" style="31" customWidth="1"/>
    <col min="14078" max="14078" width="22.85546875" style="31" customWidth="1"/>
    <col min="14079" max="14079" width="20.28515625" style="31" customWidth="1"/>
    <col min="14080" max="14080" width="16.7109375" style="31" customWidth="1"/>
    <col min="14081" max="14324" width="11.42578125" style="31"/>
    <col min="14325" max="14325" width="6.42578125" style="31" customWidth="1"/>
    <col min="14326" max="14326" width="57.140625" style="31" bestFit="1" customWidth="1"/>
    <col min="14327" max="14327" width="14.85546875" style="31" customWidth="1"/>
    <col min="14328" max="14328" width="11.42578125" style="31"/>
    <col min="14329" max="14329" width="14.42578125" style="31" customWidth="1"/>
    <col min="14330" max="14330" width="0" style="31" hidden="1" customWidth="1"/>
    <col min="14331" max="14331" width="15.28515625" style="31" customWidth="1"/>
    <col min="14332" max="14333" width="16.7109375" style="31" customWidth="1"/>
    <col min="14334" max="14334" width="22.85546875" style="31" customWidth="1"/>
    <col min="14335" max="14335" width="20.28515625" style="31" customWidth="1"/>
    <col min="14336" max="14336" width="16.7109375" style="31" customWidth="1"/>
    <col min="14337" max="14580" width="11.42578125" style="31"/>
    <col min="14581" max="14581" width="6.42578125" style="31" customWidth="1"/>
    <col min="14582" max="14582" width="57.140625" style="31" bestFit="1" customWidth="1"/>
    <col min="14583" max="14583" width="14.85546875" style="31" customWidth="1"/>
    <col min="14584" max="14584" width="11.42578125" style="31"/>
    <col min="14585" max="14585" width="14.42578125" style="31" customWidth="1"/>
    <col min="14586" max="14586" width="0" style="31" hidden="1" customWidth="1"/>
    <col min="14587" max="14587" width="15.28515625" style="31" customWidth="1"/>
    <col min="14588" max="14589" width="16.7109375" style="31" customWidth="1"/>
    <col min="14590" max="14590" width="22.85546875" style="31" customWidth="1"/>
    <col min="14591" max="14591" width="20.28515625" style="31" customWidth="1"/>
    <col min="14592" max="14592" width="16.7109375" style="31" customWidth="1"/>
    <col min="14593" max="14836" width="11.42578125" style="31"/>
    <col min="14837" max="14837" width="6.42578125" style="31" customWidth="1"/>
    <col min="14838" max="14838" width="57.140625" style="31" bestFit="1" customWidth="1"/>
    <col min="14839" max="14839" width="14.85546875" style="31" customWidth="1"/>
    <col min="14840" max="14840" width="11.42578125" style="31"/>
    <col min="14841" max="14841" width="14.42578125" style="31" customWidth="1"/>
    <col min="14842" max="14842" width="0" style="31" hidden="1" customWidth="1"/>
    <col min="14843" max="14843" width="15.28515625" style="31" customWidth="1"/>
    <col min="14844" max="14845" width="16.7109375" style="31" customWidth="1"/>
    <col min="14846" max="14846" width="22.85546875" style="31" customWidth="1"/>
    <col min="14847" max="14847" width="20.28515625" style="31" customWidth="1"/>
    <col min="14848" max="14848" width="16.7109375" style="31" customWidth="1"/>
    <col min="14849" max="15092" width="11.42578125" style="31"/>
    <col min="15093" max="15093" width="6.42578125" style="31" customWidth="1"/>
    <col min="15094" max="15094" width="57.140625" style="31" bestFit="1" customWidth="1"/>
    <col min="15095" max="15095" width="14.85546875" style="31" customWidth="1"/>
    <col min="15096" max="15096" width="11.42578125" style="31"/>
    <col min="15097" max="15097" width="14.42578125" style="31" customWidth="1"/>
    <col min="15098" max="15098" width="0" style="31" hidden="1" customWidth="1"/>
    <col min="15099" max="15099" width="15.28515625" style="31" customWidth="1"/>
    <col min="15100" max="15101" width="16.7109375" style="31" customWidth="1"/>
    <col min="15102" max="15102" width="22.85546875" style="31" customWidth="1"/>
    <col min="15103" max="15103" width="20.28515625" style="31" customWidth="1"/>
    <col min="15104" max="15104" width="16.7109375" style="31" customWidth="1"/>
    <col min="15105" max="15348" width="11.42578125" style="31"/>
    <col min="15349" max="15349" width="6.42578125" style="31" customWidth="1"/>
    <col min="15350" max="15350" width="57.140625" style="31" bestFit="1" customWidth="1"/>
    <col min="15351" max="15351" width="14.85546875" style="31" customWidth="1"/>
    <col min="15352" max="15352" width="11.42578125" style="31"/>
    <col min="15353" max="15353" width="14.42578125" style="31" customWidth="1"/>
    <col min="15354" max="15354" width="0" style="31" hidden="1" customWidth="1"/>
    <col min="15355" max="15355" width="15.28515625" style="31" customWidth="1"/>
    <col min="15356" max="15357" width="16.7109375" style="31" customWidth="1"/>
    <col min="15358" max="15358" width="22.85546875" style="31" customWidth="1"/>
    <col min="15359" max="15359" width="20.28515625" style="31" customWidth="1"/>
    <col min="15360" max="15360" width="16.7109375" style="31" customWidth="1"/>
    <col min="15361" max="15604" width="11.42578125" style="31"/>
    <col min="15605" max="15605" width="6.42578125" style="31" customWidth="1"/>
    <col min="15606" max="15606" width="57.140625" style="31" bestFit="1" customWidth="1"/>
    <col min="15607" max="15607" width="14.85546875" style="31" customWidth="1"/>
    <col min="15608" max="15608" width="11.42578125" style="31"/>
    <col min="15609" max="15609" width="14.42578125" style="31" customWidth="1"/>
    <col min="15610" max="15610" width="0" style="31" hidden="1" customWidth="1"/>
    <col min="15611" max="15611" width="15.28515625" style="31" customWidth="1"/>
    <col min="15612" max="15613" width="16.7109375" style="31" customWidth="1"/>
    <col min="15614" max="15614" width="22.85546875" style="31" customWidth="1"/>
    <col min="15615" max="15615" width="20.28515625" style="31" customWidth="1"/>
    <col min="15616" max="15616" width="16.7109375" style="31" customWidth="1"/>
    <col min="15617" max="15860" width="11.42578125" style="31"/>
    <col min="15861" max="15861" width="6.42578125" style="31" customWidth="1"/>
    <col min="15862" max="15862" width="57.140625" style="31" bestFit="1" customWidth="1"/>
    <col min="15863" max="15863" width="14.85546875" style="31" customWidth="1"/>
    <col min="15864" max="15864" width="11.42578125" style="31"/>
    <col min="15865" max="15865" width="14.42578125" style="31" customWidth="1"/>
    <col min="15866" max="15866" width="0" style="31" hidden="1" customWidth="1"/>
    <col min="15867" max="15867" width="15.28515625" style="31" customWidth="1"/>
    <col min="15868" max="15869" width="16.7109375" style="31" customWidth="1"/>
    <col min="15870" max="15870" width="22.85546875" style="31" customWidth="1"/>
    <col min="15871" max="15871" width="20.28515625" style="31" customWidth="1"/>
    <col min="15872" max="15872" width="16.7109375" style="31" customWidth="1"/>
    <col min="15873" max="16116" width="11.42578125" style="31"/>
    <col min="16117" max="16117" width="6.42578125" style="31" customWidth="1"/>
    <col min="16118" max="16118" width="57.140625" style="31" bestFit="1" customWidth="1"/>
    <col min="16119" max="16119" width="14.85546875" style="31" customWidth="1"/>
    <col min="16120" max="16120" width="11.42578125" style="31"/>
    <col min="16121" max="16121" width="14.42578125" style="31" customWidth="1"/>
    <col min="16122" max="16122" width="0" style="31" hidden="1" customWidth="1"/>
    <col min="16123" max="16123" width="15.28515625" style="31" customWidth="1"/>
    <col min="16124" max="16125" width="16.7109375" style="31" customWidth="1"/>
    <col min="16126" max="16126" width="22.85546875" style="31" customWidth="1"/>
    <col min="16127" max="16127" width="20.28515625" style="31" customWidth="1"/>
    <col min="16128" max="16128" width="16.7109375" style="31" customWidth="1"/>
    <col min="16129" max="16384" width="11.42578125" style="31"/>
  </cols>
  <sheetData>
    <row r="1" spans="1:15" x14ac:dyDescent="0.2">
      <c r="A1" s="271" t="s">
        <v>293</v>
      </c>
      <c r="B1" s="272"/>
      <c r="C1" s="272"/>
      <c r="D1" s="272"/>
      <c r="E1" s="272"/>
      <c r="F1" s="272"/>
      <c r="G1" s="272"/>
      <c r="H1" s="272"/>
      <c r="I1" s="272"/>
      <c r="J1" s="272"/>
      <c r="K1" s="273"/>
    </row>
    <row r="2" spans="1:15" ht="8.25" customHeight="1" x14ac:dyDescent="0.2">
      <c r="A2" s="33"/>
      <c r="E2" s="66"/>
      <c r="F2" s="35"/>
      <c r="G2" s="35"/>
      <c r="H2" s="35"/>
      <c r="I2" s="35"/>
      <c r="J2" s="35"/>
      <c r="K2" s="36"/>
    </row>
    <row r="3" spans="1:15" ht="13.5" thickBot="1" x14ac:dyDescent="0.25">
      <c r="A3" s="274" t="s">
        <v>39</v>
      </c>
      <c r="B3" s="275"/>
      <c r="C3" s="275"/>
      <c r="D3" s="275"/>
      <c r="E3" s="275"/>
      <c r="F3" s="275"/>
      <c r="G3" s="275"/>
      <c r="H3" s="275"/>
      <c r="I3" s="275"/>
      <c r="J3" s="275"/>
      <c r="K3" s="276"/>
    </row>
    <row r="4" spans="1:15" ht="19.5" customHeight="1" thickBot="1" x14ac:dyDescent="0.25">
      <c r="A4" s="277" t="s">
        <v>88</v>
      </c>
      <c r="B4" s="278"/>
      <c r="C4" s="278"/>
      <c r="D4" s="278"/>
      <c r="E4" s="278"/>
      <c r="F4" s="278"/>
      <c r="G4" s="278"/>
      <c r="H4" s="278"/>
      <c r="I4" s="278"/>
      <c r="J4" s="278"/>
      <c r="K4" s="279"/>
    </row>
    <row r="5" spans="1:15" ht="7.5" customHeight="1" thickBot="1" x14ac:dyDescent="0.25">
      <c r="A5" s="37"/>
      <c r="B5" s="119"/>
      <c r="C5" s="38"/>
      <c r="D5" s="38"/>
      <c r="E5" s="67"/>
      <c r="F5" s="38"/>
      <c r="G5" s="38"/>
      <c r="H5" s="38"/>
      <c r="I5" s="38"/>
      <c r="J5" s="38"/>
      <c r="K5" s="39"/>
    </row>
    <row r="6" spans="1:15" ht="13.5" thickBot="1" x14ac:dyDescent="0.25">
      <c r="A6" s="268"/>
      <c r="B6" s="269"/>
      <c r="C6" s="269"/>
      <c r="D6" s="269"/>
      <c r="E6" s="269"/>
      <c r="F6" s="269"/>
      <c r="G6" s="269"/>
      <c r="H6" s="269"/>
      <c r="I6" s="269"/>
      <c r="J6" s="269"/>
      <c r="K6" s="270"/>
    </row>
    <row r="7" spans="1:15" s="29" customFormat="1" ht="12.75" customHeight="1" x14ac:dyDescent="0.2">
      <c r="A7" s="40" t="s">
        <v>0</v>
      </c>
      <c r="B7" s="120" t="s">
        <v>11</v>
      </c>
      <c r="C7" s="41" t="s">
        <v>1</v>
      </c>
      <c r="D7" s="42" t="s">
        <v>2</v>
      </c>
      <c r="E7" s="86" t="s">
        <v>3</v>
      </c>
      <c r="F7" s="42" t="s">
        <v>72</v>
      </c>
      <c r="G7" s="43" t="s">
        <v>12</v>
      </c>
      <c r="H7" s="282" t="s">
        <v>94</v>
      </c>
      <c r="I7" s="43" t="s">
        <v>71</v>
      </c>
      <c r="J7" s="43" t="s">
        <v>13</v>
      </c>
      <c r="K7" s="44" t="s">
        <v>4</v>
      </c>
      <c r="L7" s="87"/>
    </row>
    <row r="8" spans="1:15" ht="12" customHeight="1" x14ac:dyDescent="0.2">
      <c r="A8" s="81"/>
      <c r="B8" s="121"/>
      <c r="C8" s="82"/>
      <c r="D8" s="83"/>
      <c r="E8" s="84"/>
      <c r="F8" s="51"/>
      <c r="G8" s="105">
        <v>5.62E-2</v>
      </c>
      <c r="H8" s="283"/>
      <c r="I8" s="88">
        <v>0.35</v>
      </c>
      <c r="J8" s="52"/>
      <c r="K8" s="53"/>
    </row>
    <row r="9" spans="1:15" x14ac:dyDescent="0.2">
      <c r="A9" s="74">
        <v>1</v>
      </c>
      <c r="B9" s="122"/>
      <c r="C9" s="73" t="s">
        <v>87</v>
      </c>
      <c r="D9" s="75"/>
      <c r="E9" s="76"/>
      <c r="F9" s="77"/>
      <c r="G9" s="78"/>
      <c r="H9" s="78"/>
      <c r="I9" s="78"/>
      <c r="J9" s="79"/>
      <c r="K9" s="80"/>
      <c r="O9" s="30"/>
    </row>
    <row r="10" spans="1:15" ht="12.75" customHeight="1" x14ac:dyDescent="0.2">
      <c r="A10" s="23">
        <f t="shared" ref="A10:A69" si="0">A9+0.01</f>
        <v>1.01</v>
      </c>
      <c r="B10" s="116" t="s">
        <v>96</v>
      </c>
      <c r="C10" s="85" t="s">
        <v>89</v>
      </c>
      <c r="D10" s="7" t="s">
        <v>48</v>
      </c>
      <c r="E10" s="158">
        <f>+'Memorias de Cantidades'!K20</f>
        <v>137</v>
      </c>
      <c r="F10" s="24">
        <v>7864</v>
      </c>
      <c r="G10" s="25">
        <f>+F10*$G$8</f>
        <v>441.95679999999999</v>
      </c>
      <c r="H10" s="25">
        <f>+F10+G10</f>
        <v>8305.9567999999999</v>
      </c>
      <c r="I10" s="25">
        <f>+H10*$I$8</f>
        <v>2907.0848799999999</v>
      </c>
      <c r="J10" s="26">
        <f>ROUND(H10+I10,2)</f>
        <v>11213.04</v>
      </c>
      <c r="K10" s="27">
        <f>ROUND(E10*J10,2)</f>
        <v>1536186.48</v>
      </c>
      <c r="O10" s="30"/>
    </row>
    <row r="11" spans="1:15" ht="12.75" customHeight="1" x14ac:dyDescent="0.2">
      <c r="A11" s="23">
        <f t="shared" si="0"/>
        <v>1.02</v>
      </c>
      <c r="B11" s="117">
        <v>180310</v>
      </c>
      <c r="C11" s="85" t="s">
        <v>80</v>
      </c>
      <c r="D11" s="7" t="s">
        <v>48</v>
      </c>
      <c r="E11" s="158">
        <f>+'Memorias de Cantidades'!K32</f>
        <v>137</v>
      </c>
      <c r="F11" s="24">
        <v>45061</v>
      </c>
      <c r="G11" s="25">
        <f t="shared" ref="G11:G69" si="1">+F11*$G$8</f>
        <v>2532.4281999999998</v>
      </c>
      <c r="H11" s="25">
        <f t="shared" ref="H11:H69" si="2">+F11+G11</f>
        <v>47593.428200000002</v>
      </c>
      <c r="I11" s="25">
        <f t="shared" ref="I11:I69" si="3">+H11*$I$8</f>
        <v>16657.69987</v>
      </c>
      <c r="J11" s="26">
        <f t="shared" ref="J11:J69" si="4">ROUND(H11+I11,2)</f>
        <v>64251.13</v>
      </c>
      <c r="K11" s="27">
        <f t="shared" ref="K11:K69" si="5">ROUND(E11*J11,2)</f>
        <v>8802404.8100000005</v>
      </c>
      <c r="O11" s="30"/>
    </row>
    <row r="12" spans="1:15" ht="12.75" customHeight="1" x14ac:dyDescent="0.2">
      <c r="A12" s="23">
        <f t="shared" si="0"/>
        <v>1.03</v>
      </c>
      <c r="B12" s="116" t="s">
        <v>102</v>
      </c>
      <c r="C12" s="85" t="s">
        <v>101</v>
      </c>
      <c r="D12" s="7" t="s">
        <v>62</v>
      </c>
      <c r="E12" s="158">
        <f>+'Memorias de Cantidades'!L44</f>
        <v>14</v>
      </c>
      <c r="F12" s="24">
        <v>13500</v>
      </c>
      <c r="G12" s="25">
        <f t="shared" si="1"/>
        <v>758.7</v>
      </c>
      <c r="H12" s="25">
        <f t="shared" si="2"/>
        <v>14258.7</v>
      </c>
      <c r="I12" s="25">
        <f t="shared" si="3"/>
        <v>4990.5450000000001</v>
      </c>
      <c r="J12" s="26">
        <f t="shared" si="4"/>
        <v>19249.25</v>
      </c>
      <c r="K12" s="27">
        <f t="shared" si="5"/>
        <v>269489.5</v>
      </c>
      <c r="O12" s="30"/>
    </row>
    <row r="13" spans="1:15" ht="12.95" customHeight="1" x14ac:dyDescent="0.2">
      <c r="A13" s="23">
        <f t="shared" si="0"/>
        <v>1.04</v>
      </c>
      <c r="B13" s="116" t="s">
        <v>105</v>
      </c>
      <c r="C13" s="46" t="s">
        <v>104</v>
      </c>
      <c r="D13" s="7" t="s">
        <v>60</v>
      </c>
      <c r="E13" s="158">
        <f>+'Memorias de Cantidades'!J56</f>
        <v>251</v>
      </c>
      <c r="F13" s="24">
        <v>18120</v>
      </c>
      <c r="G13" s="25">
        <f t="shared" si="1"/>
        <v>1018.3440000000001</v>
      </c>
      <c r="H13" s="25">
        <f t="shared" si="2"/>
        <v>19138.344000000001</v>
      </c>
      <c r="I13" s="25">
        <f t="shared" si="3"/>
        <v>6698.4204</v>
      </c>
      <c r="J13" s="26">
        <f t="shared" si="4"/>
        <v>25836.76</v>
      </c>
      <c r="K13" s="27">
        <f t="shared" si="5"/>
        <v>6485026.7599999998</v>
      </c>
      <c r="O13" s="30"/>
    </row>
    <row r="14" spans="1:15" ht="12.95" customHeight="1" x14ac:dyDescent="0.2">
      <c r="A14" s="23">
        <f t="shared" si="0"/>
        <v>1.05</v>
      </c>
      <c r="B14" s="116" t="s">
        <v>111</v>
      </c>
      <c r="C14" s="45" t="s">
        <v>110</v>
      </c>
      <c r="D14" s="7" t="s">
        <v>48</v>
      </c>
      <c r="E14" s="158">
        <f>+'Memorias de Cantidades'!K68</f>
        <v>30</v>
      </c>
      <c r="F14" s="24">
        <v>8150</v>
      </c>
      <c r="G14" s="25">
        <f t="shared" si="1"/>
        <v>458.03</v>
      </c>
      <c r="H14" s="25">
        <f t="shared" si="2"/>
        <v>8608.0300000000007</v>
      </c>
      <c r="I14" s="25">
        <f t="shared" si="3"/>
        <v>3012.8105</v>
      </c>
      <c r="J14" s="26">
        <f t="shared" si="4"/>
        <v>11620.84</v>
      </c>
      <c r="K14" s="27">
        <f t="shared" si="5"/>
        <v>348625.2</v>
      </c>
      <c r="O14" s="30"/>
    </row>
    <row r="15" spans="1:15" ht="12.95" customHeight="1" x14ac:dyDescent="0.2">
      <c r="A15" s="23">
        <f t="shared" si="0"/>
        <v>1.06</v>
      </c>
      <c r="B15" s="116" t="s">
        <v>113</v>
      </c>
      <c r="C15" s="46" t="s">
        <v>112</v>
      </c>
      <c r="D15" s="7" t="s">
        <v>48</v>
      </c>
      <c r="E15" s="158">
        <f>+'Memorias de Cantidades'!K80</f>
        <v>30</v>
      </c>
      <c r="F15" s="24">
        <v>43235</v>
      </c>
      <c r="G15" s="25">
        <f t="shared" si="1"/>
        <v>2429.8069999999998</v>
      </c>
      <c r="H15" s="25">
        <f t="shared" si="2"/>
        <v>45664.807000000001</v>
      </c>
      <c r="I15" s="25">
        <f t="shared" si="3"/>
        <v>15982.682449999998</v>
      </c>
      <c r="J15" s="26">
        <f t="shared" si="4"/>
        <v>61647.49</v>
      </c>
      <c r="K15" s="27">
        <f t="shared" si="5"/>
        <v>1849424.7</v>
      </c>
      <c r="O15" s="30"/>
    </row>
    <row r="16" spans="1:15" ht="12.95" customHeight="1" x14ac:dyDescent="0.2">
      <c r="A16" s="23">
        <f t="shared" si="0"/>
        <v>1.07</v>
      </c>
      <c r="B16" s="116" t="s">
        <v>40</v>
      </c>
      <c r="C16" s="45" t="s">
        <v>118</v>
      </c>
      <c r="D16" s="7" t="s">
        <v>48</v>
      </c>
      <c r="E16" s="158">
        <f>+'Memorias de Cantidades'!K92</f>
        <v>72</v>
      </c>
      <c r="F16" s="24">
        <f>+Apus!G104</f>
        <v>60650.400000000001</v>
      </c>
      <c r="G16" s="25">
        <f t="shared" si="1"/>
        <v>3408.5524800000003</v>
      </c>
      <c r="H16" s="25">
        <f t="shared" si="2"/>
        <v>64058.95248</v>
      </c>
      <c r="I16" s="25">
        <f t="shared" si="3"/>
        <v>22420.633367999999</v>
      </c>
      <c r="J16" s="26">
        <f t="shared" si="4"/>
        <v>86479.59</v>
      </c>
      <c r="K16" s="27">
        <f t="shared" si="5"/>
        <v>6226530.4800000004</v>
      </c>
      <c r="O16" s="30"/>
    </row>
    <row r="17" spans="1:15" ht="12.95" customHeight="1" x14ac:dyDescent="0.2">
      <c r="A17" s="23">
        <f t="shared" si="0"/>
        <v>1.08</v>
      </c>
      <c r="B17" s="116" t="s">
        <v>130</v>
      </c>
      <c r="C17" s="46" t="s">
        <v>69</v>
      </c>
      <c r="D17" s="7" t="s">
        <v>70</v>
      </c>
      <c r="E17" s="158">
        <f>+'Memorias de Cantidades'!L104</f>
        <v>450</v>
      </c>
      <c r="F17" s="24">
        <v>1100</v>
      </c>
      <c r="G17" s="25">
        <f t="shared" si="1"/>
        <v>61.82</v>
      </c>
      <c r="H17" s="25">
        <f t="shared" si="2"/>
        <v>1161.82</v>
      </c>
      <c r="I17" s="25">
        <f t="shared" si="3"/>
        <v>406.63699999999994</v>
      </c>
      <c r="J17" s="26">
        <f t="shared" si="4"/>
        <v>1568.46</v>
      </c>
      <c r="K17" s="27">
        <f t="shared" si="5"/>
        <v>705807</v>
      </c>
      <c r="O17" s="30"/>
    </row>
    <row r="18" spans="1:15" ht="12.95" customHeight="1" x14ac:dyDescent="0.2">
      <c r="A18" s="23">
        <f t="shared" si="0"/>
        <v>1.0900000000000001</v>
      </c>
      <c r="B18" s="116" t="s">
        <v>79</v>
      </c>
      <c r="C18" s="175" t="s">
        <v>84</v>
      </c>
      <c r="D18" s="7" t="s">
        <v>48</v>
      </c>
      <c r="E18" s="68">
        <f>+'Memorias de Cantidades'!K116</f>
        <v>300</v>
      </c>
      <c r="F18" s="24">
        <v>1836</v>
      </c>
      <c r="G18" s="25">
        <f t="shared" si="1"/>
        <v>103.1832</v>
      </c>
      <c r="H18" s="25">
        <f t="shared" si="2"/>
        <v>1939.1831999999999</v>
      </c>
      <c r="I18" s="25">
        <f t="shared" si="3"/>
        <v>678.71411999999998</v>
      </c>
      <c r="J18" s="26">
        <f t="shared" si="4"/>
        <v>2617.9</v>
      </c>
      <c r="K18" s="27">
        <f t="shared" si="5"/>
        <v>785370</v>
      </c>
      <c r="O18" s="30"/>
    </row>
    <row r="19" spans="1:15" ht="12.95" customHeight="1" x14ac:dyDescent="0.2">
      <c r="A19" s="23">
        <f t="shared" si="0"/>
        <v>1.1000000000000001</v>
      </c>
      <c r="B19" s="116" t="s">
        <v>137</v>
      </c>
      <c r="C19" s="176" t="s">
        <v>136</v>
      </c>
      <c r="D19" s="7" t="s">
        <v>48</v>
      </c>
      <c r="E19" s="68">
        <f>+'Memorias de Cantidades'!K128</f>
        <v>300</v>
      </c>
      <c r="F19" s="24">
        <v>10859</v>
      </c>
      <c r="G19" s="25">
        <f t="shared" si="1"/>
        <v>610.2758</v>
      </c>
      <c r="H19" s="25">
        <f t="shared" si="2"/>
        <v>11469.275799999999</v>
      </c>
      <c r="I19" s="25">
        <f t="shared" si="3"/>
        <v>4014.2465299999994</v>
      </c>
      <c r="J19" s="26">
        <f t="shared" si="4"/>
        <v>15483.52</v>
      </c>
      <c r="K19" s="27">
        <f t="shared" si="5"/>
        <v>4645056</v>
      </c>
      <c r="O19" s="30"/>
    </row>
    <row r="20" spans="1:15" ht="12.95" customHeight="1" x14ac:dyDescent="0.2">
      <c r="A20" s="23">
        <f t="shared" si="0"/>
        <v>1.1100000000000001</v>
      </c>
      <c r="B20" s="116" t="s">
        <v>139</v>
      </c>
      <c r="C20" s="176" t="s">
        <v>138</v>
      </c>
      <c r="D20" s="7" t="s">
        <v>48</v>
      </c>
      <c r="E20" s="68">
        <f>+'Memorias de Cantidades'!K140</f>
        <v>300</v>
      </c>
      <c r="F20" s="24">
        <v>7373</v>
      </c>
      <c r="G20" s="25">
        <f t="shared" si="1"/>
        <v>414.36259999999999</v>
      </c>
      <c r="H20" s="25">
        <f t="shared" si="2"/>
        <v>7787.3626000000004</v>
      </c>
      <c r="I20" s="25">
        <f t="shared" si="3"/>
        <v>2725.5769099999998</v>
      </c>
      <c r="J20" s="26">
        <f t="shared" si="4"/>
        <v>10512.94</v>
      </c>
      <c r="K20" s="27">
        <f t="shared" si="5"/>
        <v>3153882</v>
      </c>
      <c r="O20" s="30"/>
    </row>
    <row r="21" spans="1:15" ht="12.95" customHeight="1" x14ac:dyDescent="0.2">
      <c r="A21" s="23">
        <f t="shared" si="0"/>
        <v>1.1200000000000001</v>
      </c>
      <c r="B21" s="116" t="s">
        <v>141</v>
      </c>
      <c r="C21" s="176" t="s">
        <v>140</v>
      </c>
      <c r="D21" s="7" t="s">
        <v>48</v>
      </c>
      <c r="E21" s="68">
        <f>+'Memorias de Cantidades'!K152</f>
        <v>300</v>
      </c>
      <c r="F21" s="24">
        <v>9920</v>
      </c>
      <c r="G21" s="25">
        <f t="shared" si="1"/>
        <v>557.50400000000002</v>
      </c>
      <c r="H21" s="25">
        <f t="shared" si="2"/>
        <v>10477.504000000001</v>
      </c>
      <c r="I21" s="25">
        <f t="shared" si="3"/>
        <v>3667.1264000000001</v>
      </c>
      <c r="J21" s="26">
        <f t="shared" si="4"/>
        <v>14144.63</v>
      </c>
      <c r="K21" s="27">
        <f t="shared" si="5"/>
        <v>4243389</v>
      </c>
      <c r="O21" s="30"/>
    </row>
    <row r="22" spans="1:15" ht="12.95" customHeight="1" x14ac:dyDescent="0.2">
      <c r="A22" s="23">
        <f t="shared" si="0"/>
        <v>1.1300000000000001</v>
      </c>
      <c r="B22" s="116" t="s">
        <v>97</v>
      </c>
      <c r="C22" s="175" t="s">
        <v>95</v>
      </c>
      <c r="D22" s="7" t="s">
        <v>59</v>
      </c>
      <c r="E22" s="68">
        <f>+'Memorias de Cantidades'!L164</f>
        <v>165</v>
      </c>
      <c r="F22" s="24">
        <v>7156</v>
      </c>
      <c r="G22" s="25">
        <f t="shared" si="1"/>
        <v>402.16719999999998</v>
      </c>
      <c r="H22" s="25">
        <f t="shared" si="2"/>
        <v>7558.1671999999999</v>
      </c>
      <c r="I22" s="25">
        <f t="shared" si="3"/>
        <v>2645.3585199999998</v>
      </c>
      <c r="J22" s="26">
        <f t="shared" si="4"/>
        <v>10203.530000000001</v>
      </c>
      <c r="K22" s="27">
        <f t="shared" si="5"/>
        <v>1683582.45</v>
      </c>
      <c r="O22" s="30"/>
    </row>
    <row r="23" spans="1:15" x14ac:dyDescent="0.2">
      <c r="A23" s="23">
        <f t="shared" si="0"/>
        <v>1.1400000000000001</v>
      </c>
      <c r="B23" s="116" t="s">
        <v>142</v>
      </c>
      <c r="C23" s="175" t="s">
        <v>81</v>
      </c>
      <c r="D23" s="7" t="s">
        <v>2</v>
      </c>
      <c r="E23" s="68">
        <f>+'Memorias de Cantidades'!I176</f>
        <v>2</v>
      </c>
      <c r="F23" s="24">
        <v>60318</v>
      </c>
      <c r="G23" s="25">
        <f t="shared" si="1"/>
        <v>3389.8715999999999</v>
      </c>
      <c r="H23" s="25">
        <f t="shared" si="2"/>
        <v>63707.871599999999</v>
      </c>
      <c r="I23" s="25">
        <f t="shared" si="3"/>
        <v>22297.75506</v>
      </c>
      <c r="J23" s="26">
        <f t="shared" si="4"/>
        <v>86005.63</v>
      </c>
      <c r="K23" s="27">
        <f t="shared" si="5"/>
        <v>172011.26</v>
      </c>
      <c r="O23" s="30"/>
    </row>
    <row r="24" spans="1:15" ht="12.95" customHeight="1" x14ac:dyDescent="0.2">
      <c r="A24" s="23">
        <f t="shared" si="0"/>
        <v>1.1500000000000001</v>
      </c>
      <c r="B24" s="116" t="s">
        <v>41</v>
      </c>
      <c r="C24" s="175" t="s">
        <v>147</v>
      </c>
      <c r="D24" s="7" t="s">
        <v>2</v>
      </c>
      <c r="E24" s="68">
        <f>+'Memorias de Cantidades'!I188</f>
        <v>3</v>
      </c>
      <c r="F24" s="24">
        <f>+Apus!G210</f>
        <v>82817.5</v>
      </c>
      <c r="G24" s="25">
        <f t="shared" si="1"/>
        <v>4654.3434999999999</v>
      </c>
      <c r="H24" s="25">
        <f t="shared" si="2"/>
        <v>87471.843500000003</v>
      </c>
      <c r="I24" s="25">
        <f t="shared" si="3"/>
        <v>30615.145225</v>
      </c>
      <c r="J24" s="26">
        <f t="shared" si="4"/>
        <v>118086.99</v>
      </c>
      <c r="K24" s="27">
        <f t="shared" si="5"/>
        <v>354260.97</v>
      </c>
      <c r="O24" s="30"/>
    </row>
    <row r="25" spans="1:15" ht="12.95" customHeight="1" x14ac:dyDescent="0.2">
      <c r="A25" s="23">
        <f t="shared" si="0"/>
        <v>1.1600000000000001</v>
      </c>
      <c r="B25" s="116" t="s">
        <v>153</v>
      </c>
      <c r="C25" s="176" t="s">
        <v>152</v>
      </c>
      <c r="D25" s="7" t="s">
        <v>48</v>
      </c>
      <c r="E25" s="68">
        <f>+'Memorias de Cantidades'!K200</f>
        <v>186</v>
      </c>
      <c r="F25" s="24">
        <v>2536</v>
      </c>
      <c r="G25" s="25">
        <f t="shared" si="1"/>
        <v>142.5232</v>
      </c>
      <c r="H25" s="25">
        <f t="shared" si="2"/>
        <v>2678.5232000000001</v>
      </c>
      <c r="I25" s="25">
        <f t="shared" si="3"/>
        <v>937.48311999999999</v>
      </c>
      <c r="J25" s="26">
        <f t="shared" si="4"/>
        <v>3616.01</v>
      </c>
      <c r="K25" s="27">
        <f t="shared" si="5"/>
        <v>672577.86</v>
      </c>
      <c r="O25" s="30"/>
    </row>
    <row r="26" spans="1:15" ht="12.95" customHeight="1" x14ac:dyDescent="0.2">
      <c r="A26" s="23">
        <f t="shared" si="0"/>
        <v>1.1700000000000002</v>
      </c>
      <c r="B26" s="116" t="s">
        <v>156</v>
      </c>
      <c r="C26" s="187" t="s">
        <v>155</v>
      </c>
      <c r="D26" s="7" t="s">
        <v>48</v>
      </c>
      <c r="E26" s="68">
        <f>+'Memorias de Cantidades'!K212</f>
        <v>18</v>
      </c>
      <c r="F26" s="24">
        <v>165899</v>
      </c>
      <c r="G26" s="25">
        <f t="shared" si="1"/>
        <v>9323.5238000000008</v>
      </c>
      <c r="H26" s="25">
        <f t="shared" si="2"/>
        <v>175222.5238</v>
      </c>
      <c r="I26" s="25">
        <f t="shared" si="3"/>
        <v>61327.883329999997</v>
      </c>
      <c r="J26" s="26">
        <f t="shared" si="4"/>
        <v>236550.41</v>
      </c>
      <c r="K26" s="27">
        <f t="shared" si="5"/>
        <v>4257907.38</v>
      </c>
      <c r="O26" s="30"/>
    </row>
    <row r="27" spans="1:15" ht="12.95" customHeight="1" x14ac:dyDescent="0.2">
      <c r="A27" s="23">
        <f t="shared" si="0"/>
        <v>1.1800000000000002</v>
      </c>
      <c r="B27" s="116" t="s">
        <v>159</v>
      </c>
      <c r="C27" s="187" t="s">
        <v>158</v>
      </c>
      <c r="D27" s="7" t="s">
        <v>2</v>
      </c>
      <c r="E27" s="68">
        <f>+'Memorias de Cantidades'!I224</f>
        <v>1</v>
      </c>
      <c r="F27" s="24">
        <v>101399</v>
      </c>
      <c r="G27" s="25">
        <f t="shared" si="1"/>
        <v>5698.6238000000003</v>
      </c>
      <c r="H27" s="25">
        <f t="shared" si="2"/>
        <v>107097.6238</v>
      </c>
      <c r="I27" s="25">
        <f t="shared" si="3"/>
        <v>37484.16833</v>
      </c>
      <c r="J27" s="26">
        <f t="shared" si="4"/>
        <v>144581.79</v>
      </c>
      <c r="K27" s="27">
        <f t="shared" si="5"/>
        <v>144581.79</v>
      </c>
      <c r="O27" s="30"/>
    </row>
    <row r="28" spans="1:15" ht="12.95" customHeight="1" x14ac:dyDescent="0.2">
      <c r="A28" s="23">
        <f t="shared" si="0"/>
        <v>1.1900000000000002</v>
      </c>
      <c r="B28" s="116" t="s">
        <v>161</v>
      </c>
      <c r="C28" s="187" t="s">
        <v>160</v>
      </c>
      <c r="D28" s="7" t="s">
        <v>2</v>
      </c>
      <c r="E28" s="68">
        <f>+'Memorias de Cantidades'!I236</f>
        <v>1</v>
      </c>
      <c r="F28" s="24">
        <v>63864</v>
      </c>
      <c r="G28" s="25">
        <f t="shared" si="1"/>
        <v>3589.1568000000002</v>
      </c>
      <c r="H28" s="25">
        <f t="shared" si="2"/>
        <v>67453.156799999997</v>
      </c>
      <c r="I28" s="25">
        <f t="shared" si="3"/>
        <v>23608.604879999999</v>
      </c>
      <c r="J28" s="26">
        <f t="shared" si="4"/>
        <v>91061.759999999995</v>
      </c>
      <c r="K28" s="27">
        <f t="shared" si="5"/>
        <v>91061.759999999995</v>
      </c>
      <c r="O28" s="30"/>
    </row>
    <row r="29" spans="1:15" ht="12.95" customHeight="1" x14ac:dyDescent="0.2">
      <c r="A29" s="23">
        <f t="shared" si="0"/>
        <v>1.2000000000000002</v>
      </c>
      <c r="B29" s="116" t="s">
        <v>163</v>
      </c>
      <c r="C29" s="46" t="s">
        <v>162</v>
      </c>
      <c r="D29" s="7" t="s">
        <v>48</v>
      </c>
      <c r="E29" s="68">
        <f>+'Memorias de Cantidades'!K248</f>
        <v>72</v>
      </c>
      <c r="F29" s="24">
        <v>75132</v>
      </c>
      <c r="G29" s="25">
        <f t="shared" si="1"/>
        <v>4222.4183999999996</v>
      </c>
      <c r="H29" s="25">
        <f t="shared" si="2"/>
        <v>79354.418399999995</v>
      </c>
      <c r="I29" s="25">
        <f t="shared" si="3"/>
        <v>27774.046439999998</v>
      </c>
      <c r="J29" s="26">
        <f t="shared" si="4"/>
        <v>107128.46</v>
      </c>
      <c r="K29" s="27">
        <f t="shared" si="5"/>
        <v>7713249.1200000001</v>
      </c>
      <c r="O29" s="30"/>
    </row>
    <row r="30" spans="1:15" ht="12.95" customHeight="1" x14ac:dyDescent="0.2">
      <c r="A30" s="23">
        <f t="shared" si="0"/>
        <v>1.2100000000000002</v>
      </c>
      <c r="B30" s="116" t="s">
        <v>165</v>
      </c>
      <c r="C30" s="175" t="s">
        <v>164</v>
      </c>
      <c r="D30" s="7" t="s">
        <v>166</v>
      </c>
      <c r="E30" s="68">
        <f>+'Memorias de Cantidades'!I260</f>
        <v>1</v>
      </c>
      <c r="F30" s="24">
        <v>201116</v>
      </c>
      <c r="G30" s="25">
        <f t="shared" si="1"/>
        <v>11302.7192</v>
      </c>
      <c r="H30" s="25">
        <f t="shared" si="2"/>
        <v>212418.71919999999</v>
      </c>
      <c r="I30" s="25">
        <f t="shared" si="3"/>
        <v>74346.551719999989</v>
      </c>
      <c r="J30" s="26">
        <f t="shared" si="4"/>
        <v>286765.27</v>
      </c>
      <c r="K30" s="27">
        <f t="shared" si="5"/>
        <v>286765.27</v>
      </c>
      <c r="O30" s="30"/>
    </row>
    <row r="31" spans="1:15" ht="12.95" customHeight="1" x14ac:dyDescent="0.2">
      <c r="A31" s="23">
        <f t="shared" si="0"/>
        <v>1.2200000000000002</v>
      </c>
      <c r="B31" s="116" t="s">
        <v>169</v>
      </c>
      <c r="C31" s="177" t="s">
        <v>168</v>
      </c>
      <c r="D31" s="7" t="s">
        <v>48</v>
      </c>
      <c r="E31" s="68">
        <f>+'Memorias de Cantidades'!K272</f>
        <v>2</v>
      </c>
      <c r="F31" s="24">
        <v>73009</v>
      </c>
      <c r="G31" s="25">
        <f t="shared" si="1"/>
        <v>4103.1058000000003</v>
      </c>
      <c r="H31" s="25">
        <f t="shared" si="2"/>
        <v>77112.105800000005</v>
      </c>
      <c r="I31" s="25">
        <f t="shared" si="3"/>
        <v>26989.23703</v>
      </c>
      <c r="J31" s="26">
        <f t="shared" si="4"/>
        <v>104101.34</v>
      </c>
      <c r="K31" s="27">
        <f t="shared" si="5"/>
        <v>208202.68</v>
      </c>
      <c r="O31" s="30"/>
    </row>
    <row r="32" spans="1:15" ht="12.95" customHeight="1" x14ac:dyDescent="0.2">
      <c r="A32" s="23">
        <f t="shared" si="0"/>
        <v>1.2300000000000002</v>
      </c>
      <c r="B32" s="116" t="s">
        <v>171</v>
      </c>
      <c r="C32" s="175" t="s">
        <v>170</v>
      </c>
      <c r="D32" s="7" t="s">
        <v>48</v>
      </c>
      <c r="E32" s="68">
        <f>+'Memorias de Cantidades'!K284</f>
        <v>18</v>
      </c>
      <c r="F32" s="24">
        <v>99344</v>
      </c>
      <c r="G32" s="25">
        <f t="shared" si="1"/>
        <v>5583.1328000000003</v>
      </c>
      <c r="H32" s="25">
        <f t="shared" si="2"/>
        <v>104927.13280000001</v>
      </c>
      <c r="I32" s="25">
        <f t="shared" si="3"/>
        <v>36724.496480000002</v>
      </c>
      <c r="J32" s="26">
        <f t="shared" si="4"/>
        <v>141651.63</v>
      </c>
      <c r="K32" s="27">
        <f t="shared" si="5"/>
        <v>2549729.34</v>
      </c>
      <c r="O32" s="30"/>
    </row>
    <row r="33" spans="1:15" ht="12.95" customHeight="1" x14ac:dyDescent="0.2">
      <c r="A33" s="23">
        <f t="shared" si="0"/>
        <v>1.2400000000000002</v>
      </c>
      <c r="B33" s="116" t="s">
        <v>173</v>
      </c>
      <c r="C33" s="177" t="s">
        <v>172</v>
      </c>
      <c r="D33" s="7" t="s">
        <v>60</v>
      </c>
      <c r="E33" s="68">
        <f>+'Memorias de Cantidades'!J296</f>
        <v>40</v>
      </c>
      <c r="F33" s="24">
        <v>14132</v>
      </c>
      <c r="G33" s="25">
        <f t="shared" si="1"/>
        <v>794.21839999999997</v>
      </c>
      <c r="H33" s="25">
        <f t="shared" si="2"/>
        <v>14926.2184</v>
      </c>
      <c r="I33" s="25">
        <f t="shared" si="3"/>
        <v>5224.1764399999993</v>
      </c>
      <c r="J33" s="26">
        <f t="shared" si="4"/>
        <v>20150.39</v>
      </c>
      <c r="K33" s="27">
        <f t="shared" si="5"/>
        <v>806015.6</v>
      </c>
      <c r="O33" s="30"/>
    </row>
    <row r="34" spans="1:15" ht="12.95" customHeight="1" x14ac:dyDescent="0.2">
      <c r="A34" s="23">
        <f t="shared" si="0"/>
        <v>1.2500000000000002</v>
      </c>
      <c r="B34" s="116" t="s">
        <v>42</v>
      </c>
      <c r="C34" s="175" t="s">
        <v>176</v>
      </c>
      <c r="D34" s="7" t="s">
        <v>2</v>
      </c>
      <c r="E34" s="68">
        <f>+'Memorias de Cantidades'!I308</f>
        <v>5</v>
      </c>
      <c r="F34" s="24">
        <f>+Apus!G338</f>
        <v>92418.9</v>
      </c>
      <c r="G34" s="25">
        <f t="shared" si="1"/>
        <v>5193.94218</v>
      </c>
      <c r="H34" s="25">
        <f t="shared" si="2"/>
        <v>97612.842179999992</v>
      </c>
      <c r="I34" s="25">
        <f t="shared" si="3"/>
        <v>34164.494762999995</v>
      </c>
      <c r="J34" s="26">
        <f t="shared" si="4"/>
        <v>131777.34</v>
      </c>
      <c r="K34" s="27">
        <f t="shared" si="5"/>
        <v>658886.69999999995</v>
      </c>
      <c r="O34" s="30"/>
    </row>
    <row r="35" spans="1:15" ht="12.95" customHeight="1" x14ac:dyDescent="0.2">
      <c r="A35" s="23">
        <f t="shared" si="0"/>
        <v>1.2600000000000002</v>
      </c>
      <c r="B35" s="116" t="s">
        <v>43</v>
      </c>
      <c r="C35" s="177" t="s">
        <v>184</v>
      </c>
      <c r="D35" s="7" t="s">
        <v>2</v>
      </c>
      <c r="E35" s="68">
        <f>+'Memorias de Cantidades'!I320</f>
        <v>1</v>
      </c>
      <c r="F35" s="24">
        <f>+Apus!G361</f>
        <v>758327.5</v>
      </c>
      <c r="G35" s="25">
        <f t="shared" si="1"/>
        <v>42618.005499999999</v>
      </c>
      <c r="H35" s="25">
        <f t="shared" si="2"/>
        <v>800945.50549999997</v>
      </c>
      <c r="I35" s="25">
        <f t="shared" si="3"/>
        <v>280330.92692499998</v>
      </c>
      <c r="J35" s="26">
        <f t="shared" si="4"/>
        <v>1081276.43</v>
      </c>
      <c r="K35" s="27">
        <f t="shared" si="5"/>
        <v>1081276.43</v>
      </c>
      <c r="O35" s="30"/>
    </row>
    <row r="36" spans="1:15" ht="12.95" customHeight="1" x14ac:dyDescent="0.2">
      <c r="A36" s="23">
        <f t="shared" si="0"/>
        <v>1.2700000000000002</v>
      </c>
      <c r="B36" s="116" t="s">
        <v>44</v>
      </c>
      <c r="C36" s="175" t="s">
        <v>186</v>
      </c>
      <c r="D36" s="7" t="s">
        <v>2</v>
      </c>
      <c r="E36" s="68">
        <f>+'Memorias de Cantidades'!I332</f>
        <v>1</v>
      </c>
      <c r="F36" s="24">
        <f>+Apus!G384</f>
        <v>968327.5</v>
      </c>
      <c r="G36" s="25">
        <f t="shared" si="1"/>
        <v>54420.005499999999</v>
      </c>
      <c r="H36" s="25">
        <f t="shared" si="2"/>
        <v>1022747.5055</v>
      </c>
      <c r="I36" s="25">
        <f t="shared" si="3"/>
        <v>357961.62692499999</v>
      </c>
      <c r="J36" s="26">
        <f t="shared" si="4"/>
        <v>1380709.13</v>
      </c>
      <c r="K36" s="27">
        <f t="shared" si="5"/>
        <v>1380709.13</v>
      </c>
      <c r="O36" s="30"/>
    </row>
    <row r="37" spans="1:15" ht="12.95" customHeight="1" x14ac:dyDescent="0.2">
      <c r="A37" s="23">
        <f t="shared" si="0"/>
        <v>1.2800000000000002</v>
      </c>
      <c r="B37" s="116" t="s">
        <v>193</v>
      </c>
      <c r="C37" s="177" t="s">
        <v>192</v>
      </c>
      <c r="D37" s="7" t="s">
        <v>48</v>
      </c>
      <c r="E37" s="165">
        <f>+'Memorias de Cantidades'!K344</f>
        <v>2000</v>
      </c>
      <c r="F37" s="24">
        <v>240</v>
      </c>
      <c r="G37" s="25">
        <f t="shared" si="1"/>
        <v>13.488</v>
      </c>
      <c r="H37" s="25">
        <f t="shared" si="2"/>
        <v>253.488</v>
      </c>
      <c r="I37" s="25">
        <f t="shared" si="3"/>
        <v>88.720799999999997</v>
      </c>
      <c r="J37" s="26">
        <f t="shared" si="4"/>
        <v>342.21</v>
      </c>
      <c r="K37" s="27">
        <f t="shared" si="5"/>
        <v>684420</v>
      </c>
      <c r="O37" s="30"/>
    </row>
    <row r="38" spans="1:15" ht="12.95" customHeight="1" x14ac:dyDescent="0.2">
      <c r="A38" s="23">
        <f t="shared" si="0"/>
        <v>1.2900000000000003</v>
      </c>
      <c r="B38" s="116" t="s">
        <v>191</v>
      </c>
      <c r="C38" s="177" t="s">
        <v>190</v>
      </c>
      <c r="D38" s="7" t="s">
        <v>48</v>
      </c>
      <c r="E38" s="68">
        <f>+'Memorias de Cantidades'!K356</f>
        <v>2000</v>
      </c>
      <c r="F38" s="24">
        <v>1342</v>
      </c>
      <c r="G38" s="25">
        <f t="shared" si="1"/>
        <v>75.420400000000001</v>
      </c>
      <c r="H38" s="25">
        <f t="shared" si="2"/>
        <v>1417.4204</v>
      </c>
      <c r="I38" s="25">
        <f t="shared" si="3"/>
        <v>496.09713999999997</v>
      </c>
      <c r="J38" s="26">
        <f t="shared" si="4"/>
        <v>1913.52</v>
      </c>
      <c r="K38" s="27">
        <f t="shared" si="5"/>
        <v>3827040</v>
      </c>
      <c r="O38" s="30"/>
    </row>
    <row r="39" spans="1:15" ht="12.95" customHeight="1" x14ac:dyDescent="0.2">
      <c r="A39" s="23">
        <f t="shared" si="0"/>
        <v>1.3000000000000003</v>
      </c>
      <c r="B39" s="116" t="s">
        <v>195</v>
      </c>
      <c r="C39" s="46" t="s">
        <v>194</v>
      </c>
      <c r="D39" s="7" t="s">
        <v>59</v>
      </c>
      <c r="E39" s="68">
        <f>+'Memorias de Cantidades'!K368</f>
        <v>36</v>
      </c>
      <c r="F39" s="24">
        <v>20983</v>
      </c>
      <c r="G39" s="25">
        <f t="shared" si="1"/>
        <v>1179.2446</v>
      </c>
      <c r="H39" s="25">
        <f t="shared" si="2"/>
        <v>22162.244599999998</v>
      </c>
      <c r="I39" s="25">
        <f t="shared" si="3"/>
        <v>7756.785609999999</v>
      </c>
      <c r="J39" s="26">
        <f t="shared" si="4"/>
        <v>29919.03</v>
      </c>
      <c r="K39" s="27">
        <f t="shared" si="5"/>
        <v>1077085.08</v>
      </c>
      <c r="O39" s="30"/>
    </row>
    <row r="40" spans="1:15" ht="12.95" customHeight="1" x14ac:dyDescent="0.2">
      <c r="A40" s="23">
        <f t="shared" si="0"/>
        <v>1.3100000000000003</v>
      </c>
      <c r="B40" s="196" t="s">
        <v>45</v>
      </c>
      <c r="C40" s="197" t="s">
        <v>76</v>
      </c>
      <c r="D40" s="198" t="s">
        <v>59</v>
      </c>
      <c r="E40" s="199">
        <f>+'Memorias de Cantidades'!K380</f>
        <v>24</v>
      </c>
      <c r="F40" s="200">
        <f>+Apus!G439</f>
        <v>108579.73000000001</v>
      </c>
      <c r="G40" s="201">
        <f t="shared" si="1"/>
        <v>6102.1808260000007</v>
      </c>
      <c r="H40" s="25">
        <f t="shared" si="2"/>
        <v>114681.91082600001</v>
      </c>
      <c r="I40" s="25">
        <f t="shared" si="3"/>
        <v>40138.668789099997</v>
      </c>
      <c r="J40" s="26">
        <f t="shared" si="4"/>
        <v>154820.57999999999</v>
      </c>
      <c r="K40" s="27">
        <f t="shared" si="5"/>
        <v>3715693.92</v>
      </c>
      <c r="O40" s="30"/>
    </row>
    <row r="41" spans="1:15" ht="12.95" customHeight="1" x14ac:dyDescent="0.2">
      <c r="A41" s="23">
        <f t="shared" si="0"/>
        <v>1.3200000000000003</v>
      </c>
      <c r="B41" s="116" t="s">
        <v>202</v>
      </c>
      <c r="C41" s="46" t="s">
        <v>201</v>
      </c>
      <c r="D41" s="7" t="s">
        <v>48</v>
      </c>
      <c r="E41" s="68">
        <f>+'Memorias de Cantidades'!K392</f>
        <v>120</v>
      </c>
      <c r="F41" s="24">
        <v>60232</v>
      </c>
      <c r="G41" s="25">
        <f t="shared" si="1"/>
        <v>3385.0383999999999</v>
      </c>
      <c r="H41" s="25">
        <f t="shared" si="2"/>
        <v>63617.038399999998</v>
      </c>
      <c r="I41" s="25">
        <f t="shared" si="3"/>
        <v>22265.96344</v>
      </c>
      <c r="J41" s="26">
        <f t="shared" si="4"/>
        <v>85883</v>
      </c>
      <c r="K41" s="27">
        <f t="shared" si="5"/>
        <v>10305960</v>
      </c>
      <c r="O41" s="30"/>
    </row>
    <row r="42" spans="1:15" ht="12.95" customHeight="1" x14ac:dyDescent="0.2">
      <c r="A42" s="23">
        <f t="shared" si="0"/>
        <v>1.3300000000000003</v>
      </c>
      <c r="B42" s="116" t="s">
        <v>204</v>
      </c>
      <c r="C42" s="45" t="s">
        <v>203</v>
      </c>
      <c r="D42" s="7" t="s">
        <v>60</v>
      </c>
      <c r="E42" s="68">
        <f>+'Memorias de Cantidades'!K404</f>
        <v>100</v>
      </c>
      <c r="F42" s="24">
        <v>18909</v>
      </c>
      <c r="G42" s="25">
        <f t="shared" si="1"/>
        <v>1062.6858</v>
      </c>
      <c r="H42" s="25">
        <f t="shared" si="2"/>
        <v>19971.685799999999</v>
      </c>
      <c r="I42" s="25">
        <f t="shared" si="3"/>
        <v>6990.0900299999994</v>
      </c>
      <c r="J42" s="26">
        <f t="shared" si="4"/>
        <v>26961.78</v>
      </c>
      <c r="K42" s="27">
        <f t="shared" si="5"/>
        <v>2696178</v>
      </c>
      <c r="O42" s="30"/>
    </row>
    <row r="43" spans="1:15" ht="12.95" customHeight="1" x14ac:dyDescent="0.2">
      <c r="A43" s="74">
        <v>2</v>
      </c>
      <c r="B43" s="122"/>
      <c r="C43" s="73" t="s">
        <v>83</v>
      </c>
      <c r="D43" s="75"/>
      <c r="E43" s="76"/>
      <c r="F43" s="77"/>
      <c r="G43" s="78"/>
      <c r="H43" s="78"/>
      <c r="I43" s="78"/>
      <c r="J43" s="79"/>
      <c r="K43" s="80"/>
      <c r="O43" s="30"/>
    </row>
    <row r="44" spans="1:15" ht="12.95" customHeight="1" x14ac:dyDescent="0.2">
      <c r="A44" s="23">
        <f t="shared" si="0"/>
        <v>2.0099999999999998</v>
      </c>
      <c r="B44" s="116" t="s">
        <v>46</v>
      </c>
      <c r="C44" s="45" t="s">
        <v>205</v>
      </c>
      <c r="D44" s="7" t="s">
        <v>48</v>
      </c>
      <c r="E44" s="68">
        <f>+'Memorias de Cantidades'!K418</f>
        <v>640</v>
      </c>
      <c r="F44" s="24">
        <f>+Apus!G488</f>
        <v>2408.92</v>
      </c>
      <c r="G44" s="25">
        <f t="shared" si="1"/>
        <v>135.381304</v>
      </c>
      <c r="H44" s="25">
        <f t="shared" si="2"/>
        <v>2544.3013040000001</v>
      </c>
      <c r="I44" s="25">
        <f t="shared" si="3"/>
        <v>890.50545639999996</v>
      </c>
      <c r="J44" s="26">
        <f t="shared" si="4"/>
        <v>3434.81</v>
      </c>
      <c r="K44" s="27">
        <f t="shared" si="5"/>
        <v>2198278.4</v>
      </c>
      <c r="O44" s="30"/>
    </row>
    <row r="45" spans="1:15" ht="12.95" customHeight="1" x14ac:dyDescent="0.2">
      <c r="A45" s="23">
        <f t="shared" si="0"/>
        <v>2.0199999999999996</v>
      </c>
      <c r="B45" s="116" t="s">
        <v>213</v>
      </c>
      <c r="C45" s="46" t="s">
        <v>212</v>
      </c>
      <c r="D45" s="7" t="s">
        <v>48</v>
      </c>
      <c r="E45" s="68">
        <f>+'Memorias de Cantidades'!K430</f>
        <v>38</v>
      </c>
      <c r="F45" s="24">
        <v>1911</v>
      </c>
      <c r="G45" s="25">
        <f t="shared" si="1"/>
        <v>107.3982</v>
      </c>
      <c r="H45" s="25">
        <f t="shared" si="2"/>
        <v>2018.3982000000001</v>
      </c>
      <c r="I45" s="25">
        <f t="shared" si="3"/>
        <v>706.43936999999994</v>
      </c>
      <c r="J45" s="26">
        <f t="shared" si="4"/>
        <v>2724.84</v>
      </c>
      <c r="K45" s="27">
        <f t="shared" si="5"/>
        <v>103543.92</v>
      </c>
      <c r="O45" s="30"/>
    </row>
    <row r="46" spans="1:15" ht="12.95" customHeight="1" x14ac:dyDescent="0.2">
      <c r="A46" s="23">
        <f t="shared" si="0"/>
        <v>2.0299999999999994</v>
      </c>
      <c r="B46" s="116" t="s">
        <v>215</v>
      </c>
      <c r="C46" s="45" t="s">
        <v>86</v>
      </c>
      <c r="D46" s="7" t="s">
        <v>48</v>
      </c>
      <c r="E46" s="68">
        <f>+'Memorias de Cantidades'!K442</f>
        <v>38</v>
      </c>
      <c r="F46" s="24">
        <v>10125</v>
      </c>
      <c r="G46" s="25">
        <f t="shared" si="1"/>
        <v>569.02499999999998</v>
      </c>
      <c r="H46" s="25">
        <f t="shared" si="2"/>
        <v>10694.025</v>
      </c>
      <c r="I46" s="25">
        <f t="shared" si="3"/>
        <v>3742.9087499999996</v>
      </c>
      <c r="J46" s="26">
        <f t="shared" si="4"/>
        <v>14436.93</v>
      </c>
      <c r="K46" s="27">
        <f t="shared" si="5"/>
        <v>548603.34</v>
      </c>
      <c r="O46" s="30"/>
    </row>
    <row r="47" spans="1:15" ht="12.95" customHeight="1" x14ac:dyDescent="0.2">
      <c r="A47" s="23">
        <f t="shared" si="0"/>
        <v>2.0399999999999991</v>
      </c>
      <c r="B47" s="116" t="s">
        <v>47</v>
      </c>
      <c r="C47" s="46" t="s">
        <v>114</v>
      </c>
      <c r="D47" s="7" t="s">
        <v>48</v>
      </c>
      <c r="E47" s="68">
        <f>+'Memorias de Cantidades'!K454</f>
        <v>13</v>
      </c>
      <c r="F47" s="24">
        <f>+Apus!G540</f>
        <v>53502</v>
      </c>
      <c r="G47" s="25">
        <f t="shared" si="1"/>
        <v>3006.8123999999998</v>
      </c>
      <c r="H47" s="25">
        <f t="shared" si="2"/>
        <v>56508.812400000003</v>
      </c>
      <c r="I47" s="25">
        <f t="shared" si="3"/>
        <v>19778.084340000001</v>
      </c>
      <c r="J47" s="26">
        <f t="shared" si="4"/>
        <v>76286.899999999994</v>
      </c>
      <c r="K47" s="27">
        <f t="shared" si="5"/>
        <v>991729.7</v>
      </c>
      <c r="O47" s="30"/>
    </row>
    <row r="48" spans="1:15" s="50" customFormat="1" ht="12.95" customHeight="1" x14ac:dyDescent="0.2">
      <c r="A48" s="23">
        <f t="shared" si="0"/>
        <v>2.0499999999999989</v>
      </c>
      <c r="B48" s="116" t="s">
        <v>79</v>
      </c>
      <c r="C48" s="175" t="s">
        <v>84</v>
      </c>
      <c r="D48" s="7" t="s">
        <v>48</v>
      </c>
      <c r="E48" s="68">
        <f>+'Memorias de Cantidades'!K473</f>
        <v>1166</v>
      </c>
      <c r="F48" s="24">
        <v>1836</v>
      </c>
      <c r="G48" s="25">
        <f t="shared" si="1"/>
        <v>103.1832</v>
      </c>
      <c r="H48" s="25">
        <f t="shared" si="2"/>
        <v>1939.1831999999999</v>
      </c>
      <c r="I48" s="25">
        <f t="shared" si="3"/>
        <v>678.71411999999998</v>
      </c>
      <c r="J48" s="26">
        <f t="shared" si="4"/>
        <v>2617.9</v>
      </c>
      <c r="K48" s="27">
        <f t="shared" si="5"/>
        <v>3052471.4</v>
      </c>
      <c r="L48" s="47"/>
      <c r="M48" s="31"/>
      <c r="N48" s="48"/>
      <c r="O48" s="49"/>
    </row>
    <row r="49" spans="1:15" ht="12.95" customHeight="1" x14ac:dyDescent="0.2">
      <c r="A49" s="23">
        <f t="shared" si="0"/>
        <v>2.0599999999999987</v>
      </c>
      <c r="B49" s="116" t="s">
        <v>141</v>
      </c>
      <c r="C49" s="176" t="s">
        <v>140</v>
      </c>
      <c r="D49" s="7" t="s">
        <v>48</v>
      </c>
      <c r="E49" s="68">
        <f>+'Memorias de Cantidades'!K492</f>
        <v>1166</v>
      </c>
      <c r="F49" s="24">
        <v>9920</v>
      </c>
      <c r="G49" s="25">
        <f t="shared" si="1"/>
        <v>557.50400000000002</v>
      </c>
      <c r="H49" s="25">
        <f t="shared" si="2"/>
        <v>10477.504000000001</v>
      </c>
      <c r="I49" s="25">
        <f t="shared" si="3"/>
        <v>3667.1264000000001</v>
      </c>
      <c r="J49" s="26">
        <f t="shared" si="4"/>
        <v>14144.63</v>
      </c>
      <c r="K49" s="27">
        <f t="shared" si="5"/>
        <v>16492638.58</v>
      </c>
      <c r="O49" s="30"/>
    </row>
    <row r="50" spans="1:15" ht="12.95" customHeight="1" x14ac:dyDescent="0.2">
      <c r="A50" s="23">
        <f t="shared" si="0"/>
        <v>2.0699999999999985</v>
      </c>
      <c r="B50" s="116" t="s">
        <v>230</v>
      </c>
      <c r="C50" s="45" t="s">
        <v>82</v>
      </c>
      <c r="D50" s="7" t="s">
        <v>48</v>
      </c>
      <c r="E50" s="68">
        <f>+'Memorias de Cantidades'!K519</f>
        <v>1013</v>
      </c>
      <c r="F50" s="24">
        <v>8227</v>
      </c>
      <c r="G50" s="25">
        <f t="shared" si="1"/>
        <v>462.35739999999998</v>
      </c>
      <c r="H50" s="25">
        <f t="shared" si="2"/>
        <v>8689.3574000000008</v>
      </c>
      <c r="I50" s="25">
        <f t="shared" si="3"/>
        <v>3041.2750900000001</v>
      </c>
      <c r="J50" s="26">
        <f t="shared" si="4"/>
        <v>11730.63</v>
      </c>
      <c r="K50" s="27">
        <f t="shared" si="5"/>
        <v>11883128.189999999</v>
      </c>
      <c r="O50" s="30"/>
    </row>
    <row r="51" spans="1:15" ht="12.95" customHeight="1" x14ac:dyDescent="0.2">
      <c r="A51" s="23">
        <f t="shared" si="0"/>
        <v>2.0799999999999983</v>
      </c>
      <c r="B51" s="116" t="s">
        <v>250</v>
      </c>
      <c r="C51" s="46" t="s">
        <v>249</v>
      </c>
      <c r="D51" s="7" t="s">
        <v>60</v>
      </c>
      <c r="E51" s="68">
        <f>+'Memorias de Cantidades'!J546</f>
        <v>267</v>
      </c>
      <c r="F51" s="24">
        <v>2269</v>
      </c>
      <c r="G51" s="25">
        <f t="shared" si="1"/>
        <v>127.51779999999999</v>
      </c>
      <c r="H51" s="25">
        <f t="shared" si="2"/>
        <v>2396.5178000000001</v>
      </c>
      <c r="I51" s="25">
        <f t="shared" si="3"/>
        <v>838.78122999999994</v>
      </c>
      <c r="J51" s="26">
        <f t="shared" si="4"/>
        <v>3235.3</v>
      </c>
      <c r="K51" s="27">
        <f t="shared" si="5"/>
        <v>863825.1</v>
      </c>
      <c r="O51" s="30"/>
    </row>
    <row r="52" spans="1:15" ht="12.95" customHeight="1" x14ac:dyDescent="0.2">
      <c r="A52" s="23">
        <f t="shared" si="0"/>
        <v>2.0899999999999981</v>
      </c>
      <c r="B52" s="116" t="s">
        <v>97</v>
      </c>
      <c r="C52" s="175" t="s">
        <v>95</v>
      </c>
      <c r="D52" s="7" t="s">
        <v>59</v>
      </c>
      <c r="E52" s="68">
        <f>+'Memorias de Cantidades'!L573</f>
        <v>427</v>
      </c>
      <c r="F52" s="24">
        <v>7156</v>
      </c>
      <c r="G52" s="25">
        <f t="shared" si="1"/>
        <v>402.16719999999998</v>
      </c>
      <c r="H52" s="25">
        <f t="shared" si="2"/>
        <v>7558.1671999999999</v>
      </c>
      <c r="I52" s="25">
        <f t="shared" si="3"/>
        <v>2645.3585199999998</v>
      </c>
      <c r="J52" s="26">
        <f t="shared" si="4"/>
        <v>10203.530000000001</v>
      </c>
      <c r="K52" s="27">
        <f t="shared" si="5"/>
        <v>4356907.3099999996</v>
      </c>
      <c r="O52" s="30"/>
    </row>
    <row r="53" spans="1:15" ht="12.95" customHeight="1" x14ac:dyDescent="0.2">
      <c r="A53" s="23">
        <f t="shared" si="0"/>
        <v>2.0999999999999979</v>
      </c>
      <c r="B53" s="116" t="s">
        <v>258</v>
      </c>
      <c r="C53" s="46" t="s">
        <v>254</v>
      </c>
      <c r="D53" s="7" t="s">
        <v>48</v>
      </c>
      <c r="E53" s="68">
        <f>+'Memorias de Cantidades'!K600</f>
        <v>393</v>
      </c>
      <c r="F53" s="24">
        <f>+Apus!G627</f>
        <v>146512.41999999998</v>
      </c>
      <c r="G53" s="25">
        <f t="shared" si="1"/>
        <v>8233.9980039999991</v>
      </c>
      <c r="H53" s="25">
        <f t="shared" si="2"/>
        <v>154746.41800399998</v>
      </c>
      <c r="I53" s="25">
        <f t="shared" si="3"/>
        <v>54161.246301399988</v>
      </c>
      <c r="J53" s="26">
        <f t="shared" si="4"/>
        <v>208907.66</v>
      </c>
      <c r="K53" s="27">
        <f t="shared" si="5"/>
        <v>82100710.379999995</v>
      </c>
      <c r="O53" s="30"/>
    </row>
    <row r="54" spans="1:15" ht="12.95" customHeight="1" x14ac:dyDescent="0.2">
      <c r="A54" s="23">
        <f t="shared" si="0"/>
        <v>2.1099999999999977</v>
      </c>
      <c r="B54" s="116" t="s">
        <v>260</v>
      </c>
      <c r="C54" s="45" t="s">
        <v>259</v>
      </c>
      <c r="D54" s="7" t="s">
        <v>48</v>
      </c>
      <c r="E54" s="68">
        <f>+'Memorias de Cantidades'!K627</f>
        <v>754</v>
      </c>
      <c r="F54" s="24">
        <v>24357</v>
      </c>
      <c r="G54" s="25">
        <f t="shared" si="1"/>
        <v>1368.8634</v>
      </c>
      <c r="H54" s="25">
        <f t="shared" si="2"/>
        <v>25725.863399999998</v>
      </c>
      <c r="I54" s="25">
        <f t="shared" si="3"/>
        <v>9004.0521899999985</v>
      </c>
      <c r="J54" s="26">
        <f t="shared" si="4"/>
        <v>34729.919999999998</v>
      </c>
      <c r="K54" s="27">
        <f t="shared" si="5"/>
        <v>26186359.68</v>
      </c>
      <c r="O54" s="30"/>
    </row>
    <row r="55" spans="1:15" ht="12.95" customHeight="1" x14ac:dyDescent="0.2">
      <c r="A55" s="23">
        <f t="shared" si="0"/>
        <v>2.1199999999999974</v>
      </c>
      <c r="B55" s="116" t="s">
        <v>262</v>
      </c>
      <c r="C55" s="46" t="s">
        <v>261</v>
      </c>
      <c r="D55" s="7" t="s">
        <v>48</v>
      </c>
      <c r="E55" s="68">
        <f>+'Memorias de Cantidades'!K654</f>
        <v>477</v>
      </c>
      <c r="F55" s="24">
        <v>54371</v>
      </c>
      <c r="G55" s="25">
        <f t="shared" si="1"/>
        <v>3055.6502</v>
      </c>
      <c r="H55" s="25">
        <f t="shared" si="2"/>
        <v>57426.650200000004</v>
      </c>
      <c r="I55" s="25">
        <f t="shared" si="3"/>
        <v>20099.327570000001</v>
      </c>
      <c r="J55" s="26">
        <f t="shared" si="4"/>
        <v>77525.98</v>
      </c>
      <c r="K55" s="27">
        <f t="shared" si="5"/>
        <v>36979892.460000001</v>
      </c>
      <c r="O55" s="30"/>
    </row>
    <row r="56" spans="1:15" ht="12.95" customHeight="1" x14ac:dyDescent="0.2">
      <c r="A56" s="23">
        <f t="shared" si="0"/>
        <v>2.1299999999999972</v>
      </c>
      <c r="B56" s="116" t="s">
        <v>264</v>
      </c>
      <c r="C56" s="45" t="s">
        <v>263</v>
      </c>
      <c r="D56" s="7" t="s">
        <v>60</v>
      </c>
      <c r="E56" s="68">
        <f>+'Memorias de Cantidades'!J681</f>
        <v>267</v>
      </c>
      <c r="F56" s="24">
        <v>15834</v>
      </c>
      <c r="G56" s="25">
        <f t="shared" si="1"/>
        <v>889.87080000000003</v>
      </c>
      <c r="H56" s="25">
        <f t="shared" si="2"/>
        <v>16723.870800000001</v>
      </c>
      <c r="I56" s="25">
        <f t="shared" si="3"/>
        <v>5853.3547799999997</v>
      </c>
      <c r="J56" s="26">
        <f t="shared" si="4"/>
        <v>22577.23</v>
      </c>
      <c r="K56" s="27">
        <f t="shared" si="5"/>
        <v>6028120.4100000001</v>
      </c>
      <c r="O56" s="30"/>
    </row>
    <row r="57" spans="1:15" ht="12.95" customHeight="1" x14ac:dyDescent="0.2">
      <c r="A57" s="23">
        <f t="shared" si="0"/>
        <v>2.139999999999997</v>
      </c>
      <c r="B57" s="116" t="s">
        <v>169</v>
      </c>
      <c r="C57" s="177" t="s">
        <v>168</v>
      </c>
      <c r="D57" s="7" t="s">
        <v>48</v>
      </c>
      <c r="E57" s="68">
        <f>+'Memorias de Cantidades'!K692</f>
        <v>5</v>
      </c>
      <c r="F57" s="24">
        <v>73009</v>
      </c>
      <c r="G57" s="25">
        <f t="shared" si="1"/>
        <v>4103.1058000000003</v>
      </c>
      <c r="H57" s="25">
        <f t="shared" si="2"/>
        <v>77112.105800000005</v>
      </c>
      <c r="I57" s="25">
        <f t="shared" si="3"/>
        <v>26989.23703</v>
      </c>
      <c r="J57" s="26">
        <f t="shared" si="4"/>
        <v>104101.34</v>
      </c>
      <c r="K57" s="27">
        <f t="shared" si="5"/>
        <v>520506.7</v>
      </c>
      <c r="O57" s="30"/>
    </row>
    <row r="58" spans="1:15" ht="12.95" customHeight="1" x14ac:dyDescent="0.2">
      <c r="A58" s="23">
        <f t="shared" si="0"/>
        <v>2.1499999999999968</v>
      </c>
      <c r="B58" s="116" t="s">
        <v>267</v>
      </c>
      <c r="C58" s="45" t="s">
        <v>266</v>
      </c>
      <c r="D58" s="7" t="s">
        <v>48</v>
      </c>
      <c r="E58" s="68">
        <f>+'Memorias de Cantidades'!K709</f>
        <v>144</v>
      </c>
      <c r="F58" s="24">
        <v>3824</v>
      </c>
      <c r="G58" s="25">
        <f t="shared" si="1"/>
        <v>214.90880000000001</v>
      </c>
      <c r="H58" s="25">
        <f t="shared" si="2"/>
        <v>4038.9088000000002</v>
      </c>
      <c r="I58" s="25">
        <f t="shared" si="3"/>
        <v>1413.61808</v>
      </c>
      <c r="J58" s="26">
        <f t="shared" si="4"/>
        <v>5452.53</v>
      </c>
      <c r="K58" s="27">
        <f t="shared" si="5"/>
        <v>785164.32</v>
      </c>
      <c r="O58" s="30"/>
    </row>
    <row r="59" spans="1:15" ht="12.95" customHeight="1" x14ac:dyDescent="0.2">
      <c r="A59" s="23">
        <f t="shared" si="0"/>
        <v>2.1599999999999966</v>
      </c>
      <c r="B59" s="116" t="s">
        <v>271</v>
      </c>
      <c r="C59" s="46" t="s">
        <v>270</v>
      </c>
      <c r="D59" s="7" t="s">
        <v>48</v>
      </c>
      <c r="E59" s="68">
        <f>+'Memorias de Cantidades'!K726</f>
        <v>144</v>
      </c>
      <c r="F59" s="24">
        <v>64772</v>
      </c>
      <c r="G59" s="25">
        <f t="shared" si="1"/>
        <v>3640.1864</v>
      </c>
      <c r="H59" s="25">
        <f t="shared" si="2"/>
        <v>68412.186400000006</v>
      </c>
      <c r="I59" s="25">
        <f t="shared" si="3"/>
        <v>23944.265240000001</v>
      </c>
      <c r="J59" s="26">
        <f t="shared" si="4"/>
        <v>92356.45</v>
      </c>
      <c r="K59" s="27">
        <f t="shared" si="5"/>
        <v>13299328.800000001</v>
      </c>
      <c r="O59" s="30"/>
    </row>
    <row r="60" spans="1:15" ht="12.95" customHeight="1" x14ac:dyDescent="0.2">
      <c r="A60" s="23">
        <f t="shared" si="0"/>
        <v>2.1699999999999964</v>
      </c>
      <c r="B60" s="116" t="s">
        <v>273</v>
      </c>
      <c r="C60" s="45" t="s">
        <v>272</v>
      </c>
      <c r="D60" s="7" t="s">
        <v>166</v>
      </c>
      <c r="E60" s="68">
        <f>+'Memorias de Cantidades'!I743</f>
        <v>4</v>
      </c>
      <c r="F60" s="24">
        <v>532729</v>
      </c>
      <c r="G60" s="25">
        <f t="shared" si="1"/>
        <v>29939.3698</v>
      </c>
      <c r="H60" s="25">
        <f t="shared" si="2"/>
        <v>562668.36979999999</v>
      </c>
      <c r="I60" s="25">
        <f t="shared" si="3"/>
        <v>196933.92942999999</v>
      </c>
      <c r="J60" s="26">
        <f t="shared" si="4"/>
        <v>759602.3</v>
      </c>
      <c r="K60" s="27">
        <f t="shared" si="5"/>
        <v>3038409.2</v>
      </c>
      <c r="O60" s="30"/>
    </row>
    <row r="61" spans="1:15" ht="12.95" customHeight="1" x14ac:dyDescent="0.2">
      <c r="A61" s="23">
        <f t="shared" si="0"/>
        <v>2.1799999999999962</v>
      </c>
      <c r="B61" s="116" t="s">
        <v>277</v>
      </c>
      <c r="C61" s="46" t="s">
        <v>274</v>
      </c>
      <c r="D61" s="7" t="s">
        <v>166</v>
      </c>
      <c r="E61" s="68">
        <f>+'Memorias de Cantidades'!I760</f>
        <v>3</v>
      </c>
      <c r="F61" s="24">
        <v>384473</v>
      </c>
      <c r="G61" s="25">
        <f t="shared" si="1"/>
        <v>21607.382600000001</v>
      </c>
      <c r="H61" s="25">
        <f t="shared" si="2"/>
        <v>406080.38260000001</v>
      </c>
      <c r="I61" s="25">
        <f t="shared" si="3"/>
        <v>142128.13391</v>
      </c>
      <c r="J61" s="26">
        <f t="shared" si="4"/>
        <v>548208.52</v>
      </c>
      <c r="K61" s="27">
        <f t="shared" si="5"/>
        <v>1644625.56</v>
      </c>
      <c r="O61" s="30"/>
    </row>
    <row r="62" spans="1:15" ht="12.95" customHeight="1" x14ac:dyDescent="0.2">
      <c r="A62" s="23">
        <f t="shared" si="0"/>
        <v>2.1899999999999959</v>
      </c>
      <c r="B62" s="116" t="s">
        <v>275</v>
      </c>
      <c r="C62" s="45" t="s">
        <v>276</v>
      </c>
      <c r="D62" s="7" t="s">
        <v>2</v>
      </c>
      <c r="E62" s="68">
        <f>+'Memorias de Cantidades'!I777</f>
        <v>3</v>
      </c>
      <c r="F62" s="24">
        <v>59807</v>
      </c>
      <c r="G62" s="25">
        <f t="shared" si="1"/>
        <v>3361.1534000000001</v>
      </c>
      <c r="H62" s="25">
        <f t="shared" si="2"/>
        <v>63168.153400000003</v>
      </c>
      <c r="I62" s="25">
        <f t="shared" si="3"/>
        <v>22108.85369</v>
      </c>
      <c r="J62" s="26">
        <f t="shared" si="4"/>
        <v>85277.01</v>
      </c>
      <c r="K62" s="27">
        <f t="shared" si="5"/>
        <v>255831.03</v>
      </c>
      <c r="O62" s="30"/>
    </row>
    <row r="63" spans="1:15" ht="12.95" customHeight="1" x14ac:dyDescent="0.2">
      <c r="A63" s="23">
        <f t="shared" si="0"/>
        <v>2.1999999999999957</v>
      </c>
      <c r="B63" s="116" t="s">
        <v>40</v>
      </c>
      <c r="C63" s="45" t="s">
        <v>118</v>
      </c>
      <c r="D63" s="7" t="s">
        <v>48</v>
      </c>
      <c r="E63" s="158">
        <f>+'Memorias de Cantidades'!K794</f>
        <v>16</v>
      </c>
      <c r="F63" s="24">
        <f>+Apus!G776</f>
        <v>60650.400000000001</v>
      </c>
      <c r="G63" s="25">
        <f t="shared" si="1"/>
        <v>3408.5524800000003</v>
      </c>
      <c r="H63" s="25">
        <f t="shared" si="2"/>
        <v>64058.95248</v>
      </c>
      <c r="I63" s="25">
        <f t="shared" si="3"/>
        <v>22420.633367999999</v>
      </c>
      <c r="J63" s="26">
        <f t="shared" si="4"/>
        <v>86479.59</v>
      </c>
      <c r="K63" s="27">
        <f t="shared" si="5"/>
        <v>1383673.44</v>
      </c>
      <c r="O63" s="30"/>
    </row>
    <row r="64" spans="1:15" ht="12.95" customHeight="1" x14ac:dyDescent="0.2">
      <c r="A64" s="23">
        <f t="shared" si="0"/>
        <v>2.2099999999999955</v>
      </c>
      <c r="B64" s="116" t="s">
        <v>279</v>
      </c>
      <c r="C64" s="45" t="s">
        <v>278</v>
      </c>
      <c r="D64" s="7" t="s">
        <v>48</v>
      </c>
      <c r="E64" s="68">
        <f>+'Memorias de Cantidades'!K811</f>
        <v>11</v>
      </c>
      <c r="F64" s="24">
        <v>15870</v>
      </c>
      <c r="G64" s="25">
        <f t="shared" si="1"/>
        <v>891.89400000000001</v>
      </c>
      <c r="H64" s="25">
        <f t="shared" si="2"/>
        <v>16761.894</v>
      </c>
      <c r="I64" s="25">
        <f t="shared" si="3"/>
        <v>5866.6628999999994</v>
      </c>
      <c r="J64" s="26">
        <f t="shared" si="4"/>
        <v>22628.560000000001</v>
      </c>
      <c r="K64" s="27">
        <f t="shared" si="5"/>
        <v>248914.16</v>
      </c>
      <c r="O64" s="30"/>
    </row>
    <row r="65" spans="1:15" ht="12.95" customHeight="1" x14ac:dyDescent="0.2">
      <c r="A65" s="23">
        <f t="shared" si="0"/>
        <v>2.2199999999999953</v>
      </c>
      <c r="B65" s="116" t="s">
        <v>283</v>
      </c>
      <c r="C65" s="46" t="s">
        <v>282</v>
      </c>
      <c r="D65" s="7" t="s">
        <v>59</v>
      </c>
      <c r="E65" s="68">
        <f>+'Memorias de Cantidades'!K828</f>
        <v>32</v>
      </c>
      <c r="F65" s="24">
        <v>18058</v>
      </c>
      <c r="G65" s="25">
        <f t="shared" si="1"/>
        <v>1014.8596</v>
      </c>
      <c r="H65" s="25">
        <f t="shared" si="2"/>
        <v>19072.8596</v>
      </c>
      <c r="I65" s="25">
        <f t="shared" si="3"/>
        <v>6675.5008599999992</v>
      </c>
      <c r="J65" s="26">
        <f t="shared" si="4"/>
        <v>25748.36</v>
      </c>
      <c r="K65" s="27">
        <f t="shared" si="5"/>
        <v>823947.52</v>
      </c>
      <c r="O65" s="30"/>
    </row>
    <row r="66" spans="1:15" ht="12.95" customHeight="1" x14ac:dyDescent="0.2">
      <c r="A66" s="23">
        <f t="shared" si="0"/>
        <v>2.2299999999999951</v>
      </c>
      <c r="B66" s="116" t="s">
        <v>285</v>
      </c>
      <c r="C66" s="45" t="s">
        <v>284</v>
      </c>
      <c r="D66" s="7" t="s">
        <v>48</v>
      </c>
      <c r="E66" s="68">
        <f>+'Memorias de Cantidades'!K845</f>
        <v>13</v>
      </c>
      <c r="F66" s="24">
        <v>46480</v>
      </c>
      <c r="G66" s="25">
        <f t="shared" si="1"/>
        <v>2612.1759999999999</v>
      </c>
      <c r="H66" s="25">
        <f t="shared" si="2"/>
        <v>49092.175999999999</v>
      </c>
      <c r="I66" s="25">
        <f t="shared" si="3"/>
        <v>17182.261599999998</v>
      </c>
      <c r="J66" s="26">
        <f t="shared" si="4"/>
        <v>66274.44</v>
      </c>
      <c r="K66" s="27">
        <f t="shared" si="5"/>
        <v>861567.72</v>
      </c>
      <c r="O66" s="30"/>
    </row>
    <row r="67" spans="1:15" ht="12.95" customHeight="1" x14ac:dyDescent="0.2">
      <c r="A67" s="23">
        <f t="shared" si="0"/>
        <v>2.2399999999999949</v>
      </c>
      <c r="B67" s="116" t="s">
        <v>287</v>
      </c>
      <c r="C67" s="46" t="s">
        <v>286</v>
      </c>
      <c r="D67" s="7" t="s">
        <v>288</v>
      </c>
      <c r="E67" s="68">
        <f>+'Memorias de Cantidades'!J863</f>
        <v>30</v>
      </c>
      <c r="F67" s="24">
        <v>24044</v>
      </c>
      <c r="G67" s="25">
        <f t="shared" si="1"/>
        <v>1351.2728</v>
      </c>
      <c r="H67" s="25">
        <f t="shared" si="2"/>
        <v>25395.272799999999</v>
      </c>
      <c r="I67" s="25">
        <f t="shared" si="3"/>
        <v>8888.3454799999981</v>
      </c>
      <c r="J67" s="26">
        <f t="shared" si="4"/>
        <v>34283.620000000003</v>
      </c>
      <c r="K67" s="27">
        <f t="shared" si="5"/>
        <v>1028508.6</v>
      </c>
      <c r="O67" s="30"/>
    </row>
    <row r="68" spans="1:15" ht="12.95" customHeight="1" x14ac:dyDescent="0.2">
      <c r="A68" s="23">
        <f t="shared" si="0"/>
        <v>2.2499999999999947</v>
      </c>
      <c r="B68" s="116" t="s">
        <v>290</v>
      </c>
      <c r="C68" s="45" t="s">
        <v>289</v>
      </c>
      <c r="D68" s="7" t="s">
        <v>288</v>
      </c>
      <c r="E68" s="68">
        <f>+'Memorias de Cantidades'!J880</f>
        <v>16</v>
      </c>
      <c r="F68" s="24">
        <v>187797</v>
      </c>
      <c r="G68" s="25">
        <f t="shared" si="1"/>
        <v>10554.1914</v>
      </c>
      <c r="H68" s="25">
        <f t="shared" si="2"/>
        <v>198351.19140000001</v>
      </c>
      <c r="I68" s="25">
        <f t="shared" si="3"/>
        <v>69422.916989999998</v>
      </c>
      <c r="J68" s="26">
        <f t="shared" si="4"/>
        <v>267774.11</v>
      </c>
      <c r="K68" s="27">
        <f t="shared" si="5"/>
        <v>4284385.76</v>
      </c>
      <c r="O68" s="30"/>
    </row>
    <row r="69" spans="1:15" ht="12.95" customHeight="1" x14ac:dyDescent="0.2">
      <c r="A69" s="23">
        <f t="shared" si="0"/>
        <v>2.2599999999999945</v>
      </c>
      <c r="B69" s="116" t="s">
        <v>292</v>
      </c>
      <c r="C69" s="46" t="s">
        <v>291</v>
      </c>
      <c r="D69" s="7" t="s">
        <v>59</v>
      </c>
      <c r="E69" s="68">
        <f>+'Memorias de Cantidades'!J898</f>
        <v>2</v>
      </c>
      <c r="F69" s="24">
        <v>71119</v>
      </c>
      <c r="G69" s="25">
        <f t="shared" si="1"/>
        <v>3996.8878</v>
      </c>
      <c r="H69" s="25">
        <f t="shared" si="2"/>
        <v>75115.887799999997</v>
      </c>
      <c r="I69" s="25">
        <f t="shared" si="3"/>
        <v>26290.560729999997</v>
      </c>
      <c r="J69" s="26">
        <f t="shared" si="4"/>
        <v>101406.45</v>
      </c>
      <c r="K69" s="27">
        <f t="shared" si="5"/>
        <v>202812.9</v>
      </c>
      <c r="O69" s="30"/>
    </row>
    <row r="70" spans="1:15" ht="12.95" customHeight="1" thickBot="1" x14ac:dyDescent="0.25">
      <c r="A70" s="32"/>
      <c r="B70" s="188"/>
      <c r="C70" s="189"/>
      <c r="D70" s="190"/>
      <c r="E70" s="191"/>
      <c r="F70" s="192"/>
      <c r="G70" s="193"/>
      <c r="H70" s="193"/>
      <c r="I70" s="193"/>
      <c r="J70" s="194"/>
      <c r="K70" s="195"/>
      <c r="O70" s="30"/>
    </row>
    <row r="71" spans="1:15" ht="13.5" thickBot="1" x14ac:dyDescent="0.25">
      <c r="C71" s="18"/>
      <c r="D71" s="70"/>
    </row>
    <row r="72" spans="1:15" x14ac:dyDescent="0.2">
      <c r="G72" s="286" t="s">
        <v>8</v>
      </c>
      <c r="H72" s="287"/>
      <c r="I72" s="287"/>
      <c r="J72" s="54"/>
      <c r="K72" s="55">
        <f>ROUND(SUM(K10:K70),0)</f>
        <v>303582271</v>
      </c>
    </row>
    <row r="73" spans="1:15" ht="13.15" customHeight="1" x14ac:dyDescent="0.2">
      <c r="G73" s="280" t="s">
        <v>6</v>
      </c>
      <c r="H73" s="281"/>
      <c r="I73" s="281"/>
      <c r="J73" s="56">
        <v>0.21</v>
      </c>
      <c r="K73" s="57">
        <f>ROUND(K72*J73,0)</f>
        <v>63752277</v>
      </c>
    </row>
    <row r="74" spans="1:15" x14ac:dyDescent="0.2">
      <c r="G74" s="288" t="s">
        <v>5</v>
      </c>
      <c r="H74" s="289"/>
      <c r="I74" s="289"/>
      <c r="J74" s="56">
        <v>0.06</v>
      </c>
      <c r="K74" s="57">
        <f>ROUND(K72*J74,0)</f>
        <v>18214936</v>
      </c>
    </row>
    <row r="75" spans="1:15" x14ac:dyDescent="0.2">
      <c r="G75" s="290" t="s">
        <v>7</v>
      </c>
      <c r="H75" s="291"/>
      <c r="I75" s="291"/>
      <c r="J75" s="56">
        <v>0.04</v>
      </c>
      <c r="K75" s="57">
        <f>ROUND(K72*J75,0)</f>
        <v>12143291</v>
      </c>
    </row>
    <row r="76" spans="1:15" x14ac:dyDescent="0.2">
      <c r="G76" s="290" t="s">
        <v>30</v>
      </c>
      <c r="H76" s="291"/>
      <c r="I76" s="294"/>
      <c r="J76" s="56">
        <f>+J73+J74+J75</f>
        <v>0.31</v>
      </c>
      <c r="K76" s="58">
        <f>ROUND(K72*J76,0)</f>
        <v>94110504</v>
      </c>
      <c r="M76" s="30"/>
    </row>
    <row r="77" spans="1:15" x14ac:dyDescent="0.2">
      <c r="G77" s="292" t="s">
        <v>10</v>
      </c>
      <c r="H77" s="293"/>
      <c r="I77" s="293"/>
      <c r="J77" s="59">
        <v>0.19</v>
      </c>
      <c r="K77" s="58">
        <f>ROUND(K75*J77,0)</f>
        <v>2307225</v>
      </c>
    </row>
    <row r="78" spans="1:15" ht="15" customHeight="1" thickBot="1" x14ac:dyDescent="0.25">
      <c r="G78" s="284" t="s">
        <v>9</v>
      </c>
      <c r="H78" s="285"/>
      <c r="I78" s="285"/>
      <c r="J78" s="60"/>
      <c r="K78" s="61">
        <f>ROUND(K72+K73+K74+K75+K77,0)</f>
        <v>400000000</v>
      </c>
      <c r="M78" s="35"/>
    </row>
    <row r="79" spans="1:15" x14ac:dyDescent="0.2">
      <c r="D79" s="62"/>
      <c r="E79" s="63"/>
      <c r="F79" s="62"/>
      <c r="G79" s="62"/>
      <c r="H79" s="62"/>
      <c r="I79" s="62"/>
      <c r="J79" s="62"/>
      <c r="K79" s="64"/>
    </row>
    <row r="80" spans="1:15" x14ac:dyDescent="0.2">
      <c r="K80" s="65"/>
      <c r="M80" s="30"/>
    </row>
    <row r="81" spans="11:11" x14ac:dyDescent="0.2">
      <c r="K81" s="65"/>
    </row>
    <row r="82" spans="11:11" x14ac:dyDescent="0.2">
      <c r="K82" s="65"/>
    </row>
    <row r="83" spans="11:11" x14ac:dyDescent="0.2">
      <c r="K83" s="65"/>
    </row>
    <row r="84" spans="11:11" x14ac:dyDescent="0.2">
      <c r="K84" s="30"/>
    </row>
  </sheetData>
  <mergeCells count="12">
    <mergeCell ref="G78:I78"/>
    <mergeCell ref="G72:I72"/>
    <mergeCell ref="G74:I74"/>
    <mergeCell ref="G75:I75"/>
    <mergeCell ref="G77:I77"/>
    <mergeCell ref="G76:I76"/>
    <mergeCell ref="A6:K6"/>
    <mergeCell ref="A1:K1"/>
    <mergeCell ref="A3:K3"/>
    <mergeCell ref="A4:K4"/>
    <mergeCell ref="G73:I73"/>
    <mergeCell ref="H7:H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scale="37" orientation="portrait" r:id="rId1"/>
  <ignoredErrors>
    <ignoredError sqref="B10 B12:B15 B17:B19 B25:B33 B37:B39 B41:B42 B45:B46 B48:B52 B54:B60 B61:B62 B64:B69 B21:B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898"/>
  <sheetViews>
    <sheetView view="pageBreakPreview" zoomScale="40" zoomScaleNormal="70" zoomScaleSheetLayoutView="40" workbookViewId="0">
      <selection activeCell="B36" sqref="B36:D44"/>
    </sheetView>
  </sheetViews>
  <sheetFormatPr baseColWidth="10" defaultColWidth="11.42578125" defaultRowHeight="12.75" x14ac:dyDescent="0.2"/>
  <cols>
    <col min="1" max="1" width="1.42578125" style="13" customWidth="1"/>
    <col min="2" max="2" width="11.42578125" style="14"/>
    <col min="3" max="3" width="49" style="13" customWidth="1"/>
    <col min="4" max="4" width="15.28515625" style="13" customWidth="1"/>
    <col min="5" max="7" width="11.42578125" style="13"/>
    <col min="8" max="8" width="13.7109375" style="13" customWidth="1"/>
    <col min="9" max="9" width="11.42578125" style="13"/>
    <col min="10" max="10" width="13.140625" style="13" customWidth="1"/>
    <col min="11" max="11" width="12.28515625" style="13" customWidth="1"/>
    <col min="12" max="12" width="13.42578125" style="13" customWidth="1"/>
    <col min="13" max="13" width="45.28515625" style="13" customWidth="1"/>
    <col min="14" max="16384" width="11.42578125" style="13"/>
  </cols>
  <sheetData>
    <row r="1" spans="1:13" ht="4.5" customHeight="1" thickBot="1" x14ac:dyDescent="0.25"/>
    <row r="2" spans="1:13" ht="15" customHeight="1" x14ac:dyDescent="0.2">
      <c r="B2" s="310"/>
      <c r="C2" s="311"/>
      <c r="D2" s="316" t="s">
        <v>16</v>
      </c>
      <c r="E2" s="316"/>
      <c r="F2" s="316"/>
      <c r="G2" s="316"/>
      <c r="H2" s="316"/>
      <c r="I2" s="316"/>
      <c r="J2" s="316"/>
      <c r="K2" s="316"/>
      <c r="L2" s="316"/>
      <c r="M2" s="316"/>
    </row>
    <row r="3" spans="1:13" ht="15" customHeight="1" x14ac:dyDescent="0.2">
      <c r="B3" s="312"/>
      <c r="C3" s="313"/>
      <c r="D3" s="317"/>
      <c r="E3" s="317"/>
      <c r="F3" s="317"/>
      <c r="G3" s="317"/>
      <c r="H3" s="317"/>
      <c r="I3" s="317"/>
      <c r="J3" s="317"/>
      <c r="K3" s="317"/>
      <c r="L3" s="317"/>
      <c r="M3" s="317"/>
    </row>
    <row r="4" spans="1:13" ht="15" customHeight="1" thickBot="1" x14ac:dyDescent="0.25">
      <c r="B4" s="312"/>
      <c r="C4" s="313"/>
      <c r="D4" s="318"/>
      <c r="E4" s="318"/>
      <c r="F4" s="318"/>
      <c r="G4" s="318"/>
      <c r="H4" s="318"/>
      <c r="I4" s="318"/>
      <c r="J4" s="318"/>
      <c r="K4" s="318"/>
      <c r="L4" s="318"/>
      <c r="M4" s="318"/>
    </row>
    <row r="5" spans="1:13" ht="15.75" customHeight="1" thickBot="1" x14ac:dyDescent="0.25">
      <c r="B5" s="314"/>
      <c r="C5" s="315"/>
      <c r="D5" s="319"/>
      <c r="E5" s="319"/>
      <c r="F5" s="319"/>
      <c r="G5" s="319"/>
      <c r="H5" s="319"/>
      <c r="I5" s="319"/>
      <c r="J5" s="319"/>
      <c r="K5" s="319"/>
      <c r="L5" s="319"/>
      <c r="M5" s="319"/>
    </row>
    <row r="6" spans="1:13" ht="13.5" thickBot="1" x14ac:dyDescent="0.25"/>
    <row r="7" spans="1:13" s="15" customFormat="1" ht="13.5" thickBot="1" x14ac:dyDescent="0.25">
      <c r="B7" s="320" t="str">
        <f>+Mercado!A4</f>
        <v>23500C1214 MEJORAMIENTO Y MANTENIMIENTO INFRAESTRUCTURA AEROPUERTO JUAN CASIANO SOLIS DE GUAPI”</v>
      </c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2"/>
    </row>
    <row r="8" spans="1:13" s="15" customFormat="1" ht="15.75" customHeight="1" thickBot="1" x14ac:dyDescent="0.25">
      <c r="B8" s="102"/>
      <c r="C8" s="103"/>
      <c r="D8" s="103"/>
      <c r="E8" s="103"/>
      <c r="F8" s="103"/>
      <c r="G8" s="103" t="str">
        <f>+Mercado!C9</f>
        <v xml:space="preserve">TORRE </v>
      </c>
      <c r="H8" s="103"/>
      <c r="I8" s="103"/>
      <c r="J8" s="103"/>
      <c r="K8" s="103"/>
      <c r="L8" s="103"/>
      <c r="M8" s="104"/>
    </row>
    <row r="9" spans="1:13" s="15" customFormat="1" ht="14.25" customHeight="1" thickBot="1" x14ac:dyDescent="0.25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 s="15" customFormat="1" ht="13.5" thickBot="1" x14ac:dyDescent="0.25">
      <c r="A10" s="97"/>
      <c r="B10" s="89" t="s">
        <v>17</v>
      </c>
      <c r="C10" s="89" t="s">
        <v>15</v>
      </c>
      <c r="D10" s="89" t="s">
        <v>14</v>
      </c>
      <c r="E10" s="307" t="s">
        <v>18</v>
      </c>
      <c r="F10" s="308"/>
      <c r="G10" s="308"/>
      <c r="H10" s="309"/>
      <c r="I10" s="307" t="s">
        <v>19</v>
      </c>
      <c r="J10" s="308"/>
      <c r="K10" s="308"/>
      <c r="L10" s="309"/>
      <c r="M10" s="89" t="s">
        <v>20</v>
      </c>
    </row>
    <row r="11" spans="1:13" s="17" customFormat="1" ht="26.25" thickBot="1" x14ac:dyDescent="0.3">
      <c r="A11" s="98"/>
      <c r="B11" s="92">
        <f>+Mercado!A10</f>
        <v>1.01</v>
      </c>
      <c r="C11" s="93" t="str">
        <f>+Mercado!C10</f>
        <v>RETIRO MANTO IMPERM.-BREA-ALQUITRAN-XX</v>
      </c>
      <c r="D11" s="93" t="str">
        <f>+Mercado!D10</f>
        <v>M2</v>
      </c>
      <c r="E11" s="95" t="s">
        <v>21</v>
      </c>
      <c r="F11" s="95" t="s">
        <v>22</v>
      </c>
      <c r="G11" s="95" t="s">
        <v>23</v>
      </c>
      <c r="H11" s="95" t="s">
        <v>24</v>
      </c>
      <c r="I11" s="95" t="s">
        <v>25</v>
      </c>
      <c r="J11" s="95" t="s">
        <v>26</v>
      </c>
      <c r="K11" s="95" t="s">
        <v>27</v>
      </c>
      <c r="L11" s="95" t="s">
        <v>28</v>
      </c>
      <c r="M11" s="95" t="s">
        <v>29</v>
      </c>
    </row>
    <row r="12" spans="1:13" s="17" customFormat="1" ht="15" customHeight="1" x14ac:dyDescent="0.25">
      <c r="A12" s="98"/>
      <c r="B12" s="295"/>
      <c r="C12" s="296"/>
      <c r="D12" s="297"/>
      <c r="E12" s="94">
        <v>3</v>
      </c>
      <c r="F12" s="96"/>
      <c r="G12" s="96">
        <f>3+3+3+4.5</f>
        <v>13.5</v>
      </c>
      <c r="H12" s="96"/>
      <c r="I12" s="96">
        <v>1</v>
      </c>
      <c r="J12" s="96"/>
      <c r="K12" s="96">
        <f t="shared" ref="K12:K17" si="0">+E12*G12*I12</f>
        <v>40.5</v>
      </c>
      <c r="L12" s="107"/>
      <c r="M12" s="111" t="s">
        <v>92</v>
      </c>
    </row>
    <row r="13" spans="1:13" s="17" customFormat="1" ht="15" customHeight="1" x14ac:dyDescent="0.25">
      <c r="A13" s="98"/>
      <c r="B13" s="298"/>
      <c r="C13" s="299"/>
      <c r="D13" s="300"/>
      <c r="E13" s="20">
        <v>2</v>
      </c>
      <c r="F13" s="8"/>
      <c r="G13" s="21">
        <f>3+3+3+4.5</f>
        <v>13.5</v>
      </c>
      <c r="H13" s="8"/>
      <c r="I13" s="21">
        <v>1</v>
      </c>
      <c r="J13" s="8"/>
      <c r="K13" s="21">
        <f t="shared" si="0"/>
        <v>27</v>
      </c>
      <c r="L13" s="108"/>
      <c r="M13" s="112" t="s">
        <v>90</v>
      </c>
    </row>
    <row r="14" spans="1:13" s="17" customFormat="1" ht="15" customHeight="1" x14ac:dyDescent="0.25">
      <c r="A14" s="98"/>
      <c r="B14" s="298"/>
      <c r="C14" s="299"/>
      <c r="D14" s="300"/>
      <c r="E14" s="20">
        <v>3</v>
      </c>
      <c r="F14" s="8"/>
      <c r="G14" s="8">
        <v>3.5</v>
      </c>
      <c r="H14" s="8"/>
      <c r="I14" s="21">
        <v>2</v>
      </c>
      <c r="J14" s="8"/>
      <c r="K14" s="21">
        <f t="shared" si="0"/>
        <v>21</v>
      </c>
      <c r="L14" s="108"/>
      <c r="M14" s="112" t="s">
        <v>91</v>
      </c>
    </row>
    <row r="15" spans="1:13" s="17" customFormat="1" ht="15" customHeight="1" x14ac:dyDescent="0.25">
      <c r="A15" s="98"/>
      <c r="B15" s="298"/>
      <c r="C15" s="299"/>
      <c r="D15" s="300"/>
      <c r="E15" s="22">
        <v>3</v>
      </c>
      <c r="F15" s="21"/>
      <c r="G15" s="21">
        <f>3+3+3+4.5</f>
        <v>13.5</v>
      </c>
      <c r="H15" s="21"/>
      <c r="I15" s="21">
        <v>1</v>
      </c>
      <c r="J15" s="21"/>
      <c r="K15" s="21">
        <f t="shared" si="0"/>
        <v>40.5</v>
      </c>
      <c r="L15" s="108"/>
      <c r="M15" s="112" t="s">
        <v>93</v>
      </c>
    </row>
    <row r="16" spans="1:13" s="17" customFormat="1" ht="15" customHeight="1" x14ac:dyDescent="0.25">
      <c r="A16" s="98"/>
      <c r="B16" s="298"/>
      <c r="C16" s="299"/>
      <c r="D16" s="300"/>
      <c r="E16" s="20">
        <v>0.3</v>
      </c>
      <c r="F16" s="8"/>
      <c r="G16" s="96">
        <f>3+3+3+4.5</f>
        <v>13.5</v>
      </c>
      <c r="H16" s="8"/>
      <c r="I16" s="8">
        <v>1</v>
      </c>
      <c r="J16" s="8"/>
      <c r="K16" s="8">
        <f t="shared" si="0"/>
        <v>4.05</v>
      </c>
      <c r="L16" s="108"/>
      <c r="M16" s="112" t="s">
        <v>100</v>
      </c>
    </row>
    <row r="17" spans="1:13" s="17" customFormat="1" ht="15" customHeight="1" x14ac:dyDescent="0.25">
      <c r="A17" s="98"/>
      <c r="B17" s="298"/>
      <c r="C17" s="299"/>
      <c r="D17" s="300"/>
      <c r="E17" s="20">
        <v>0.3</v>
      </c>
      <c r="F17" s="8"/>
      <c r="G17" s="96">
        <f>3+3+3+4.5</f>
        <v>13.5</v>
      </c>
      <c r="H17" s="8"/>
      <c r="I17" s="8">
        <v>1</v>
      </c>
      <c r="J17" s="8"/>
      <c r="K17" s="8">
        <f t="shared" si="0"/>
        <v>4.05</v>
      </c>
      <c r="L17" s="108"/>
      <c r="M17" s="112" t="s">
        <v>99</v>
      </c>
    </row>
    <row r="18" spans="1:13" s="17" customFormat="1" ht="15" customHeight="1" x14ac:dyDescent="0.25">
      <c r="A18" s="98"/>
      <c r="B18" s="298"/>
      <c r="C18" s="299"/>
      <c r="D18" s="300"/>
      <c r="E18" s="20"/>
      <c r="F18" s="8"/>
      <c r="G18" s="8"/>
      <c r="H18" s="8"/>
      <c r="I18" s="8"/>
      <c r="J18" s="8"/>
      <c r="K18" s="8"/>
      <c r="L18" s="90"/>
      <c r="M18" s="113"/>
    </row>
    <row r="19" spans="1:13" s="17" customFormat="1" ht="15.75" customHeight="1" thickBot="1" x14ac:dyDescent="0.3">
      <c r="A19" s="98"/>
      <c r="B19" s="298"/>
      <c r="C19" s="299"/>
      <c r="D19" s="300"/>
      <c r="E19" s="91"/>
      <c r="F19" s="8"/>
      <c r="G19" s="8"/>
      <c r="H19" s="71"/>
      <c r="I19" s="71"/>
      <c r="J19" s="71"/>
      <c r="K19" s="71"/>
      <c r="L19" s="109"/>
      <c r="M19" s="113"/>
    </row>
    <row r="20" spans="1:13" s="15" customFormat="1" ht="15.75" customHeight="1" thickBot="1" x14ac:dyDescent="0.25">
      <c r="A20" s="99"/>
      <c r="B20" s="301"/>
      <c r="C20" s="302"/>
      <c r="D20" s="303"/>
      <c r="E20" s="304"/>
      <c r="F20" s="305"/>
      <c r="G20" s="306"/>
      <c r="H20" s="100" t="s">
        <v>19</v>
      </c>
      <c r="I20" s="101"/>
      <c r="J20" s="101"/>
      <c r="K20" s="101">
        <f>ROUND(SUM(K12:K19),0)</f>
        <v>137</v>
      </c>
      <c r="L20" s="110"/>
      <c r="M20" s="114"/>
    </row>
    <row r="21" spans="1:13" s="15" customFormat="1" ht="13.5" thickBot="1" x14ac:dyDescent="0.25">
      <c r="B21" s="9"/>
      <c r="C21" s="9"/>
      <c r="D21" s="9"/>
      <c r="E21" s="10"/>
      <c r="F21" s="10"/>
      <c r="G21" s="10"/>
      <c r="H21" s="11"/>
      <c r="I21" s="12"/>
      <c r="J21" s="12"/>
      <c r="K21" s="12"/>
      <c r="L21" s="12"/>
      <c r="M21" s="10"/>
    </row>
    <row r="22" spans="1:13" ht="13.5" thickBot="1" x14ac:dyDescent="0.25">
      <c r="B22" s="89" t="s">
        <v>17</v>
      </c>
      <c r="C22" s="89" t="s">
        <v>15</v>
      </c>
      <c r="D22" s="89" t="s">
        <v>14</v>
      </c>
      <c r="E22" s="307" t="s">
        <v>18</v>
      </c>
      <c r="F22" s="308"/>
      <c r="G22" s="308"/>
      <c r="H22" s="309"/>
      <c r="I22" s="307" t="s">
        <v>19</v>
      </c>
      <c r="J22" s="308"/>
      <c r="K22" s="308"/>
      <c r="L22" s="309"/>
      <c r="M22" s="89" t="s">
        <v>20</v>
      </c>
    </row>
    <row r="23" spans="1:13" ht="26.25" thickBot="1" x14ac:dyDescent="0.25">
      <c r="B23" s="92">
        <f>+Mercado!A11</f>
        <v>1.02</v>
      </c>
      <c r="C23" s="93" t="str">
        <f>+Mercado!C11</f>
        <v>IMPERM.MANTO 500XT-FOIL ALUMINIO</v>
      </c>
      <c r="D23" s="93" t="str">
        <f>+Mercado!D11</f>
        <v>M2</v>
      </c>
      <c r="E23" s="95" t="s">
        <v>21</v>
      </c>
      <c r="F23" s="95" t="s">
        <v>22</v>
      </c>
      <c r="G23" s="95" t="s">
        <v>23</v>
      </c>
      <c r="H23" s="95" t="s">
        <v>24</v>
      </c>
      <c r="I23" s="95" t="s">
        <v>25</v>
      </c>
      <c r="J23" s="95" t="s">
        <v>26</v>
      </c>
      <c r="K23" s="95" t="s">
        <v>27</v>
      </c>
      <c r="L23" s="95" t="s">
        <v>28</v>
      </c>
      <c r="M23" s="95" t="s">
        <v>29</v>
      </c>
    </row>
    <row r="24" spans="1:13" x14ac:dyDescent="0.2">
      <c r="B24" s="295"/>
      <c r="C24" s="296"/>
      <c r="D24" s="297"/>
      <c r="E24" s="94">
        <v>3</v>
      </c>
      <c r="F24" s="96"/>
      <c r="G24" s="96">
        <f>3+3+3+4.5</f>
        <v>13.5</v>
      </c>
      <c r="H24" s="96"/>
      <c r="I24" s="96">
        <v>1</v>
      </c>
      <c r="J24" s="96"/>
      <c r="K24" s="96">
        <f t="shared" ref="K24:K29" si="1">+E24*G24*I24</f>
        <v>40.5</v>
      </c>
      <c r="L24" s="107"/>
      <c r="M24" s="111" t="s">
        <v>92</v>
      </c>
    </row>
    <row r="25" spans="1:13" x14ac:dyDescent="0.2">
      <c r="B25" s="298"/>
      <c r="C25" s="299"/>
      <c r="D25" s="300"/>
      <c r="E25" s="20">
        <v>2</v>
      </c>
      <c r="F25" s="8"/>
      <c r="G25" s="21">
        <f>3+3+3+4.5</f>
        <v>13.5</v>
      </c>
      <c r="H25" s="8"/>
      <c r="I25" s="21">
        <v>1</v>
      </c>
      <c r="J25" s="8"/>
      <c r="K25" s="21">
        <f t="shared" si="1"/>
        <v>27</v>
      </c>
      <c r="L25" s="108"/>
      <c r="M25" s="112" t="s">
        <v>90</v>
      </c>
    </row>
    <row r="26" spans="1:13" x14ac:dyDescent="0.2">
      <c r="B26" s="298"/>
      <c r="C26" s="299"/>
      <c r="D26" s="300"/>
      <c r="E26" s="20">
        <v>3</v>
      </c>
      <c r="F26" s="8"/>
      <c r="G26" s="8">
        <v>3.5</v>
      </c>
      <c r="H26" s="8"/>
      <c r="I26" s="21">
        <v>2</v>
      </c>
      <c r="J26" s="8"/>
      <c r="K26" s="21">
        <f t="shared" si="1"/>
        <v>21</v>
      </c>
      <c r="L26" s="108"/>
      <c r="M26" s="112" t="s">
        <v>91</v>
      </c>
    </row>
    <row r="27" spans="1:13" x14ac:dyDescent="0.2">
      <c r="B27" s="298"/>
      <c r="C27" s="299"/>
      <c r="D27" s="300"/>
      <c r="E27" s="22">
        <v>3</v>
      </c>
      <c r="F27" s="21"/>
      <c r="G27" s="21">
        <f>3+3+3+4.5</f>
        <v>13.5</v>
      </c>
      <c r="H27" s="21"/>
      <c r="I27" s="21">
        <v>1</v>
      </c>
      <c r="J27" s="21"/>
      <c r="K27" s="21">
        <f t="shared" si="1"/>
        <v>40.5</v>
      </c>
      <c r="L27" s="108"/>
      <c r="M27" s="112" t="s">
        <v>93</v>
      </c>
    </row>
    <row r="28" spans="1:13" x14ac:dyDescent="0.2">
      <c r="B28" s="298"/>
      <c r="C28" s="299"/>
      <c r="D28" s="300"/>
      <c r="E28" s="20">
        <v>0.3</v>
      </c>
      <c r="F28" s="8"/>
      <c r="G28" s="96">
        <f>3+3+3+4.5</f>
        <v>13.5</v>
      </c>
      <c r="H28" s="8"/>
      <c r="I28" s="8">
        <v>1</v>
      </c>
      <c r="J28" s="8"/>
      <c r="K28" s="8">
        <f t="shared" si="1"/>
        <v>4.05</v>
      </c>
      <c r="L28" s="108"/>
      <c r="M28" s="112" t="s">
        <v>100</v>
      </c>
    </row>
    <row r="29" spans="1:13" x14ac:dyDescent="0.2">
      <c r="B29" s="298"/>
      <c r="C29" s="299"/>
      <c r="D29" s="300"/>
      <c r="E29" s="20">
        <v>0.3</v>
      </c>
      <c r="F29" s="8"/>
      <c r="G29" s="96">
        <f>3+3+3+4.5</f>
        <v>13.5</v>
      </c>
      <c r="H29" s="8"/>
      <c r="I29" s="8">
        <v>1</v>
      </c>
      <c r="J29" s="8"/>
      <c r="K29" s="8">
        <f t="shared" si="1"/>
        <v>4.05</v>
      </c>
      <c r="L29" s="108"/>
      <c r="M29" s="112" t="s">
        <v>99</v>
      </c>
    </row>
    <row r="30" spans="1:13" x14ac:dyDescent="0.2">
      <c r="B30" s="298"/>
      <c r="C30" s="299"/>
      <c r="D30" s="300"/>
      <c r="E30" s="91"/>
      <c r="F30" s="8"/>
      <c r="G30" s="8"/>
      <c r="H30" s="8"/>
      <c r="I30" s="8"/>
      <c r="J30" s="8"/>
      <c r="K30" s="8"/>
      <c r="L30" s="90"/>
      <c r="M30" s="113"/>
    </row>
    <row r="31" spans="1:13" ht="13.5" thickBot="1" x14ac:dyDescent="0.25">
      <c r="B31" s="298"/>
      <c r="C31" s="299"/>
      <c r="D31" s="300"/>
      <c r="E31" s="91"/>
      <c r="F31" s="8"/>
      <c r="G31" s="8"/>
      <c r="H31" s="71"/>
      <c r="I31" s="71"/>
      <c r="J31" s="71"/>
      <c r="K31" s="71"/>
      <c r="L31" s="109"/>
      <c r="M31" s="113"/>
    </row>
    <row r="32" spans="1:13" ht="13.5" thickBot="1" x14ac:dyDescent="0.25">
      <c r="B32" s="301"/>
      <c r="C32" s="302"/>
      <c r="D32" s="303"/>
      <c r="E32" s="304"/>
      <c r="F32" s="305"/>
      <c r="G32" s="306"/>
      <c r="H32" s="100" t="s">
        <v>19</v>
      </c>
      <c r="I32" s="101"/>
      <c r="J32" s="101"/>
      <c r="K32" s="101">
        <f>ROUND(SUM(K24:K31),0)</f>
        <v>137</v>
      </c>
      <c r="L32" s="110"/>
      <c r="M32" s="114"/>
    </row>
    <row r="33" spans="2:13" ht="13.5" thickBot="1" x14ac:dyDescent="0.25"/>
    <row r="34" spans="2:13" ht="13.5" thickBot="1" x14ac:dyDescent="0.25">
      <c r="B34" s="89" t="s">
        <v>17</v>
      </c>
      <c r="C34" s="89" t="s">
        <v>15</v>
      </c>
      <c r="D34" s="89" t="s">
        <v>14</v>
      </c>
      <c r="E34" s="307" t="s">
        <v>18</v>
      </c>
      <c r="F34" s="308"/>
      <c r="G34" s="308"/>
      <c r="H34" s="309"/>
      <c r="I34" s="307" t="s">
        <v>19</v>
      </c>
      <c r="J34" s="308"/>
      <c r="K34" s="308"/>
      <c r="L34" s="309"/>
      <c r="M34" s="89" t="s">
        <v>20</v>
      </c>
    </row>
    <row r="35" spans="2:13" ht="26.25" thickBot="1" x14ac:dyDescent="0.25">
      <c r="B35" s="92">
        <f>+Mercado!A12</f>
        <v>1.03</v>
      </c>
      <c r="C35" s="93" t="str">
        <f>+Mercado!C12</f>
        <v>IMPRIMANTE ASFALTICO</v>
      </c>
      <c r="D35" s="93" t="str">
        <f>+Mercado!D12</f>
        <v>KLS</v>
      </c>
      <c r="E35" s="95" t="s">
        <v>21</v>
      </c>
      <c r="F35" s="95" t="s">
        <v>22</v>
      </c>
      <c r="G35" s="95" t="s">
        <v>23</v>
      </c>
      <c r="H35" s="95" t="s">
        <v>24</v>
      </c>
      <c r="I35" s="95" t="s">
        <v>25</v>
      </c>
      <c r="J35" s="95" t="s">
        <v>26</v>
      </c>
      <c r="K35" s="95" t="s">
        <v>27</v>
      </c>
      <c r="L35" s="95" t="s">
        <v>103</v>
      </c>
      <c r="M35" s="95" t="s">
        <v>29</v>
      </c>
    </row>
    <row r="36" spans="2:13" x14ac:dyDescent="0.2">
      <c r="B36" s="295"/>
      <c r="C36" s="296"/>
      <c r="D36" s="297"/>
      <c r="E36" s="94">
        <v>3</v>
      </c>
      <c r="F36" s="96"/>
      <c r="G36" s="96">
        <f>3+3+3+4.5</f>
        <v>13.5</v>
      </c>
      <c r="H36" s="96"/>
      <c r="I36" s="96">
        <v>1</v>
      </c>
      <c r="J36" s="96"/>
      <c r="K36" s="96">
        <f t="shared" ref="K36:K41" si="2">+E36*G36*I36</f>
        <v>40.5</v>
      </c>
      <c r="L36" s="115">
        <f>+K36*0.1</f>
        <v>4.05</v>
      </c>
      <c r="M36" s="111" t="s">
        <v>92</v>
      </c>
    </row>
    <row r="37" spans="2:13" x14ac:dyDescent="0.2">
      <c r="B37" s="298"/>
      <c r="C37" s="299"/>
      <c r="D37" s="300"/>
      <c r="E37" s="20">
        <v>2</v>
      </c>
      <c r="F37" s="8"/>
      <c r="G37" s="21">
        <f>3+3+3+4.5</f>
        <v>13.5</v>
      </c>
      <c r="H37" s="8"/>
      <c r="I37" s="21">
        <v>1</v>
      </c>
      <c r="J37" s="8"/>
      <c r="K37" s="21">
        <f t="shared" si="2"/>
        <v>27</v>
      </c>
      <c r="L37" s="115">
        <f t="shared" ref="L37:L41" si="3">+K37*0.1</f>
        <v>2.7</v>
      </c>
      <c r="M37" s="112" t="s">
        <v>90</v>
      </c>
    </row>
    <row r="38" spans="2:13" x14ac:dyDescent="0.2">
      <c r="B38" s="298"/>
      <c r="C38" s="299"/>
      <c r="D38" s="300"/>
      <c r="E38" s="20">
        <v>3</v>
      </c>
      <c r="F38" s="8"/>
      <c r="G38" s="8">
        <v>3.5</v>
      </c>
      <c r="H38" s="8"/>
      <c r="I38" s="21">
        <v>2</v>
      </c>
      <c r="J38" s="8"/>
      <c r="K38" s="21">
        <f t="shared" si="2"/>
        <v>21</v>
      </c>
      <c r="L38" s="115">
        <f t="shared" si="3"/>
        <v>2.1</v>
      </c>
      <c r="M38" s="112" t="s">
        <v>91</v>
      </c>
    </row>
    <row r="39" spans="2:13" x14ac:dyDescent="0.2">
      <c r="B39" s="298"/>
      <c r="C39" s="299"/>
      <c r="D39" s="300"/>
      <c r="E39" s="22">
        <v>3</v>
      </c>
      <c r="F39" s="21"/>
      <c r="G39" s="21">
        <f>3+3+3+4.5</f>
        <v>13.5</v>
      </c>
      <c r="H39" s="21"/>
      <c r="I39" s="21">
        <v>1</v>
      </c>
      <c r="J39" s="21"/>
      <c r="K39" s="21">
        <f t="shared" si="2"/>
        <v>40.5</v>
      </c>
      <c r="L39" s="115">
        <f t="shared" si="3"/>
        <v>4.05</v>
      </c>
      <c r="M39" s="112" t="s">
        <v>93</v>
      </c>
    </row>
    <row r="40" spans="2:13" x14ac:dyDescent="0.2">
      <c r="B40" s="298"/>
      <c r="C40" s="299"/>
      <c r="D40" s="300"/>
      <c r="E40" s="20">
        <v>0.3</v>
      </c>
      <c r="F40" s="8"/>
      <c r="G40" s="96">
        <f>3+3+3+4.5</f>
        <v>13.5</v>
      </c>
      <c r="H40" s="8"/>
      <c r="I40" s="8">
        <v>1</v>
      </c>
      <c r="J40" s="8"/>
      <c r="K40" s="8">
        <f t="shared" si="2"/>
        <v>4.05</v>
      </c>
      <c r="L40" s="115">
        <f t="shared" si="3"/>
        <v>0.40500000000000003</v>
      </c>
      <c r="M40" s="112" t="s">
        <v>100</v>
      </c>
    </row>
    <row r="41" spans="2:13" x14ac:dyDescent="0.2">
      <c r="B41" s="298"/>
      <c r="C41" s="299"/>
      <c r="D41" s="300"/>
      <c r="E41" s="20">
        <v>0.3</v>
      </c>
      <c r="F41" s="8"/>
      <c r="G41" s="96">
        <f>3+3+3+4.5</f>
        <v>13.5</v>
      </c>
      <c r="H41" s="8"/>
      <c r="I41" s="8">
        <v>1</v>
      </c>
      <c r="J41" s="8"/>
      <c r="K41" s="8">
        <f t="shared" si="2"/>
        <v>4.05</v>
      </c>
      <c r="L41" s="115">
        <f t="shared" si="3"/>
        <v>0.40500000000000003</v>
      </c>
      <c r="M41" s="112" t="s">
        <v>99</v>
      </c>
    </row>
    <row r="42" spans="2:13" x14ac:dyDescent="0.2">
      <c r="B42" s="298"/>
      <c r="C42" s="299"/>
      <c r="D42" s="300"/>
      <c r="E42" s="91"/>
      <c r="F42" s="8"/>
      <c r="G42" s="8"/>
      <c r="H42" s="8"/>
      <c r="I42" s="8"/>
      <c r="J42" s="8"/>
      <c r="K42" s="8"/>
      <c r="L42" s="90"/>
      <c r="M42" s="113"/>
    </row>
    <row r="43" spans="2:13" ht="13.5" thickBot="1" x14ac:dyDescent="0.25">
      <c r="B43" s="298"/>
      <c r="C43" s="299"/>
      <c r="D43" s="300"/>
      <c r="E43" s="91"/>
      <c r="F43" s="8"/>
      <c r="G43" s="8"/>
      <c r="H43" s="71"/>
      <c r="I43" s="71"/>
      <c r="J43" s="71"/>
      <c r="K43" s="71"/>
      <c r="L43" s="109"/>
      <c r="M43" s="113"/>
    </row>
    <row r="44" spans="2:13" ht="13.5" thickBot="1" x14ac:dyDescent="0.25">
      <c r="B44" s="301"/>
      <c r="C44" s="302"/>
      <c r="D44" s="303"/>
      <c r="E44" s="304"/>
      <c r="F44" s="305"/>
      <c r="G44" s="306"/>
      <c r="H44" s="100" t="s">
        <v>19</v>
      </c>
      <c r="I44" s="101"/>
      <c r="J44" s="101"/>
      <c r="K44" s="101"/>
      <c r="L44" s="101">
        <f>ROUND(SUM(L36:L43),0)</f>
        <v>14</v>
      </c>
      <c r="M44" s="114"/>
    </row>
    <row r="45" spans="2:13" ht="13.5" thickBot="1" x14ac:dyDescent="0.25"/>
    <row r="46" spans="2:13" ht="13.5" thickBot="1" x14ac:dyDescent="0.25">
      <c r="B46" s="89" t="s">
        <v>17</v>
      </c>
      <c r="C46" s="89" t="s">
        <v>15</v>
      </c>
      <c r="D46" s="89" t="s">
        <v>14</v>
      </c>
      <c r="E46" s="307" t="s">
        <v>18</v>
      </c>
      <c r="F46" s="308"/>
      <c r="G46" s="308"/>
      <c r="H46" s="309"/>
      <c r="I46" s="307" t="s">
        <v>19</v>
      </c>
      <c r="J46" s="308"/>
      <c r="K46" s="308"/>
      <c r="L46" s="309"/>
      <c r="M46" s="89" t="s">
        <v>20</v>
      </c>
    </row>
    <row r="47" spans="2:13" ht="26.25" thickBot="1" x14ac:dyDescent="0.25">
      <c r="B47" s="92">
        <f>+Mercado!A13</f>
        <v>1.04</v>
      </c>
      <c r="C47" s="93" t="str">
        <f>+Mercado!C13</f>
        <v>PASAMANOS METALICO TUBULAR-REDONDO</v>
      </c>
      <c r="D47" s="93" t="str">
        <f>+Mercado!D13</f>
        <v>ML</v>
      </c>
      <c r="E47" s="95" t="s">
        <v>21</v>
      </c>
      <c r="F47" s="95" t="s">
        <v>22</v>
      </c>
      <c r="G47" s="95" t="s">
        <v>23</v>
      </c>
      <c r="H47" s="95" t="s">
        <v>24</v>
      </c>
      <c r="I47" s="95" t="s">
        <v>25</v>
      </c>
      <c r="J47" s="95" t="s">
        <v>26</v>
      </c>
      <c r="K47" s="95" t="s">
        <v>27</v>
      </c>
      <c r="L47" s="95" t="s">
        <v>28</v>
      </c>
      <c r="M47" s="95" t="s">
        <v>29</v>
      </c>
    </row>
    <row r="48" spans="2:13" x14ac:dyDescent="0.2">
      <c r="B48" s="295"/>
      <c r="C48" s="296"/>
      <c r="D48" s="297"/>
      <c r="E48" s="94"/>
      <c r="F48" s="96"/>
      <c r="G48" s="96">
        <f>6*5</f>
        <v>30</v>
      </c>
      <c r="H48" s="96"/>
      <c r="I48" s="96">
        <v>3</v>
      </c>
      <c r="J48" s="96">
        <f t="shared" ref="J48:J54" si="4">+G48*I48</f>
        <v>90</v>
      </c>
      <c r="K48" s="96"/>
      <c r="L48" s="115"/>
      <c r="M48" s="111" t="s">
        <v>106</v>
      </c>
    </row>
    <row r="49" spans="2:13" x14ac:dyDescent="0.2">
      <c r="B49" s="298"/>
      <c r="C49" s="299"/>
      <c r="D49" s="300"/>
      <c r="E49" s="20"/>
      <c r="F49" s="8"/>
      <c r="G49" s="21">
        <v>1.2</v>
      </c>
      <c r="H49" s="8"/>
      <c r="I49" s="21">
        <f>+G48/2</f>
        <v>15</v>
      </c>
      <c r="J49" s="96">
        <f t="shared" si="4"/>
        <v>18</v>
      </c>
      <c r="K49" s="21"/>
      <c r="L49" s="115"/>
      <c r="M49" s="123" t="s">
        <v>106</v>
      </c>
    </row>
    <row r="50" spans="2:13" x14ac:dyDescent="0.2">
      <c r="B50" s="298"/>
      <c r="C50" s="299"/>
      <c r="D50" s="300"/>
      <c r="E50" s="20"/>
      <c r="F50" s="8"/>
      <c r="G50" s="8">
        <f>3+3+2</f>
        <v>8</v>
      </c>
      <c r="H50" s="8"/>
      <c r="I50" s="21">
        <v>3</v>
      </c>
      <c r="J50" s="96">
        <f t="shared" si="4"/>
        <v>24</v>
      </c>
      <c r="K50" s="21"/>
      <c r="L50" s="115"/>
      <c r="M50" s="123" t="s">
        <v>91</v>
      </c>
    </row>
    <row r="51" spans="2:13" x14ac:dyDescent="0.2">
      <c r="B51" s="298"/>
      <c r="C51" s="299"/>
      <c r="D51" s="300"/>
      <c r="E51" s="22"/>
      <c r="F51" s="21"/>
      <c r="G51" s="21">
        <v>1.2</v>
      </c>
      <c r="H51" s="21"/>
      <c r="I51" s="21">
        <f>+G50/2</f>
        <v>4</v>
      </c>
      <c r="J51" s="96">
        <f t="shared" si="4"/>
        <v>4.8</v>
      </c>
      <c r="K51" s="21"/>
      <c r="L51" s="115"/>
      <c r="M51" s="123" t="s">
        <v>91</v>
      </c>
    </row>
    <row r="52" spans="2:13" x14ac:dyDescent="0.2">
      <c r="B52" s="298"/>
      <c r="C52" s="299"/>
      <c r="D52" s="300"/>
      <c r="E52" s="20"/>
      <c r="F52" s="8"/>
      <c r="G52" s="96">
        <f>6*5</f>
        <v>30</v>
      </c>
      <c r="H52" s="96"/>
      <c r="I52" s="96">
        <v>3</v>
      </c>
      <c r="J52" s="96">
        <f t="shared" si="4"/>
        <v>90</v>
      </c>
      <c r="K52" s="8"/>
      <c r="L52" s="115"/>
      <c r="M52" s="112" t="s">
        <v>107</v>
      </c>
    </row>
    <row r="53" spans="2:13" x14ac:dyDescent="0.2">
      <c r="B53" s="298"/>
      <c r="C53" s="299"/>
      <c r="D53" s="300"/>
      <c r="E53" s="20"/>
      <c r="F53" s="8"/>
      <c r="G53" s="21">
        <v>1.2</v>
      </c>
      <c r="H53" s="8"/>
      <c r="I53" s="21">
        <f>+G52/2</f>
        <v>15</v>
      </c>
      <c r="J53" s="96">
        <f t="shared" si="4"/>
        <v>18</v>
      </c>
      <c r="K53" s="8"/>
      <c r="L53" s="115"/>
      <c r="M53" s="112" t="s">
        <v>108</v>
      </c>
    </row>
    <row r="54" spans="2:13" x14ac:dyDescent="0.2">
      <c r="B54" s="298"/>
      <c r="C54" s="299"/>
      <c r="D54" s="300"/>
      <c r="E54" s="91"/>
      <c r="F54" s="8"/>
      <c r="G54" s="8">
        <v>2</v>
      </c>
      <c r="H54" s="8"/>
      <c r="I54" s="8">
        <v>3</v>
      </c>
      <c r="J54" s="96">
        <f t="shared" si="4"/>
        <v>6</v>
      </c>
      <c r="K54" s="8"/>
      <c r="L54" s="90"/>
      <c r="M54" s="112" t="s">
        <v>109</v>
      </c>
    </row>
    <row r="55" spans="2:13" ht="13.5" thickBot="1" x14ac:dyDescent="0.25">
      <c r="B55" s="298"/>
      <c r="C55" s="299"/>
      <c r="D55" s="300"/>
      <c r="E55" s="91"/>
      <c r="F55" s="8"/>
      <c r="G55" s="8"/>
      <c r="H55" s="71"/>
      <c r="I55" s="71"/>
      <c r="J55" s="71"/>
      <c r="K55" s="71"/>
      <c r="L55" s="109"/>
      <c r="M55" s="113"/>
    </row>
    <row r="56" spans="2:13" ht="13.5" thickBot="1" x14ac:dyDescent="0.25">
      <c r="B56" s="301"/>
      <c r="C56" s="302"/>
      <c r="D56" s="303"/>
      <c r="E56" s="304"/>
      <c r="F56" s="305"/>
      <c r="G56" s="306"/>
      <c r="H56" s="100" t="s">
        <v>19</v>
      </c>
      <c r="I56" s="101"/>
      <c r="J56" s="101">
        <f>ROUND(SUM(J48:J55),0)</f>
        <v>251</v>
      </c>
      <c r="K56" s="101"/>
      <c r="L56" s="110"/>
      <c r="M56" s="114"/>
    </row>
    <row r="57" spans="2:13" ht="13.5" thickBot="1" x14ac:dyDescent="0.25"/>
    <row r="58" spans="2:13" ht="13.5" thickBot="1" x14ac:dyDescent="0.25">
      <c r="B58" s="89" t="s">
        <v>17</v>
      </c>
      <c r="C58" s="89" t="s">
        <v>15</v>
      </c>
      <c r="D58" s="89" t="s">
        <v>14</v>
      </c>
      <c r="E58" s="307" t="s">
        <v>18</v>
      </c>
      <c r="F58" s="308"/>
      <c r="G58" s="308"/>
      <c r="H58" s="309"/>
      <c r="I58" s="307" t="s">
        <v>19</v>
      </c>
      <c r="J58" s="308"/>
      <c r="K58" s="308"/>
      <c r="L58" s="309"/>
      <c r="M58" s="89" t="s">
        <v>20</v>
      </c>
    </row>
    <row r="59" spans="2:13" ht="26.25" thickBot="1" x14ac:dyDescent="0.25">
      <c r="B59" s="92">
        <f>+Mercado!A14</f>
        <v>1.05</v>
      </c>
      <c r="C59" s="93" t="str">
        <f>+Mercado!C14</f>
        <v>DESM.DIVISION PANEL LAMINA YESO-BOARD</v>
      </c>
      <c r="D59" s="93" t="str">
        <f>+Mercado!D14</f>
        <v>M2</v>
      </c>
      <c r="E59" s="95" t="s">
        <v>21</v>
      </c>
      <c r="F59" s="95" t="s">
        <v>22</v>
      </c>
      <c r="G59" s="95" t="s">
        <v>23</v>
      </c>
      <c r="H59" s="95" t="s">
        <v>24</v>
      </c>
      <c r="I59" s="95" t="s">
        <v>25</v>
      </c>
      <c r="J59" s="95" t="s">
        <v>26</v>
      </c>
      <c r="K59" s="95" t="s">
        <v>27</v>
      </c>
      <c r="L59" s="95" t="s">
        <v>28</v>
      </c>
      <c r="M59" s="95" t="s">
        <v>29</v>
      </c>
    </row>
    <row r="60" spans="2:13" x14ac:dyDescent="0.2">
      <c r="B60" s="295"/>
      <c r="C60" s="296"/>
      <c r="D60" s="297"/>
      <c r="E60" s="94">
        <v>0.5</v>
      </c>
      <c r="F60" s="96"/>
      <c r="G60" s="96">
        <f>6*5</f>
        <v>30</v>
      </c>
      <c r="H60" s="96"/>
      <c r="I60" s="96">
        <v>2</v>
      </c>
      <c r="J60" s="96"/>
      <c r="K60" s="96">
        <f>+E60*G60*I60</f>
        <v>30</v>
      </c>
      <c r="L60" s="115"/>
      <c r="M60" s="111" t="s">
        <v>106</v>
      </c>
    </row>
    <row r="61" spans="2:13" x14ac:dyDescent="0.2">
      <c r="B61" s="298"/>
      <c r="C61" s="299"/>
      <c r="D61" s="300"/>
      <c r="E61" s="20"/>
      <c r="F61" s="8"/>
      <c r="G61" s="21"/>
      <c r="H61" s="8"/>
      <c r="I61" s="21"/>
      <c r="J61" s="96"/>
      <c r="K61" s="96"/>
      <c r="L61" s="115"/>
      <c r="M61" s="123"/>
    </row>
    <row r="62" spans="2:13" x14ac:dyDescent="0.2">
      <c r="B62" s="298"/>
      <c r="C62" s="299"/>
      <c r="D62" s="300"/>
      <c r="E62" s="20"/>
      <c r="F62" s="8"/>
      <c r="G62" s="8"/>
      <c r="H62" s="8"/>
      <c r="I62" s="21"/>
      <c r="J62" s="96"/>
      <c r="K62" s="21"/>
      <c r="L62" s="115"/>
      <c r="M62" s="123"/>
    </row>
    <row r="63" spans="2:13" x14ac:dyDescent="0.2">
      <c r="B63" s="298"/>
      <c r="C63" s="299"/>
      <c r="D63" s="300"/>
      <c r="E63" s="22"/>
      <c r="F63" s="21"/>
      <c r="G63" s="21"/>
      <c r="H63" s="21"/>
      <c r="I63" s="21"/>
      <c r="J63" s="96"/>
      <c r="K63" s="21"/>
      <c r="L63" s="115"/>
      <c r="M63" s="123"/>
    </row>
    <row r="64" spans="2:13" x14ac:dyDescent="0.2">
      <c r="B64" s="298"/>
      <c r="C64" s="299"/>
      <c r="D64" s="300"/>
      <c r="E64" s="20"/>
      <c r="F64" s="8"/>
      <c r="G64" s="96"/>
      <c r="H64" s="96"/>
      <c r="I64" s="96"/>
      <c r="J64" s="96"/>
      <c r="K64" s="8"/>
      <c r="L64" s="115"/>
      <c r="M64" s="112"/>
    </row>
    <row r="65" spans="2:13" x14ac:dyDescent="0.2">
      <c r="B65" s="298"/>
      <c r="C65" s="299"/>
      <c r="D65" s="300"/>
      <c r="E65" s="20"/>
      <c r="F65" s="8"/>
      <c r="G65" s="21"/>
      <c r="H65" s="8"/>
      <c r="I65" s="21"/>
      <c r="J65" s="96"/>
      <c r="K65" s="8"/>
      <c r="L65" s="115"/>
      <c r="M65" s="112"/>
    </row>
    <row r="66" spans="2:13" x14ac:dyDescent="0.2">
      <c r="B66" s="298"/>
      <c r="C66" s="299"/>
      <c r="D66" s="300"/>
      <c r="E66" s="91"/>
      <c r="F66" s="8"/>
      <c r="G66" s="8"/>
      <c r="H66" s="8"/>
      <c r="I66" s="8"/>
      <c r="J66" s="96"/>
      <c r="K66" s="8"/>
      <c r="L66" s="90"/>
      <c r="M66" s="112"/>
    </row>
    <row r="67" spans="2:13" ht="13.5" thickBot="1" x14ac:dyDescent="0.25">
      <c r="B67" s="298"/>
      <c r="C67" s="299"/>
      <c r="D67" s="300"/>
      <c r="E67" s="91"/>
      <c r="F67" s="8"/>
      <c r="G67" s="8"/>
      <c r="H67" s="71"/>
      <c r="I67" s="71"/>
      <c r="J67" s="71"/>
      <c r="K67" s="71"/>
      <c r="L67" s="109"/>
      <c r="M67" s="113"/>
    </row>
    <row r="68" spans="2:13" ht="13.5" thickBot="1" x14ac:dyDescent="0.25">
      <c r="B68" s="301"/>
      <c r="C68" s="302"/>
      <c r="D68" s="303"/>
      <c r="E68" s="304"/>
      <c r="F68" s="305"/>
      <c r="G68" s="306"/>
      <c r="H68" s="100" t="s">
        <v>19</v>
      </c>
      <c r="I68" s="101"/>
      <c r="J68" s="101"/>
      <c r="K68" s="101">
        <f>ROUND(SUM(K60:K67),0)</f>
        <v>30</v>
      </c>
      <c r="L68" s="110"/>
      <c r="M68" s="114"/>
    </row>
    <row r="69" spans="2:13" ht="13.5" thickBot="1" x14ac:dyDescent="0.25"/>
    <row r="70" spans="2:13" ht="13.5" thickBot="1" x14ac:dyDescent="0.25">
      <c r="B70" s="89" t="s">
        <v>17</v>
      </c>
      <c r="C70" s="89" t="s">
        <v>15</v>
      </c>
      <c r="D70" s="89" t="s">
        <v>14</v>
      </c>
      <c r="E70" s="307" t="s">
        <v>18</v>
      </c>
      <c r="F70" s="308"/>
      <c r="G70" s="308"/>
      <c r="H70" s="309"/>
      <c r="I70" s="307" t="s">
        <v>19</v>
      </c>
      <c r="J70" s="308"/>
      <c r="K70" s="308"/>
      <c r="L70" s="309"/>
      <c r="M70" s="89" t="s">
        <v>20</v>
      </c>
    </row>
    <row r="71" spans="2:13" ht="26.25" thickBot="1" x14ac:dyDescent="0.25">
      <c r="B71" s="92">
        <f>+Mercado!A15</f>
        <v>1.06</v>
      </c>
      <c r="C71" s="93" t="str">
        <f>+Mercado!C15</f>
        <v>C.F.LAMINA BOARD 1214x605x4MM P.ALUMINIO</v>
      </c>
      <c r="D71" s="93" t="str">
        <f>+Mercado!D15</f>
        <v>M2</v>
      </c>
      <c r="E71" s="95" t="s">
        <v>21</v>
      </c>
      <c r="F71" s="95" t="s">
        <v>22</v>
      </c>
      <c r="G71" s="95" t="s">
        <v>23</v>
      </c>
      <c r="H71" s="95" t="s">
        <v>24</v>
      </c>
      <c r="I71" s="95" t="s">
        <v>25</v>
      </c>
      <c r="J71" s="95" t="s">
        <v>26</v>
      </c>
      <c r="K71" s="95" t="s">
        <v>27</v>
      </c>
      <c r="L71" s="95" t="s">
        <v>28</v>
      </c>
      <c r="M71" s="95" t="s">
        <v>29</v>
      </c>
    </row>
    <row r="72" spans="2:13" x14ac:dyDescent="0.2">
      <c r="B72" s="295"/>
      <c r="C72" s="296"/>
      <c r="D72" s="297"/>
      <c r="E72" s="94">
        <v>0.5</v>
      </c>
      <c r="F72" s="96"/>
      <c r="G72" s="96">
        <f>6*5</f>
        <v>30</v>
      </c>
      <c r="H72" s="96"/>
      <c r="I72" s="96">
        <v>2</v>
      </c>
      <c r="J72" s="96"/>
      <c r="K72" s="96">
        <f>+E72*G72*I72</f>
        <v>30</v>
      </c>
      <c r="L72" s="115"/>
      <c r="M72" s="111" t="s">
        <v>106</v>
      </c>
    </row>
    <row r="73" spans="2:13" x14ac:dyDescent="0.2">
      <c r="B73" s="298"/>
      <c r="C73" s="299"/>
      <c r="D73" s="300"/>
      <c r="E73" s="20"/>
      <c r="F73" s="8"/>
      <c r="G73" s="21"/>
      <c r="H73" s="8"/>
      <c r="I73" s="21"/>
      <c r="J73" s="96"/>
      <c r="K73" s="96"/>
      <c r="L73" s="115"/>
      <c r="M73" s="123"/>
    </row>
    <row r="74" spans="2:13" x14ac:dyDescent="0.2">
      <c r="B74" s="298"/>
      <c r="C74" s="299"/>
      <c r="D74" s="300"/>
      <c r="E74" s="20"/>
      <c r="F74" s="8"/>
      <c r="G74" s="8"/>
      <c r="H74" s="8"/>
      <c r="I74" s="21"/>
      <c r="J74" s="96"/>
      <c r="K74" s="21"/>
      <c r="L74" s="115"/>
      <c r="M74" s="123"/>
    </row>
    <row r="75" spans="2:13" x14ac:dyDescent="0.2">
      <c r="B75" s="298"/>
      <c r="C75" s="299"/>
      <c r="D75" s="300"/>
      <c r="E75" s="22"/>
      <c r="F75" s="21"/>
      <c r="G75" s="21"/>
      <c r="H75" s="21"/>
      <c r="I75" s="21"/>
      <c r="J75" s="96"/>
      <c r="K75" s="21"/>
      <c r="L75" s="115"/>
      <c r="M75" s="123"/>
    </row>
    <row r="76" spans="2:13" x14ac:dyDescent="0.2">
      <c r="B76" s="298"/>
      <c r="C76" s="299"/>
      <c r="D76" s="300"/>
      <c r="E76" s="20"/>
      <c r="F76" s="8"/>
      <c r="G76" s="96"/>
      <c r="H76" s="96"/>
      <c r="I76" s="96"/>
      <c r="J76" s="96"/>
      <c r="K76" s="8"/>
      <c r="L76" s="115"/>
      <c r="M76" s="112"/>
    </row>
    <row r="77" spans="2:13" x14ac:dyDescent="0.2">
      <c r="B77" s="298"/>
      <c r="C77" s="299"/>
      <c r="D77" s="300"/>
      <c r="E77" s="20"/>
      <c r="F77" s="8"/>
      <c r="G77" s="21"/>
      <c r="H77" s="8"/>
      <c r="I77" s="21"/>
      <c r="J77" s="96"/>
      <c r="K77" s="8"/>
      <c r="L77" s="115"/>
      <c r="M77" s="112"/>
    </row>
    <row r="78" spans="2:13" x14ac:dyDescent="0.2">
      <c r="B78" s="298"/>
      <c r="C78" s="299"/>
      <c r="D78" s="300"/>
      <c r="E78" s="91"/>
      <c r="F78" s="8"/>
      <c r="G78" s="8"/>
      <c r="H78" s="8"/>
      <c r="I78" s="8"/>
      <c r="J78" s="96"/>
      <c r="K78" s="8"/>
      <c r="L78" s="90"/>
      <c r="M78" s="112"/>
    </row>
    <row r="79" spans="2:13" ht="13.5" thickBot="1" x14ac:dyDescent="0.25">
      <c r="B79" s="298"/>
      <c r="C79" s="299"/>
      <c r="D79" s="300"/>
      <c r="E79" s="91"/>
      <c r="F79" s="8"/>
      <c r="G79" s="8"/>
      <c r="H79" s="71"/>
      <c r="I79" s="71"/>
      <c r="J79" s="71"/>
      <c r="K79" s="71"/>
      <c r="L79" s="109"/>
      <c r="M79" s="113"/>
    </row>
    <row r="80" spans="2:13" ht="13.5" thickBot="1" x14ac:dyDescent="0.25">
      <c r="B80" s="301"/>
      <c r="C80" s="302"/>
      <c r="D80" s="303"/>
      <c r="E80" s="304"/>
      <c r="F80" s="305"/>
      <c r="G80" s="306"/>
      <c r="H80" s="100" t="s">
        <v>19</v>
      </c>
      <c r="I80" s="101"/>
      <c r="J80" s="101"/>
      <c r="K80" s="101">
        <f>ROUND(SUM(K72:K79),0)</f>
        <v>30</v>
      </c>
      <c r="L80" s="110"/>
      <c r="M80" s="114"/>
    </row>
    <row r="81" spans="2:13" ht="13.5" thickBot="1" x14ac:dyDescent="0.25"/>
    <row r="82" spans="2:13" ht="13.5" thickBot="1" x14ac:dyDescent="0.25">
      <c r="B82" s="89" t="s">
        <v>17</v>
      </c>
      <c r="C82" s="89" t="s">
        <v>15</v>
      </c>
      <c r="D82" s="89" t="s">
        <v>14</v>
      </c>
      <c r="E82" s="307" t="s">
        <v>18</v>
      </c>
      <c r="F82" s="308"/>
      <c r="G82" s="308"/>
      <c r="H82" s="309"/>
      <c r="I82" s="307" t="s">
        <v>19</v>
      </c>
      <c r="J82" s="308"/>
      <c r="K82" s="308"/>
      <c r="L82" s="309"/>
      <c r="M82" s="89" t="s">
        <v>20</v>
      </c>
    </row>
    <row r="83" spans="2:13" ht="26.25" thickBot="1" x14ac:dyDescent="0.25">
      <c r="B83" s="92">
        <f>+Mercado!A16</f>
        <v>1.07</v>
      </c>
      <c r="C83" s="93" t="str">
        <f>+Mercado!C16</f>
        <v>MANTENIMIENTO VENTANA EN CELOCIA  EN ALUMINIO</v>
      </c>
      <c r="D83" s="93" t="str">
        <f>+Mercado!D16</f>
        <v>M2</v>
      </c>
      <c r="E83" s="95" t="s">
        <v>21</v>
      </c>
      <c r="F83" s="95" t="s">
        <v>22</v>
      </c>
      <c r="G83" s="95" t="s">
        <v>23</v>
      </c>
      <c r="H83" s="95" t="s">
        <v>24</v>
      </c>
      <c r="I83" s="95" t="s">
        <v>25</v>
      </c>
      <c r="J83" s="95" t="s">
        <v>26</v>
      </c>
      <c r="K83" s="95" t="s">
        <v>27</v>
      </c>
      <c r="L83" s="95" t="s">
        <v>28</v>
      </c>
      <c r="M83" s="95" t="s">
        <v>29</v>
      </c>
    </row>
    <row r="84" spans="2:13" ht="13.5" thickBot="1" x14ac:dyDescent="0.25">
      <c r="B84" s="295"/>
      <c r="C84" s="296"/>
      <c r="D84" s="297"/>
      <c r="E84" s="94">
        <v>2</v>
      </c>
      <c r="F84" s="96">
        <v>2</v>
      </c>
      <c r="G84" s="96"/>
      <c r="H84" s="96"/>
      <c r="I84" s="96">
        <v>4</v>
      </c>
      <c r="J84" s="96"/>
      <c r="K84" s="96">
        <f>+E84*F84*I84</f>
        <v>16</v>
      </c>
      <c r="L84" s="115"/>
      <c r="M84" s="111" t="s">
        <v>124</v>
      </c>
    </row>
    <row r="85" spans="2:13" ht="13.5" thickBot="1" x14ac:dyDescent="0.25">
      <c r="B85" s="298"/>
      <c r="C85" s="299"/>
      <c r="D85" s="300"/>
      <c r="E85" s="20">
        <v>1.5</v>
      </c>
      <c r="F85" s="8">
        <v>2</v>
      </c>
      <c r="G85" s="21"/>
      <c r="H85" s="8"/>
      <c r="I85" s="21">
        <v>4</v>
      </c>
      <c r="J85" s="96"/>
      <c r="K85" s="96">
        <f>+E85*F85*I85</f>
        <v>12</v>
      </c>
      <c r="L85" s="115"/>
      <c r="M85" s="111" t="s">
        <v>125</v>
      </c>
    </row>
    <row r="86" spans="2:13" x14ac:dyDescent="0.2">
      <c r="B86" s="298"/>
      <c r="C86" s="299"/>
      <c r="D86" s="300"/>
      <c r="E86" s="20">
        <v>1.5</v>
      </c>
      <c r="F86" s="8">
        <v>2</v>
      </c>
      <c r="G86" s="21"/>
      <c r="H86" s="8"/>
      <c r="I86" s="21">
        <v>4</v>
      </c>
      <c r="J86" s="96"/>
      <c r="K86" s="96">
        <f>+E86*F86*I86</f>
        <v>12</v>
      </c>
      <c r="L86" s="115"/>
      <c r="M86" s="111" t="s">
        <v>126</v>
      </c>
    </row>
    <row r="87" spans="2:13" x14ac:dyDescent="0.2">
      <c r="B87" s="298"/>
      <c r="C87" s="299"/>
      <c r="D87" s="300"/>
      <c r="E87" s="22">
        <v>2</v>
      </c>
      <c r="F87" s="21">
        <v>2</v>
      </c>
      <c r="G87" s="21"/>
      <c r="H87" s="21"/>
      <c r="I87" s="21">
        <v>8</v>
      </c>
      <c r="J87" s="96"/>
      <c r="K87" s="96">
        <f>+E87*F87*I87</f>
        <v>32</v>
      </c>
      <c r="L87" s="115"/>
      <c r="M87" s="123" t="s">
        <v>127</v>
      </c>
    </row>
    <row r="88" spans="2:13" x14ac:dyDescent="0.2">
      <c r="B88" s="298"/>
      <c r="C88" s="299"/>
      <c r="D88" s="300"/>
      <c r="E88" s="20"/>
      <c r="F88" s="8"/>
      <c r="G88" s="96"/>
      <c r="H88" s="96"/>
      <c r="I88" s="96"/>
      <c r="J88" s="96"/>
      <c r="K88" s="8"/>
      <c r="L88" s="115"/>
      <c r="M88" s="112"/>
    </row>
    <row r="89" spans="2:13" x14ac:dyDescent="0.2">
      <c r="B89" s="298"/>
      <c r="C89" s="299"/>
      <c r="D89" s="300"/>
      <c r="E89" s="20"/>
      <c r="F89" s="8"/>
      <c r="G89" s="21"/>
      <c r="H89" s="8"/>
      <c r="I89" s="21"/>
      <c r="J89" s="96"/>
      <c r="K89" s="8"/>
      <c r="L89" s="115"/>
      <c r="M89" s="112"/>
    </row>
    <row r="90" spans="2:13" x14ac:dyDescent="0.2">
      <c r="B90" s="298"/>
      <c r="C90" s="299"/>
      <c r="D90" s="300"/>
      <c r="E90" s="91"/>
      <c r="F90" s="8"/>
      <c r="G90" s="8"/>
      <c r="H90" s="8"/>
      <c r="I90" s="8"/>
      <c r="J90" s="96"/>
      <c r="K90" s="8"/>
      <c r="L90" s="90"/>
      <c r="M90" s="112"/>
    </row>
    <row r="91" spans="2:13" ht="13.5" thickBot="1" x14ac:dyDescent="0.25">
      <c r="B91" s="298"/>
      <c r="C91" s="299"/>
      <c r="D91" s="300"/>
      <c r="E91" s="91"/>
      <c r="F91" s="8"/>
      <c r="G91" s="8"/>
      <c r="H91" s="71"/>
      <c r="I91" s="71"/>
      <c r="J91" s="71"/>
      <c r="K91" s="71"/>
      <c r="L91" s="109"/>
      <c r="M91" s="113"/>
    </row>
    <row r="92" spans="2:13" ht="13.5" thickBot="1" x14ac:dyDescent="0.25">
      <c r="B92" s="301"/>
      <c r="C92" s="302"/>
      <c r="D92" s="303"/>
      <c r="E92" s="304"/>
      <c r="F92" s="305"/>
      <c r="G92" s="306"/>
      <c r="H92" s="100" t="s">
        <v>19</v>
      </c>
      <c r="I92" s="101"/>
      <c r="J92" s="101"/>
      <c r="K92" s="101">
        <f>ROUND(SUM(K84:K91),0)</f>
        <v>72</v>
      </c>
      <c r="L92" s="110"/>
      <c r="M92" s="114"/>
    </row>
    <row r="93" spans="2:13" ht="13.5" thickBot="1" x14ac:dyDescent="0.25"/>
    <row r="94" spans="2:13" ht="13.5" thickBot="1" x14ac:dyDescent="0.25">
      <c r="B94" s="89" t="s">
        <v>17</v>
      </c>
      <c r="C94" s="89" t="s">
        <v>15</v>
      </c>
      <c r="D94" s="89" t="s">
        <v>14</v>
      </c>
      <c r="E94" s="307" t="s">
        <v>18</v>
      </c>
      <c r="F94" s="308"/>
      <c r="G94" s="308"/>
      <c r="H94" s="309"/>
      <c r="I94" s="307" t="s">
        <v>19</v>
      </c>
      <c r="J94" s="308"/>
      <c r="K94" s="308"/>
      <c r="L94" s="309"/>
      <c r="M94" s="89" t="s">
        <v>20</v>
      </c>
    </row>
    <row r="95" spans="2:13" ht="26.25" thickBot="1" x14ac:dyDescent="0.25">
      <c r="B95" s="92">
        <f>+Mercado!A17</f>
        <v>1.08</v>
      </c>
      <c r="C95" s="93" t="str">
        <f>+Mercado!C17</f>
        <v>ANDAMIO METALICO TUBULAR</v>
      </c>
      <c r="D95" s="93" t="str">
        <f>+Mercado!D17</f>
        <v>U/D</v>
      </c>
      <c r="E95" s="95" t="s">
        <v>21</v>
      </c>
      <c r="F95" s="95" t="s">
        <v>22</v>
      </c>
      <c r="G95" s="95" t="s">
        <v>23</v>
      </c>
      <c r="H95" s="95" t="s">
        <v>24</v>
      </c>
      <c r="I95" s="95" t="s">
        <v>25</v>
      </c>
      <c r="J95" s="95" t="s">
        <v>131</v>
      </c>
      <c r="K95" s="95" t="s">
        <v>27</v>
      </c>
      <c r="L95" s="95" t="s">
        <v>132</v>
      </c>
      <c r="M95" s="95" t="s">
        <v>29</v>
      </c>
    </row>
    <row r="96" spans="2:13" x14ac:dyDescent="0.2">
      <c r="B96" s="295"/>
      <c r="C96" s="296"/>
      <c r="D96" s="297"/>
      <c r="E96" s="94"/>
      <c r="F96" s="96"/>
      <c r="G96" s="96"/>
      <c r="H96" s="96"/>
      <c r="I96" s="96">
        <v>15</v>
      </c>
      <c r="J96" s="96">
        <v>30</v>
      </c>
      <c r="K96" s="96"/>
      <c r="L96" s="115">
        <f>+I96*J96</f>
        <v>450</v>
      </c>
      <c r="M96" s="111" t="s">
        <v>133</v>
      </c>
    </row>
    <row r="97" spans="2:13" x14ac:dyDescent="0.2">
      <c r="B97" s="298"/>
      <c r="C97" s="299"/>
      <c r="D97" s="300"/>
      <c r="E97" s="20"/>
      <c r="F97" s="8"/>
      <c r="G97" s="21"/>
      <c r="H97" s="8"/>
      <c r="I97" s="21"/>
      <c r="J97" s="96"/>
      <c r="K97" s="96"/>
      <c r="L97" s="115"/>
      <c r="M97" s="112"/>
    </row>
    <row r="98" spans="2:13" x14ac:dyDescent="0.2">
      <c r="B98" s="298"/>
      <c r="C98" s="299"/>
      <c r="D98" s="300"/>
      <c r="E98" s="20"/>
      <c r="F98" s="8"/>
      <c r="G98" s="21"/>
      <c r="H98" s="8"/>
      <c r="I98" s="21"/>
      <c r="J98" s="96"/>
      <c r="K98" s="96"/>
      <c r="L98" s="115"/>
      <c r="M98" s="112"/>
    </row>
    <row r="99" spans="2:13" x14ac:dyDescent="0.2">
      <c r="B99" s="298"/>
      <c r="C99" s="299"/>
      <c r="D99" s="300"/>
      <c r="E99" s="22"/>
      <c r="F99" s="21"/>
      <c r="G99" s="21"/>
      <c r="H99" s="21"/>
      <c r="I99" s="21"/>
      <c r="J99" s="96"/>
      <c r="K99" s="96"/>
      <c r="L99" s="115"/>
      <c r="M99" s="112"/>
    </row>
    <row r="100" spans="2:13" x14ac:dyDescent="0.2">
      <c r="B100" s="298"/>
      <c r="C100" s="299"/>
      <c r="D100" s="300"/>
      <c r="E100" s="20"/>
      <c r="F100" s="8"/>
      <c r="G100" s="96"/>
      <c r="H100" s="96"/>
      <c r="I100" s="96"/>
      <c r="J100" s="96"/>
      <c r="K100" s="8"/>
      <c r="L100" s="115"/>
      <c r="M100" s="112"/>
    </row>
    <row r="101" spans="2:13" x14ac:dyDescent="0.2">
      <c r="B101" s="298"/>
      <c r="C101" s="299"/>
      <c r="D101" s="300"/>
      <c r="E101" s="20"/>
      <c r="F101" s="8"/>
      <c r="G101" s="21"/>
      <c r="H101" s="8"/>
      <c r="I101" s="21"/>
      <c r="J101" s="96"/>
      <c r="K101" s="8"/>
      <c r="L101" s="115"/>
      <c r="M101" s="112"/>
    </row>
    <row r="102" spans="2:13" x14ac:dyDescent="0.2">
      <c r="B102" s="298"/>
      <c r="C102" s="299"/>
      <c r="D102" s="300"/>
      <c r="E102" s="91"/>
      <c r="F102" s="8"/>
      <c r="G102" s="8"/>
      <c r="H102" s="8"/>
      <c r="I102" s="8"/>
      <c r="J102" s="96"/>
      <c r="K102" s="8"/>
      <c r="L102" s="90"/>
      <c r="M102" s="112"/>
    </row>
    <row r="103" spans="2:13" ht="13.5" thickBot="1" x14ac:dyDescent="0.25">
      <c r="B103" s="298"/>
      <c r="C103" s="299"/>
      <c r="D103" s="300"/>
      <c r="E103" s="91"/>
      <c r="F103" s="8"/>
      <c r="G103" s="8"/>
      <c r="H103" s="71"/>
      <c r="I103" s="71"/>
      <c r="J103" s="71"/>
      <c r="K103" s="71"/>
      <c r="L103" s="109"/>
      <c r="M103" s="113"/>
    </row>
    <row r="104" spans="2:13" ht="13.5" thickBot="1" x14ac:dyDescent="0.25">
      <c r="B104" s="301"/>
      <c r="C104" s="302"/>
      <c r="D104" s="303"/>
      <c r="E104" s="304"/>
      <c r="F104" s="305"/>
      <c r="G104" s="306"/>
      <c r="H104" s="100" t="s">
        <v>19</v>
      </c>
      <c r="I104" s="101"/>
      <c r="J104" s="101"/>
      <c r="K104" s="101"/>
      <c r="L104" s="101">
        <f>ROUND(SUM(L96:L103),0)</f>
        <v>450</v>
      </c>
      <c r="M104" s="114"/>
    </row>
    <row r="105" spans="2:13" ht="13.5" thickBot="1" x14ac:dyDescent="0.25"/>
    <row r="106" spans="2:13" ht="13.5" thickBot="1" x14ac:dyDescent="0.25">
      <c r="B106" s="89" t="s">
        <v>17</v>
      </c>
      <c r="C106" s="89" t="s">
        <v>15</v>
      </c>
      <c r="D106" s="89" t="s">
        <v>14</v>
      </c>
      <c r="E106" s="307" t="s">
        <v>18</v>
      </c>
      <c r="F106" s="308"/>
      <c r="G106" s="308"/>
      <c r="H106" s="309"/>
      <c r="I106" s="307" t="s">
        <v>19</v>
      </c>
      <c r="J106" s="308"/>
      <c r="K106" s="308"/>
      <c r="L106" s="309"/>
      <c r="M106" s="89" t="s">
        <v>20</v>
      </c>
    </row>
    <row r="107" spans="2:13" ht="26.25" thickBot="1" x14ac:dyDescent="0.25">
      <c r="B107" s="92">
        <f>+Mercado!A18</f>
        <v>1.0900000000000001</v>
      </c>
      <c r="C107" s="93" t="str">
        <f>+Mercado!C18</f>
        <v>RASQUETEADA-LIJADA-RESANE</v>
      </c>
      <c r="D107" s="93" t="str">
        <f>+Mercado!D18</f>
        <v>M2</v>
      </c>
      <c r="E107" s="95" t="s">
        <v>21</v>
      </c>
      <c r="F107" s="95" t="s">
        <v>22</v>
      </c>
      <c r="G107" s="95" t="s">
        <v>23</v>
      </c>
      <c r="H107" s="95" t="s">
        <v>24</v>
      </c>
      <c r="I107" s="95" t="s">
        <v>25</v>
      </c>
      <c r="J107" s="95" t="s">
        <v>26</v>
      </c>
      <c r="K107" s="95" t="s">
        <v>27</v>
      </c>
      <c r="L107" s="95" t="s">
        <v>28</v>
      </c>
      <c r="M107" s="95" t="s">
        <v>29</v>
      </c>
    </row>
    <row r="108" spans="2:13" x14ac:dyDescent="0.2">
      <c r="B108" s="295"/>
      <c r="C108" s="296"/>
      <c r="D108" s="297"/>
      <c r="E108" s="94">
        <v>0.5</v>
      </c>
      <c r="F108" s="96">
        <v>12</v>
      </c>
      <c r="G108" s="96"/>
      <c r="H108" s="96"/>
      <c r="I108" s="96">
        <v>10</v>
      </c>
      <c r="J108" s="96"/>
      <c r="K108" s="96">
        <f>+E108*F108*I108</f>
        <v>60</v>
      </c>
      <c r="L108" s="115"/>
      <c r="M108" s="111" t="s">
        <v>134</v>
      </c>
    </row>
    <row r="109" spans="2:13" x14ac:dyDescent="0.2">
      <c r="B109" s="298"/>
      <c r="C109" s="299"/>
      <c r="D109" s="300"/>
      <c r="E109" s="20">
        <v>0.5</v>
      </c>
      <c r="F109" s="8"/>
      <c r="G109" s="21">
        <v>30</v>
      </c>
      <c r="H109" s="8"/>
      <c r="I109" s="21">
        <v>16</v>
      </c>
      <c r="J109" s="96"/>
      <c r="K109" s="96">
        <f>+E109*G109*I109</f>
        <v>240</v>
      </c>
      <c r="L109" s="115"/>
      <c r="M109" s="112" t="s">
        <v>135</v>
      </c>
    </row>
    <row r="110" spans="2:13" x14ac:dyDescent="0.2">
      <c r="B110" s="298"/>
      <c r="C110" s="299"/>
      <c r="D110" s="300"/>
      <c r="E110" s="20"/>
      <c r="F110" s="8"/>
      <c r="G110" s="21"/>
      <c r="H110" s="8"/>
      <c r="I110" s="21"/>
      <c r="J110" s="96"/>
      <c r="K110" s="96"/>
      <c r="L110" s="115"/>
      <c r="M110" s="112"/>
    </row>
    <row r="111" spans="2:13" x14ac:dyDescent="0.2">
      <c r="B111" s="298"/>
      <c r="C111" s="299"/>
      <c r="D111" s="300"/>
      <c r="E111" s="22"/>
      <c r="F111" s="21"/>
      <c r="G111" s="21"/>
      <c r="H111" s="21"/>
      <c r="I111" s="21"/>
      <c r="J111" s="96"/>
      <c r="K111" s="96"/>
      <c r="L111" s="115"/>
      <c r="M111" s="112"/>
    </row>
    <row r="112" spans="2:13" x14ac:dyDescent="0.2">
      <c r="B112" s="298"/>
      <c r="C112" s="299"/>
      <c r="D112" s="300"/>
      <c r="E112" s="20"/>
      <c r="F112" s="8"/>
      <c r="G112" s="96"/>
      <c r="H112" s="96"/>
      <c r="I112" s="96"/>
      <c r="J112" s="96"/>
      <c r="K112" s="8"/>
      <c r="L112" s="115"/>
      <c r="M112" s="112"/>
    </row>
    <row r="113" spans="2:13" x14ac:dyDescent="0.2">
      <c r="B113" s="298"/>
      <c r="C113" s="299"/>
      <c r="D113" s="300"/>
      <c r="E113" s="20"/>
      <c r="F113" s="8"/>
      <c r="G113" s="21"/>
      <c r="H113" s="8"/>
      <c r="I113" s="21"/>
      <c r="J113" s="96"/>
      <c r="K113" s="8"/>
      <c r="L113" s="115"/>
      <c r="M113" s="112"/>
    </row>
    <row r="114" spans="2:13" x14ac:dyDescent="0.2">
      <c r="B114" s="298"/>
      <c r="C114" s="299"/>
      <c r="D114" s="300"/>
      <c r="E114" s="91"/>
      <c r="F114" s="8"/>
      <c r="G114" s="8"/>
      <c r="H114" s="8"/>
      <c r="I114" s="8"/>
      <c r="J114" s="96"/>
      <c r="K114" s="8"/>
      <c r="L114" s="90"/>
      <c r="M114" s="112"/>
    </row>
    <row r="115" spans="2:13" ht="13.5" thickBot="1" x14ac:dyDescent="0.25">
      <c r="B115" s="298"/>
      <c r="C115" s="299"/>
      <c r="D115" s="300"/>
      <c r="E115" s="91"/>
      <c r="F115" s="8"/>
      <c r="G115" s="8"/>
      <c r="H115" s="71"/>
      <c r="I115" s="71"/>
      <c r="J115" s="71"/>
      <c r="K115" s="71"/>
      <c r="L115" s="109"/>
      <c r="M115" s="113"/>
    </row>
    <row r="116" spans="2:13" ht="13.5" thickBot="1" x14ac:dyDescent="0.25">
      <c r="B116" s="301"/>
      <c r="C116" s="302"/>
      <c r="D116" s="303"/>
      <c r="E116" s="304"/>
      <c r="F116" s="305"/>
      <c r="G116" s="306"/>
      <c r="H116" s="100" t="s">
        <v>19</v>
      </c>
      <c r="I116" s="101"/>
      <c r="J116" s="101"/>
      <c r="K116" s="101">
        <f>ROUND(SUM(K108:K115),0)</f>
        <v>300</v>
      </c>
      <c r="L116" s="101"/>
      <c r="M116" s="114"/>
    </row>
    <row r="117" spans="2:13" ht="13.5" thickBot="1" x14ac:dyDescent="0.25"/>
    <row r="118" spans="2:13" ht="13.5" thickBot="1" x14ac:dyDescent="0.25">
      <c r="B118" s="89" t="s">
        <v>17</v>
      </c>
      <c r="C118" s="89" t="s">
        <v>15</v>
      </c>
      <c r="D118" s="89" t="s">
        <v>14</v>
      </c>
      <c r="E118" s="307" t="s">
        <v>18</v>
      </c>
      <c r="F118" s="308"/>
      <c r="G118" s="308"/>
      <c r="H118" s="309"/>
      <c r="I118" s="307" t="s">
        <v>19</v>
      </c>
      <c r="J118" s="308"/>
      <c r="K118" s="308"/>
      <c r="L118" s="309"/>
      <c r="M118" s="89" t="s">
        <v>20</v>
      </c>
    </row>
    <row r="119" spans="2:13" ht="26.25" thickBot="1" x14ac:dyDescent="0.25">
      <c r="B119" s="92">
        <f>+Mercado!A19</f>
        <v>1.1000000000000001</v>
      </c>
      <c r="C119" s="93" t="str">
        <f>+Mercado!C19</f>
        <v>ESGRAFIADO SOBRE RESANES</v>
      </c>
      <c r="D119" s="93" t="str">
        <f>+Mercado!D19</f>
        <v>M2</v>
      </c>
      <c r="E119" s="95" t="s">
        <v>21</v>
      </c>
      <c r="F119" s="95" t="s">
        <v>22</v>
      </c>
      <c r="G119" s="95" t="s">
        <v>23</v>
      </c>
      <c r="H119" s="95" t="s">
        <v>24</v>
      </c>
      <c r="I119" s="95" t="s">
        <v>25</v>
      </c>
      <c r="J119" s="95" t="s">
        <v>26</v>
      </c>
      <c r="K119" s="95" t="s">
        <v>27</v>
      </c>
      <c r="L119" s="95" t="s">
        <v>28</v>
      </c>
      <c r="M119" s="95" t="s">
        <v>29</v>
      </c>
    </row>
    <row r="120" spans="2:13" x14ac:dyDescent="0.2">
      <c r="B120" s="295"/>
      <c r="C120" s="296"/>
      <c r="D120" s="297"/>
      <c r="E120" s="94">
        <v>0.5</v>
      </c>
      <c r="F120" s="96">
        <v>12</v>
      </c>
      <c r="G120" s="96"/>
      <c r="H120" s="96"/>
      <c r="I120" s="96">
        <v>10</v>
      </c>
      <c r="J120" s="96"/>
      <c r="K120" s="96">
        <f>+E120*F120*I120</f>
        <v>60</v>
      </c>
      <c r="L120" s="115"/>
      <c r="M120" s="111" t="s">
        <v>134</v>
      </c>
    </row>
    <row r="121" spans="2:13" x14ac:dyDescent="0.2">
      <c r="B121" s="298"/>
      <c r="C121" s="299"/>
      <c r="D121" s="300"/>
      <c r="E121" s="20">
        <v>0.5</v>
      </c>
      <c r="F121" s="8"/>
      <c r="G121" s="21">
        <v>30</v>
      </c>
      <c r="H121" s="8"/>
      <c r="I121" s="21">
        <v>16</v>
      </c>
      <c r="J121" s="96"/>
      <c r="K121" s="96">
        <f>+E121*G121*I121</f>
        <v>240</v>
      </c>
      <c r="L121" s="115"/>
      <c r="M121" s="112" t="s">
        <v>135</v>
      </c>
    </row>
    <row r="122" spans="2:13" x14ac:dyDescent="0.2">
      <c r="B122" s="298"/>
      <c r="C122" s="299"/>
      <c r="D122" s="300"/>
      <c r="E122" s="20"/>
      <c r="F122" s="8"/>
      <c r="G122" s="21"/>
      <c r="H122" s="8"/>
      <c r="I122" s="21"/>
      <c r="J122" s="96"/>
      <c r="K122" s="96"/>
      <c r="L122" s="115"/>
      <c r="M122" s="112"/>
    </row>
    <row r="123" spans="2:13" x14ac:dyDescent="0.2">
      <c r="B123" s="298"/>
      <c r="C123" s="299"/>
      <c r="D123" s="300"/>
      <c r="E123" s="22"/>
      <c r="F123" s="21"/>
      <c r="G123" s="21"/>
      <c r="H123" s="21"/>
      <c r="I123" s="21"/>
      <c r="J123" s="96"/>
      <c r="K123" s="96"/>
      <c r="L123" s="115"/>
      <c r="M123" s="112"/>
    </row>
    <row r="124" spans="2:13" x14ac:dyDescent="0.2">
      <c r="B124" s="298"/>
      <c r="C124" s="299"/>
      <c r="D124" s="300"/>
      <c r="E124" s="20"/>
      <c r="F124" s="8"/>
      <c r="G124" s="96"/>
      <c r="H124" s="96"/>
      <c r="I124" s="96"/>
      <c r="J124" s="96"/>
      <c r="K124" s="8"/>
      <c r="L124" s="115"/>
      <c r="M124" s="112"/>
    </row>
    <row r="125" spans="2:13" x14ac:dyDescent="0.2">
      <c r="B125" s="298"/>
      <c r="C125" s="299"/>
      <c r="D125" s="300"/>
      <c r="E125" s="20"/>
      <c r="F125" s="8"/>
      <c r="G125" s="21"/>
      <c r="H125" s="8"/>
      <c r="I125" s="21"/>
      <c r="J125" s="96"/>
      <c r="K125" s="8"/>
      <c r="L125" s="115"/>
      <c r="M125" s="112"/>
    </row>
    <row r="126" spans="2:13" x14ac:dyDescent="0.2">
      <c r="B126" s="298"/>
      <c r="C126" s="299"/>
      <c r="D126" s="300"/>
      <c r="E126" s="91"/>
      <c r="F126" s="8"/>
      <c r="G126" s="8"/>
      <c r="H126" s="8"/>
      <c r="I126" s="8"/>
      <c r="J126" s="96"/>
      <c r="K126" s="8"/>
      <c r="L126" s="90"/>
      <c r="M126" s="112"/>
    </row>
    <row r="127" spans="2:13" ht="13.5" thickBot="1" x14ac:dyDescent="0.25">
      <c r="B127" s="298"/>
      <c r="C127" s="299"/>
      <c r="D127" s="300"/>
      <c r="E127" s="91"/>
      <c r="F127" s="8"/>
      <c r="G127" s="8"/>
      <c r="H127" s="71"/>
      <c r="I127" s="71"/>
      <c r="J127" s="71"/>
      <c r="K127" s="71"/>
      <c r="L127" s="109"/>
      <c r="M127" s="113"/>
    </row>
    <row r="128" spans="2:13" ht="13.5" thickBot="1" x14ac:dyDescent="0.25">
      <c r="B128" s="301"/>
      <c r="C128" s="302"/>
      <c r="D128" s="303"/>
      <c r="E128" s="304"/>
      <c r="F128" s="305"/>
      <c r="G128" s="306"/>
      <c r="H128" s="100" t="s">
        <v>19</v>
      </c>
      <c r="I128" s="101"/>
      <c r="J128" s="101"/>
      <c r="K128" s="101">
        <f>ROUND(SUM(K120:K127),0)</f>
        <v>300</v>
      </c>
      <c r="L128" s="101"/>
      <c r="M128" s="114"/>
    </row>
    <row r="129" spans="2:13" ht="13.5" thickBot="1" x14ac:dyDescent="0.25"/>
    <row r="130" spans="2:13" ht="13.5" thickBot="1" x14ac:dyDescent="0.25">
      <c r="B130" s="89" t="s">
        <v>17</v>
      </c>
      <c r="C130" s="89" t="s">
        <v>15</v>
      </c>
      <c r="D130" s="89" t="s">
        <v>14</v>
      </c>
      <c r="E130" s="307" t="s">
        <v>18</v>
      </c>
      <c r="F130" s="308"/>
      <c r="G130" s="308"/>
      <c r="H130" s="309"/>
      <c r="I130" s="307" t="s">
        <v>19</v>
      </c>
      <c r="J130" s="308"/>
      <c r="K130" s="308"/>
      <c r="L130" s="309"/>
      <c r="M130" s="89" t="s">
        <v>20</v>
      </c>
    </row>
    <row r="131" spans="2:13" ht="26.25" thickBot="1" x14ac:dyDescent="0.25">
      <c r="B131" s="92">
        <f>+Mercado!A20</f>
        <v>1.1100000000000001</v>
      </c>
      <c r="C131" s="93" t="str">
        <f>+Mercado!C20</f>
        <v>REPELENTE DE AGUA IMPERM</v>
      </c>
      <c r="D131" s="93" t="str">
        <f>+Mercado!D20</f>
        <v>M2</v>
      </c>
      <c r="E131" s="95" t="s">
        <v>21</v>
      </c>
      <c r="F131" s="95" t="s">
        <v>22</v>
      </c>
      <c r="G131" s="95" t="s">
        <v>23</v>
      </c>
      <c r="H131" s="95" t="s">
        <v>24</v>
      </c>
      <c r="I131" s="95" t="s">
        <v>25</v>
      </c>
      <c r="J131" s="95" t="s">
        <v>26</v>
      </c>
      <c r="K131" s="95" t="s">
        <v>27</v>
      </c>
      <c r="L131" s="95" t="s">
        <v>28</v>
      </c>
      <c r="M131" s="95" t="s">
        <v>29</v>
      </c>
    </row>
    <row r="132" spans="2:13" x14ac:dyDescent="0.2">
      <c r="B132" s="295"/>
      <c r="C132" s="296"/>
      <c r="D132" s="297"/>
      <c r="E132" s="94">
        <v>0.5</v>
      </c>
      <c r="F132" s="96">
        <v>12</v>
      </c>
      <c r="G132" s="96"/>
      <c r="H132" s="96"/>
      <c r="I132" s="96">
        <v>10</v>
      </c>
      <c r="J132" s="96"/>
      <c r="K132" s="96">
        <f>+E132*F132*I132</f>
        <v>60</v>
      </c>
      <c r="L132" s="115"/>
      <c r="M132" s="111" t="s">
        <v>134</v>
      </c>
    </row>
    <row r="133" spans="2:13" x14ac:dyDescent="0.2">
      <c r="B133" s="298"/>
      <c r="C133" s="299"/>
      <c r="D133" s="300"/>
      <c r="E133" s="20">
        <v>0.5</v>
      </c>
      <c r="F133" s="8"/>
      <c r="G133" s="21">
        <v>30</v>
      </c>
      <c r="H133" s="8"/>
      <c r="I133" s="21">
        <v>16</v>
      </c>
      <c r="J133" s="96"/>
      <c r="K133" s="96">
        <f>+E133*G133*I133</f>
        <v>240</v>
      </c>
      <c r="L133" s="115"/>
      <c r="M133" s="112" t="s">
        <v>135</v>
      </c>
    </row>
    <row r="134" spans="2:13" x14ac:dyDescent="0.2">
      <c r="B134" s="298"/>
      <c r="C134" s="299"/>
      <c r="D134" s="300"/>
      <c r="E134" s="20"/>
      <c r="F134" s="8"/>
      <c r="G134" s="21"/>
      <c r="H134" s="8"/>
      <c r="I134" s="21"/>
      <c r="J134" s="96"/>
      <c r="K134" s="96"/>
      <c r="L134" s="115"/>
      <c r="M134" s="112"/>
    </row>
    <row r="135" spans="2:13" x14ac:dyDescent="0.2">
      <c r="B135" s="298"/>
      <c r="C135" s="299"/>
      <c r="D135" s="300"/>
      <c r="E135" s="22"/>
      <c r="F135" s="21"/>
      <c r="G135" s="21"/>
      <c r="H135" s="21"/>
      <c r="I135" s="21"/>
      <c r="J135" s="96"/>
      <c r="K135" s="96"/>
      <c r="L135" s="115"/>
      <c r="M135" s="112"/>
    </row>
    <row r="136" spans="2:13" x14ac:dyDescent="0.2">
      <c r="B136" s="298"/>
      <c r="C136" s="299"/>
      <c r="D136" s="300"/>
      <c r="E136" s="20"/>
      <c r="F136" s="8"/>
      <c r="G136" s="96"/>
      <c r="H136" s="96"/>
      <c r="I136" s="96"/>
      <c r="J136" s="96"/>
      <c r="K136" s="8"/>
      <c r="L136" s="115"/>
      <c r="M136" s="112"/>
    </row>
    <row r="137" spans="2:13" x14ac:dyDescent="0.2">
      <c r="B137" s="298"/>
      <c r="C137" s="299"/>
      <c r="D137" s="300"/>
      <c r="E137" s="20"/>
      <c r="F137" s="8"/>
      <c r="G137" s="21"/>
      <c r="H137" s="8"/>
      <c r="I137" s="21"/>
      <c r="J137" s="96"/>
      <c r="K137" s="8"/>
      <c r="L137" s="115"/>
      <c r="M137" s="112"/>
    </row>
    <row r="138" spans="2:13" x14ac:dyDescent="0.2">
      <c r="B138" s="298"/>
      <c r="C138" s="299"/>
      <c r="D138" s="300"/>
      <c r="E138" s="91"/>
      <c r="F138" s="8"/>
      <c r="G138" s="8"/>
      <c r="H138" s="8"/>
      <c r="I138" s="8"/>
      <c r="J138" s="96"/>
      <c r="K138" s="8"/>
      <c r="L138" s="90"/>
      <c r="M138" s="112"/>
    </row>
    <row r="139" spans="2:13" ht="13.5" thickBot="1" x14ac:dyDescent="0.25">
      <c r="B139" s="298"/>
      <c r="C139" s="299"/>
      <c r="D139" s="300"/>
      <c r="E139" s="91"/>
      <c r="F139" s="8"/>
      <c r="G139" s="8"/>
      <c r="H139" s="71"/>
      <c r="I139" s="71"/>
      <c r="J139" s="71"/>
      <c r="K139" s="71"/>
      <c r="L139" s="109"/>
      <c r="M139" s="113"/>
    </row>
    <row r="140" spans="2:13" ht="13.5" thickBot="1" x14ac:dyDescent="0.25">
      <c r="B140" s="301"/>
      <c r="C140" s="302"/>
      <c r="D140" s="303"/>
      <c r="E140" s="304"/>
      <c r="F140" s="305"/>
      <c r="G140" s="306"/>
      <c r="H140" s="100" t="s">
        <v>19</v>
      </c>
      <c r="I140" s="101"/>
      <c r="J140" s="101"/>
      <c r="K140" s="101">
        <f>ROUND(SUM(K132:K139),0)</f>
        <v>300</v>
      </c>
      <c r="L140" s="101"/>
      <c r="M140" s="114"/>
    </row>
    <row r="141" spans="2:13" ht="13.5" thickBot="1" x14ac:dyDescent="0.25"/>
    <row r="142" spans="2:13" ht="13.5" thickBot="1" x14ac:dyDescent="0.25">
      <c r="B142" s="89" t="s">
        <v>17</v>
      </c>
      <c r="C142" s="89" t="s">
        <v>15</v>
      </c>
      <c r="D142" s="89" t="s">
        <v>14</v>
      </c>
      <c r="E142" s="307" t="s">
        <v>18</v>
      </c>
      <c r="F142" s="308"/>
      <c r="G142" s="308"/>
      <c r="H142" s="309"/>
      <c r="I142" s="307" t="s">
        <v>19</v>
      </c>
      <c r="J142" s="308"/>
      <c r="K142" s="308"/>
      <c r="L142" s="309"/>
      <c r="M142" s="89" t="s">
        <v>20</v>
      </c>
    </row>
    <row r="143" spans="2:13" ht="26.25" thickBot="1" x14ac:dyDescent="0.25">
      <c r="B143" s="92">
        <f>+Mercado!A21</f>
        <v>1.1200000000000001</v>
      </c>
      <c r="C143" s="93" t="str">
        <f>+Mercado!C21</f>
        <v>VINILO CIELO TIPO 1 [3M]</v>
      </c>
      <c r="D143" s="93" t="str">
        <f>+Mercado!D21</f>
        <v>M2</v>
      </c>
      <c r="E143" s="95" t="s">
        <v>21</v>
      </c>
      <c r="F143" s="95" t="s">
        <v>22</v>
      </c>
      <c r="G143" s="95" t="s">
        <v>23</v>
      </c>
      <c r="H143" s="95" t="s">
        <v>24</v>
      </c>
      <c r="I143" s="95" t="s">
        <v>25</v>
      </c>
      <c r="J143" s="95" t="s">
        <v>26</v>
      </c>
      <c r="K143" s="95" t="s">
        <v>27</v>
      </c>
      <c r="L143" s="95" t="s">
        <v>28</v>
      </c>
      <c r="M143" s="95" t="s">
        <v>29</v>
      </c>
    </row>
    <row r="144" spans="2:13" x14ac:dyDescent="0.2">
      <c r="B144" s="295"/>
      <c r="C144" s="296"/>
      <c r="D144" s="297"/>
      <c r="E144" s="94">
        <v>0.5</v>
      </c>
      <c r="F144" s="96">
        <v>12</v>
      </c>
      <c r="G144" s="96"/>
      <c r="H144" s="96"/>
      <c r="I144" s="96">
        <v>10</v>
      </c>
      <c r="J144" s="96"/>
      <c r="K144" s="96">
        <f>+E144*F144*I144</f>
        <v>60</v>
      </c>
      <c r="L144" s="115"/>
      <c r="M144" s="111" t="s">
        <v>134</v>
      </c>
    </row>
    <row r="145" spans="2:13" x14ac:dyDescent="0.2">
      <c r="B145" s="298"/>
      <c r="C145" s="299"/>
      <c r="D145" s="300"/>
      <c r="E145" s="20">
        <v>0.5</v>
      </c>
      <c r="F145" s="8"/>
      <c r="G145" s="21">
        <v>30</v>
      </c>
      <c r="H145" s="8"/>
      <c r="I145" s="21">
        <v>16</v>
      </c>
      <c r="J145" s="96"/>
      <c r="K145" s="96">
        <f>+E145*G145*I145</f>
        <v>240</v>
      </c>
      <c r="L145" s="115"/>
      <c r="M145" s="112" t="s">
        <v>135</v>
      </c>
    </row>
    <row r="146" spans="2:13" x14ac:dyDescent="0.2">
      <c r="B146" s="298"/>
      <c r="C146" s="299"/>
      <c r="D146" s="300"/>
      <c r="E146" s="20"/>
      <c r="F146" s="8"/>
      <c r="G146" s="21"/>
      <c r="H146" s="8"/>
      <c r="I146" s="21"/>
      <c r="J146" s="96"/>
      <c r="K146" s="96"/>
      <c r="L146" s="115"/>
      <c r="M146" s="112"/>
    </row>
    <row r="147" spans="2:13" x14ac:dyDescent="0.2">
      <c r="B147" s="298"/>
      <c r="C147" s="299"/>
      <c r="D147" s="300"/>
      <c r="E147" s="22"/>
      <c r="F147" s="21"/>
      <c r="G147" s="21"/>
      <c r="H147" s="21"/>
      <c r="I147" s="21"/>
      <c r="J147" s="96"/>
      <c r="K147" s="96"/>
      <c r="L147" s="115"/>
      <c r="M147" s="112"/>
    </row>
    <row r="148" spans="2:13" x14ac:dyDescent="0.2">
      <c r="B148" s="298"/>
      <c r="C148" s="299"/>
      <c r="D148" s="300"/>
      <c r="E148" s="20"/>
      <c r="F148" s="8"/>
      <c r="G148" s="96"/>
      <c r="H148" s="96"/>
      <c r="I148" s="96"/>
      <c r="J148" s="96"/>
      <c r="K148" s="8"/>
      <c r="L148" s="115"/>
      <c r="M148" s="112"/>
    </row>
    <row r="149" spans="2:13" x14ac:dyDescent="0.2">
      <c r="B149" s="298"/>
      <c r="C149" s="299"/>
      <c r="D149" s="300"/>
      <c r="E149" s="20"/>
      <c r="F149" s="8"/>
      <c r="G149" s="21"/>
      <c r="H149" s="8"/>
      <c r="I149" s="21"/>
      <c r="J149" s="96"/>
      <c r="K149" s="8"/>
      <c r="L149" s="115"/>
      <c r="M149" s="112"/>
    </row>
    <row r="150" spans="2:13" x14ac:dyDescent="0.2">
      <c r="B150" s="298"/>
      <c r="C150" s="299"/>
      <c r="D150" s="300"/>
      <c r="E150" s="91"/>
      <c r="F150" s="8"/>
      <c r="G150" s="8"/>
      <c r="H150" s="8"/>
      <c r="I150" s="8"/>
      <c r="J150" s="96"/>
      <c r="K150" s="8"/>
      <c r="L150" s="90"/>
      <c r="M150" s="112"/>
    </row>
    <row r="151" spans="2:13" ht="13.5" thickBot="1" x14ac:dyDescent="0.25">
      <c r="B151" s="298"/>
      <c r="C151" s="299"/>
      <c r="D151" s="300"/>
      <c r="E151" s="91"/>
      <c r="F151" s="8"/>
      <c r="G151" s="8"/>
      <c r="H151" s="71"/>
      <c r="I151" s="71"/>
      <c r="J151" s="71"/>
      <c r="K151" s="71"/>
      <c r="L151" s="109"/>
      <c r="M151" s="113"/>
    </row>
    <row r="152" spans="2:13" ht="13.5" thickBot="1" x14ac:dyDescent="0.25">
      <c r="B152" s="301"/>
      <c r="C152" s="302"/>
      <c r="D152" s="303"/>
      <c r="E152" s="304"/>
      <c r="F152" s="305"/>
      <c r="G152" s="306"/>
      <c r="H152" s="100" t="s">
        <v>19</v>
      </c>
      <c r="I152" s="101"/>
      <c r="J152" s="101"/>
      <c r="K152" s="101">
        <f>ROUND(SUM(K144:K151),0)</f>
        <v>300</v>
      </c>
      <c r="L152" s="101"/>
      <c r="M152" s="114"/>
    </row>
    <row r="153" spans="2:13" ht="13.5" thickBot="1" x14ac:dyDescent="0.25"/>
    <row r="154" spans="2:13" ht="13.5" thickBot="1" x14ac:dyDescent="0.25">
      <c r="B154" s="89" t="s">
        <v>17</v>
      </c>
      <c r="C154" s="89" t="s">
        <v>15</v>
      </c>
      <c r="D154" s="89" t="s">
        <v>14</v>
      </c>
      <c r="E154" s="307" t="s">
        <v>18</v>
      </c>
      <c r="F154" s="308"/>
      <c r="G154" s="308"/>
      <c r="H154" s="309"/>
      <c r="I154" s="307" t="s">
        <v>19</v>
      </c>
      <c r="J154" s="308"/>
      <c r="K154" s="308"/>
      <c r="L154" s="309"/>
      <c r="M154" s="89" t="s">
        <v>20</v>
      </c>
    </row>
    <row r="155" spans="2:13" ht="26.25" thickBot="1" x14ac:dyDescent="0.25">
      <c r="B155" s="92">
        <f>+Mercado!A22</f>
        <v>1.1300000000000001</v>
      </c>
      <c r="C155" s="93" t="str">
        <f>+Mercado!C22</f>
        <v>RETIRO DE SALDOS EN SITIO</v>
      </c>
      <c r="D155" s="93" t="str">
        <f>+Mercado!D22</f>
        <v>M3</v>
      </c>
      <c r="E155" s="95" t="s">
        <v>21</v>
      </c>
      <c r="F155" s="95" t="s">
        <v>22</v>
      </c>
      <c r="G155" s="95" t="s">
        <v>23</v>
      </c>
      <c r="H155" s="95" t="s">
        <v>24</v>
      </c>
      <c r="I155" s="95" t="s">
        <v>27</v>
      </c>
      <c r="J155" s="95" t="s">
        <v>26</v>
      </c>
      <c r="K155" s="95" t="s">
        <v>27</v>
      </c>
      <c r="L155" s="95" t="s">
        <v>28</v>
      </c>
      <c r="M155" s="95" t="s">
        <v>29</v>
      </c>
    </row>
    <row r="156" spans="2:13" x14ac:dyDescent="0.2">
      <c r="B156" s="295"/>
      <c r="C156" s="296"/>
      <c r="D156" s="297"/>
      <c r="E156" s="94"/>
      <c r="F156" s="96">
        <v>0.3</v>
      </c>
      <c r="G156" s="96"/>
      <c r="H156" s="96"/>
      <c r="I156" s="96">
        <f>+K20</f>
        <v>137</v>
      </c>
      <c r="J156" s="96"/>
      <c r="K156" s="96"/>
      <c r="L156" s="115">
        <f>+F156*I156</f>
        <v>41.1</v>
      </c>
      <c r="M156" s="159" t="str">
        <f>+C11</f>
        <v>RETIRO MANTO IMPERM.-BREA-ALQUITRAN-XX</v>
      </c>
    </row>
    <row r="157" spans="2:13" x14ac:dyDescent="0.2">
      <c r="B157" s="298"/>
      <c r="C157" s="299"/>
      <c r="D157" s="300"/>
      <c r="E157" s="20"/>
      <c r="F157" s="96">
        <v>0.1</v>
      </c>
      <c r="G157" s="21"/>
      <c r="H157" s="8"/>
      <c r="I157" s="21">
        <f>+K68</f>
        <v>30</v>
      </c>
      <c r="J157" s="96"/>
      <c r="K157" s="96"/>
      <c r="L157" s="161">
        <f>+F157*I157</f>
        <v>3</v>
      </c>
      <c r="M157" s="160" t="str">
        <f>+C59</f>
        <v>DESM.DIVISION PANEL LAMINA YESO-BOARD</v>
      </c>
    </row>
    <row r="158" spans="2:13" x14ac:dyDescent="0.2">
      <c r="B158" s="298"/>
      <c r="C158" s="299"/>
      <c r="D158" s="300"/>
      <c r="E158" s="20"/>
      <c r="F158" s="8">
        <v>0.1</v>
      </c>
      <c r="G158" s="21"/>
      <c r="H158" s="8"/>
      <c r="I158" s="21">
        <f>+K116</f>
        <v>300</v>
      </c>
      <c r="J158" s="96"/>
      <c r="K158" s="96"/>
      <c r="L158" s="161">
        <f>+F158*I158</f>
        <v>30</v>
      </c>
      <c r="M158" s="160" t="str">
        <f>+C107</f>
        <v>RASQUETEADA-LIJADA-RESANE</v>
      </c>
    </row>
    <row r="159" spans="2:13" x14ac:dyDescent="0.2">
      <c r="B159" s="298"/>
      <c r="C159" s="299"/>
      <c r="D159" s="300"/>
      <c r="E159" s="22"/>
      <c r="F159" s="21"/>
      <c r="G159" s="21"/>
      <c r="H159" s="21"/>
      <c r="I159" s="21"/>
      <c r="J159" s="96"/>
      <c r="K159" s="96"/>
      <c r="L159" s="171">
        <f>+K368</f>
        <v>36</v>
      </c>
      <c r="M159" s="160" t="str">
        <f>+C359</f>
        <v>EXCAVACION TIERRA CONGLOMERADO</v>
      </c>
    </row>
    <row r="160" spans="2:13" x14ac:dyDescent="0.2">
      <c r="B160" s="298"/>
      <c r="C160" s="299"/>
      <c r="D160" s="300"/>
      <c r="E160" s="20"/>
      <c r="F160" s="8"/>
      <c r="G160" s="96"/>
      <c r="H160" s="96"/>
      <c r="I160" s="96"/>
      <c r="J160" s="96"/>
      <c r="K160" s="8"/>
      <c r="L160" s="115">
        <v>55</v>
      </c>
      <c r="M160" s="112" t="s">
        <v>85</v>
      </c>
    </row>
    <row r="161" spans="2:13" x14ac:dyDescent="0.2">
      <c r="B161" s="298"/>
      <c r="C161" s="299"/>
      <c r="D161" s="300"/>
      <c r="E161" s="20"/>
      <c r="F161" s="8"/>
      <c r="G161" s="21"/>
      <c r="H161" s="8"/>
      <c r="I161" s="21"/>
      <c r="J161" s="96"/>
      <c r="K161" s="8"/>
      <c r="L161" s="115"/>
      <c r="M161" s="112"/>
    </row>
    <row r="162" spans="2:13" x14ac:dyDescent="0.2">
      <c r="B162" s="298"/>
      <c r="C162" s="299"/>
      <c r="D162" s="300"/>
      <c r="E162" s="91"/>
      <c r="F162" s="8"/>
      <c r="G162" s="8"/>
      <c r="H162" s="8"/>
      <c r="I162" s="8"/>
      <c r="J162" s="96"/>
      <c r="K162" s="8"/>
      <c r="L162" s="90"/>
      <c r="M162" s="112"/>
    </row>
    <row r="163" spans="2:13" ht="13.5" thickBot="1" x14ac:dyDescent="0.25">
      <c r="B163" s="298"/>
      <c r="C163" s="299"/>
      <c r="D163" s="300"/>
      <c r="E163" s="91"/>
      <c r="F163" s="8"/>
      <c r="G163" s="8"/>
      <c r="H163" s="71"/>
      <c r="I163" s="71"/>
      <c r="J163" s="71"/>
      <c r="K163" s="71"/>
      <c r="L163" s="109"/>
      <c r="M163" s="113"/>
    </row>
    <row r="164" spans="2:13" ht="13.5" thickBot="1" x14ac:dyDescent="0.25">
      <c r="B164" s="301"/>
      <c r="C164" s="302"/>
      <c r="D164" s="303"/>
      <c r="E164" s="304"/>
      <c r="F164" s="305"/>
      <c r="G164" s="306"/>
      <c r="H164" s="100" t="s">
        <v>19</v>
      </c>
      <c r="I164" s="101"/>
      <c r="J164" s="101"/>
      <c r="K164" s="101"/>
      <c r="L164" s="101">
        <f>ROUND(SUM(L156:L163),0)</f>
        <v>165</v>
      </c>
      <c r="M164" s="114"/>
    </row>
    <row r="165" spans="2:13" ht="13.5" thickBot="1" x14ac:dyDescent="0.25"/>
    <row r="166" spans="2:13" ht="13.5" thickBot="1" x14ac:dyDescent="0.25">
      <c r="B166" s="89" t="s">
        <v>17</v>
      </c>
      <c r="C166" s="89" t="s">
        <v>15</v>
      </c>
      <c r="D166" s="89" t="s">
        <v>14</v>
      </c>
      <c r="E166" s="307" t="s">
        <v>18</v>
      </c>
      <c r="F166" s="308"/>
      <c r="G166" s="308"/>
      <c r="H166" s="309"/>
      <c r="I166" s="307" t="s">
        <v>19</v>
      </c>
      <c r="J166" s="308"/>
      <c r="K166" s="308"/>
      <c r="L166" s="309"/>
      <c r="M166" s="89" t="s">
        <v>20</v>
      </c>
    </row>
    <row r="167" spans="2:13" ht="26.25" thickBot="1" x14ac:dyDescent="0.25">
      <c r="B167" s="92">
        <f>+Mercado!A23</f>
        <v>1.1400000000000001</v>
      </c>
      <c r="C167" s="93" t="str">
        <f>+Mercado!C23</f>
        <v>CERRADURA YALE ENTRADA PPAL.REF.5316</v>
      </c>
      <c r="D167" s="93" t="str">
        <f>+Mercado!D23</f>
        <v>UND</v>
      </c>
      <c r="E167" s="95" t="s">
        <v>21</v>
      </c>
      <c r="F167" s="95" t="s">
        <v>22</v>
      </c>
      <c r="G167" s="95" t="s">
        <v>23</v>
      </c>
      <c r="H167" s="95" t="s">
        <v>24</v>
      </c>
      <c r="I167" s="95" t="s">
        <v>25</v>
      </c>
      <c r="J167" s="95" t="s">
        <v>26</v>
      </c>
      <c r="K167" s="95" t="s">
        <v>27</v>
      </c>
      <c r="L167" s="95" t="s">
        <v>28</v>
      </c>
      <c r="M167" s="95" t="s">
        <v>29</v>
      </c>
    </row>
    <row r="168" spans="2:13" x14ac:dyDescent="0.2">
      <c r="B168" s="295"/>
      <c r="C168" s="296"/>
      <c r="D168" s="297"/>
      <c r="E168" s="94"/>
      <c r="F168" s="96"/>
      <c r="G168" s="96"/>
      <c r="H168" s="96"/>
      <c r="I168" s="96">
        <v>1</v>
      </c>
      <c r="J168" s="96"/>
      <c r="K168" s="96"/>
      <c r="L168" s="115"/>
      <c r="M168" s="159" t="s">
        <v>143</v>
      </c>
    </row>
    <row r="169" spans="2:13" x14ac:dyDescent="0.2">
      <c r="B169" s="298"/>
      <c r="C169" s="299"/>
      <c r="D169" s="300"/>
      <c r="E169" s="20"/>
      <c r="F169" s="96"/>
      <c r="G169" s="21"/>
      <c r="H169" s="8"/>
      <c r="I169" s="21">
        <v>1</v>
      </c>
      <c r="J169" s="96"/>
      <c r="K169" s="96"/>
      <c r="L169" s="161"/>
      <c r="M169" s="160" t="s">
        <v>144</v>
      </c>
    </row>
    <row r="170" spans="2:13" x14ac:dyDescent="0.2">
      <c r="B170" s="298"/>
      <c r="C170" s="299"/>
      <c r="D170" s="300"/>
      <c r="E170" s="20"/>
      <c r="F170" s="8"/>
      <c r="G170" s="21"/>
      <c r="H170" s="8"/>
      <c r="I170" s="21"/>
      <c r="J170" s="96"/>
      <c r="K170" s="96"/>
      <c r="L170" s="161"/>
      <c r="M170" s="160"/>
    </row>
    <row r="171" spans="2:13" x14ac:dyDescent="0.2">
      <c r="B171" s="298"/>
      <c r="C171" s="299"/>
      <c r="D171" s="300"/>
      <c r="E171" s="22"/>
      <c r="F171" s="21"/>
      <c r="G171" s="21"/>
      <c r="H171" s="21"/>
      <c r="I171" s="21"/>
      <c r="J171" s="96"/>
      <c r="K171" s="96"/>
      <c r="L171" s="115"/>
      <c r="M171" s="112"/>
    </row>
    <row r="172" spans="2:13" x14ac:dyDescent="0.2">
      <c r="B172" s="298"/>
      <c r="C172" s="299"/>
      <c r="D172" s="300"/>
      <c r="E172" s="20"/>
      <c r="F172" s="8"/>
      <c r="G172" s="96"/>
      <c r="H172" s="96"/>
      <c r="I172" s="96"/>
      <c r="J172" s="96"/>
      <c r="K172" s="8"/>
      <c r="L172" s="115"/>
      <c r="M172" s="112"/>
    </row>
    <row r="173" spans="2:13" x14ac:dyDescent="0.2">
      <c r="B173" s="298"/>
      <c r="C173" s="299"/>
      <c r="D173" s="300"/>
      <c r="E173" s="20"/>
      <c r="F173" s="8"/>
      <c r="G173" s="21"/>
      <c r="H173" s="8"/>
      <c r="I173" s="21"/>
      <c r="J173" s="96"/>
      <c r="K173" s="8"/>
      <c r="L173" s="115"/>
      <c r="M173" s="112"/>
    </row>
    <row r="174" spans="2:13" x14ac:dyDescent="0.2">
      <c r="B174" s="298"/>
      <c r="C174" s="299"/>
      <c r="D174" s="300"/>
      <c r="E174" s="91"/>
      <c r="F174" s="8"/>
      <c r="G174" s="8"/>
      <c r="H174" s="8"/>
      <c r="I174" s="8"/>
      <c r="J174" s="96"/>
      <c r="K174" s="8"/>
      <c r="L174" s="90"/>
      <c r="M174" s="112"/>
    </row>
    <row r="175" spans="2:13" ht="13.5" thickBot="1" x14ac:dyDescent="0.25">
      <c r="B175" s="298"/>
      <c r="C175" s="299"/>
      <c r="D175" s="300"/>
      <c r="E175" s="91"/>
      <c r="F175" s="8"/>
      <c r="G175" s="8"/>
      <c r="H175" s="71"/>
      <c r="I175" s="71"/>
      <c r="J175" s="71"/>
      <c r="K175" s="71"/>
      <c r="L175" s="109"/>
      <c r="M175" s="113"/>
    </row>
    <row r="176" spans="2:13" ht="13.5" thickBot="1" x14ac:dyDescent="0.25">
      <c r="B176" s="301"/>
      <c r="C176" s="302"/>
      <c r="D176" s="303"/>
      <c r="E176" s="304"/>
      <c r="F176" s="305"/>
      <c r="G176" s="306"/>
      <c r="H176" s="100" t="s">
        <v>19</v>
      </c>
      <c r="I176" s="101">
        <f>ROUND(SUM(I168:I175),0)</f>
        <v>2</v>
      </c>
      <c r="J176" s="101"/>
      <c r="K176" s="101"/>
      <c r="L176" s="101"/>
      <c r="M176" s="114"/>
    </row>
    <row r="177" spans="2:13" ht="13.5" thickBot="1" x14ac:dyDescent="0.25"/>
    <row r="178" spans="2:13" ht="13.5" thickBot="1" x14ac:dyDescent="0.25">
      <c r="B178" s="89" t="s">
        <v>17</v>
      </c>
      <c r="C178" s="89" t="s">
        <v>15</v>
      </c>
      <c r="D178" s="89" t="s">
        <v>14</v>
      </c>
      <c r="E178" s="307" t="s">
        <v>18</v>
      </c>
      <c r="F178" s="308"/>
      <c r="G178" s="308"/>
      <c r="H178" s="309"/>
      <c r="I178" s="307" t="s">
        <v>19</v>
      </c>
      <c r="J178" s="308"/>
      <c r="K178" s="308"/>
      <c r="L178" s="309"/>
      <c r="M178" s="89" t="s">
        <v>20</v>
      </c>
    </row>
    <row r="179" spans="2:13" ht="26.25" thickBot="1" x14ac:dyDescent="0.25">
      <c r="B179" s="92">
        <f>+Mercado!A24</f>
        <v>1.1500000000000001</v>
      </c>
      <c r="C179" s="93" t="str">
        <f>+Mercado!C24</f>
        <v xml:space="preserve">SUMINISTRO E INSTALACION DE TIMBRE </v>
      </c>
      <c r="D179" s="93" t="str">
        <f>+Mercado!D24</f>
        <v>UND</v>
      </c>
      <c r="E179" s="95" t="s">
        <v>21</v>
      </c>
      <c r="F179" s="95" t="s">
        <v>22</v>
      </c>
      <c r="G179" s="95" t="s">
        <v>23</v>
      </c>
      <c r="H179" s="95" t="s">
        <v>24</v>
      </c>
      <c r="I179" s="95" t="s">
        <v>25</v>
      </c>
      <c r="J179" s="95" t="s">
        <v>26</v>
      </c>
      <c r="K179" s="95" t="s">
        <v>27</v>
      </c>
      <c r="L179" s="95" t="s">
        <v>28</v>
      </c>
      <c r="M179" s="95" t="s">
        <v>29</v>
      </c>
    </row>
    <row r="180" spans="2:13" x14ac:dyDescent="0.2">
      <c r="B180" s="295"/>
      <c r="C180" s="296"/>
      <c r="D180" s="297"/>
      <c r="E180" s="94"/>
      <c r="F180" s="96"/>
      <c r="G180" s="96"/>
      <c r="H180" s="96"/>
      <c r="I180" s="96">
        <v>1</v>
      </c>
      <c r="J180" s="96"/>
      <c r="K180" s="96"/>
      <c r="L180" s="115"/>
      <c r="M180" s="159" t="s">
        <v>143</v>
      </c>
    </row>
    <row r="181" spans="2:13" x14ac:dyDescent="0.2">
      <c r="B181" s="298"/>
      <c r="C181" s="299"/>
      <c r="D181" s="300"/>
      <c r="E181" s="20"/>
      <c r="F181" s="96"/>
      <c r="G181" s="21"/>
      <c r="H181" s="8"/>
      <c r="I181" s="21">
        <v>1</v>
      </c>
      <c r="J181" s="96"/>
      <c r="K181" s="96"/>
      <c r="L181" s="161"/>
      <c r="M181" s="160" t="s">
        <v>181</v>
      </c>
    </row>
    <row r="182" spans="2:13" x14ac:dyDescent="0.2">
      <c r="B182" s="298"/>
      <c r="C182" s="299"/>
      <c r="D182" s="300"/>
      <c r="E182" s="20"/>
      <c r="F182" s="8"/>
      <c r="G182" s="21"/>
      <c r="H182" s="8"/>
      <c r="I182" s="21">
        <v>1</v>
      </c>
      <c r="J182" s="96"/>
      <c r="K182" s="96"/>
      <c r="L182" s="161"/>
      <c r="M182" s="160" t="s">
        <v>180</v>
      </c>
    </row>
    <row r="183" spans="2:13" x14ac:dyDescent="0.2">
      <c r="B183" s="298"/>
      <c r="C183" s="299"/>
      <c r="D183" s="300"/>
      <c r="E183" s="22"/>
      <c r="F183" s="21"/>
      <c r="G183" s="21"/>
      <c r="H183" s="21"/>
      <c r="I183" s="21"/>
      <c r="J183" s="96"/>
      <c r="K183" s="96"/>
      <c r="L183" s="115"/>
      <c r="M183" s="112"/>
    </row>
    <row r="184" spans="2:13" x14ac:dyDescent="0.2">
      <c r="B184" s="298"/>
      <c r="C184" s="299"/>
      <c r="D184" s="300"/>
      <c r="E184" s="20"/>
      <c r="F184" s="8"/>
      <c r="G184" s="96"/>
      <c r="H184" s="96"/>
      <c r="I184" s="96"/>
      <c r="J184" s="96"/>
      <c r="K184" s="8"/>
      <c r="L184" s="115"/>
      <c r="M184" s="112"/>
    </row>
    <row r="185" spans="2:13" x14ac:dyDescent="0.2">
      <c r="B185" s="298"/>
      <c r="C185" s="299"/>
      <c r="D185" s="300"/>
      <c r="E185" s="20"/>
      <c r="F185" s="8"/>
      <c r="G185" s="21"/>
      <c r="H185" s="8"/>
      <c r="I185" s="21"/>
      <c r="J185" s="96"/>
      <c r="K185" s="8"/>
      <c r="L185" s="115"/>
      <c r="M185" s="112"/>
    </row>
    <row r="186" spans="2:13" x14ac:dyDescent="0.2">
      <c r="B186" s="298"/>
      <c r="C186" s="299"/>
      <c r="D186" s="300"/>
      <c r="E186" s="91"/>
      <c r="F186" s="8"/>
      <c r="G186" s="8"/>
      <c r="H186" s="8"/>
      <c r="I186" s="8"/>
      <c r="J186" s="96"/>
      <c r="K186" s="8"/>
      <c r="L186" s="90"/>
      <c r="M186" s="112"/>
    </row>
    <row r="187" spans="2:13" ht="13.5" thickBot="1" x14ac:dyDescent="0.25">
      <c r="B187" s="298"/>
      <c r="C187" s="299"/>
      <c r="D187" s="300"/>
      <c r="E187" s="91"/>
      <c r="F187" s="8"/>
      <c r="G187" s="8"/>
      <c r="H187" s="71"/>
      <c r="I187" s="71"/>
      <c r="J187" s="71"/>
      <c r="K187" s="71"/>
      <c r="L187" s="109"/>
      <c r="M187" s="113"/>
    </row>
    <row r="188" spans="2:13" ht="13.5" thickBot="1" x14ac:dyDescent="0.25">
      <c r="B188" s="301"/>
      <c r="C188" s="302"/>
      <c r="D188" s="303"/>
      <c r="E188" s="304"/>
      <c r="F188" s="305"/>
      <c r="G188" s="306"/>
      <c r="H188" s="100" t="s">
        <v>19</v>
      </c>
      <c r="I188" s="101">
        <f>ROUND(SUM(I180:I187),0)</f>
        <v>3</v>
      </c>
      <c r="J188" s="101"/>
      <c r="K188" s="101"/>
      <c r="L188" s="101"/>
      <c r="M188" s="114"/>
    </row>
    <row r="189" spans="2:13" ht="13.5" thickBot="1" x14ac:dyDescent="0.25"/>
    <row r="190" spans="2:13" ht="13.5" thickBot="1" x14ac:dyDescent="0.25">
      <c r="B190" s="89" t="s">
        <v>17</v>
      </c>
      <c r="C190" s="89" t="s">
        <v>15</v>
      </c>
      <c r="D190" s="89" t="s">
        <v>14</v>
      </c>
      <c r="E190" s="307" t="s">
        <v>18</v>
      </c>
      <c r="F190" s="308"/>
      <c r="G190" s="308"/>
      <c r="H190" s="309"/>
      <c r="I190" s="307" t="s">
        <v>19</v>
      </c>
      <c r="J190" s="308"/>
      <c r="K190" s="308"/>
      <c r="L190" s="309"/>
      <c r="M190" s="89" t="s">
        <v>20</v>
      </c>
    </row>
    <row r="191" spans="2:13" ht="26.25" thickBot="1" x14ac:dyDescent="0.25">
      <c r="B191" s="92">
        <f>+Mercado!A25</f>
        <v>1.1600000000000001</v>
      </c>
      <c r="C191" s="93" t="str">
        <f>+Mercado!C25</f>
        <v>LIMPIEZA DESMONTE ASEO</v>
      </c>
      <c r="D191" s="93" t="str">
        <f>+Mercado!D25</f>
        <v>M2</v>
      </c>
      <c r="E191" s="95" t="s">
        <v>21</v>
      </c>
      <c r="F191" s="95" t="s">
        <v>22</v>
      </c>
      <c r="G191" s="95" t="s">
        <v>23</v>
      </c>
      <c r="H191" s="95" t="s">
        <v>24</v>
      </c>
      <c r="I191" s="95" t="s">
        <v>25</v>
      </c>
      <c r="J191" s="95" t="s">
        <v>26</v>
      </c>
      <c r="K191" s="95" t="s">
        <v>27</v>
      </c>
      <c r="L191" s="95" t="s">
        <v>28</v>
      </c>
      <c r="M191" s="95" t="s">
        <v>29</v>
      </c>
    </row>
    <row r="192" spans="2:13" x14ac:dyDescent="0.2">
      <c r="B192" s="295"/>
      <c r="C192" s="296"/>
      <c r="D192" s="297"/>
      <c r="E192" s="94"/>
      <c r="F192" s="96"/>
      <c r="G192" s="96"/>
      <c r="H192" s="96"/>
      <c r="I192" s="96"/>
      <c r="J192" s="96"/>
      <c r="K192" s="96">
        <v>185.95</v>
      </c>
      <c r="L192" s="115"/>
      <c r="M192" s="159" t="s">
        <v>154</v>
      </c>
    </row>
    <row r="193" spans="2:13" x14ac:dyDescent="0.2">
      <c r="B193" s="298"/>
      <c r="C193" s="299"/>
      <c r="D193" s="300"/>
      <c r="E193" s="20"/>
      <c r="F193" s="96"/>
      <c r="G193" s="21"/>
      <c r="H193" s="8"/>
      <c r="I193" s="21"/>
      <c r="J193" s="96"/>
      <c r="K193" s="96"/>
      <c r="L193" s="161"/>
      <c r="M193" s="160"/>
    </row>
    <row r="194" spans="2:13" x14ac:dyDescent="0.2">
      <c r="B194" s="298"/>
      <c r="C194" s="299"/>
      <c r="D194" s="300"/>
      <c r="E194" s="20"/>
      <c r="F194" s="8"/>
      <c r="G194" s="21"/>
      <c r="H194" s="8"/>
      <c r="I194" s="21"/>
      <c r="J194" s="96"/>
      <c r="K194" s="96"/>
      <c r="L194" s="161"/>
      <c r="M194" s="160"/>
    </row>
    <row r="195" spans="2:13" x14ac:dyDescent="0.2">
      <c r="B195" s="298"/>
      <c r="C195" s="299"/>
      <c r="D195" s="300"/>
      <c r="E195" s="22"/>
      <c r="F195" s="21"/>
      <c r="G195" s="21"/>
      <c r="H195" s="21"/>
      <c r="I195" s="21"/>
      <c r="J195" s="96"/>
      <c r="K195" s="96"/>
      <c r="L195" s="115"/>
      <c r="M195" s="112"/>
    </row>
    <row r="196" spans="2:13" x14ac:dyDescent="0.2">
      <c r="B196" s="298"/>
      <c r="C196" s="299"/>
      <c r="D196" s="300"/>
      <c r="E196" s="20"/>
      <c r="F196" s="8"/>
      <c r="G196" s="96"/>
      <c r="H196" s="96"/>
      <c r="I196" s="96"/>
      <c r="J196" s="96"/>
      <c r="K196" s="8"/>
      <c r="L196" s="115"/>
      <c r="M196" s="112"/>
    </row>
    <row r="197" spans="2:13" x14ac:dyDescent="0.2">
      <c r="B197" s="298"/>
      <c r="C197" s="299"/>
      <c r="D197" s="300"/>
      <c r="E197" s="20"/>
      <c r="F197" s="8"/>
      <c r="G197" s="21"/>
      <c r="H197" s="8"/>
      <c r="I197" s="21"/>
      <c r="J197" s="96"/>
      <c r="K197" s="8"/>
      <c r="L197" s="115"/>
      <c r="M197" s="112"/>
    </row>
    <row r="198" spans="2:13" x14ac:dyDescent="0.2">
      <c r="B198" s="298"/>
      <c r="C198" s="299"/>
      <c r="D198" s="300"/>
      <c r="E198" s="91"/>
      <c r="F198" s="8"/>
      <c r="G198" s="8"/>
      <c r="H198" s="8"/>
      <c r="I198" s="8"/>
      <c r="J198" s="96"/>
      <c r="K198" s="8"/>
      <c r="L198" s="90"/>
      <c r="M198" s="112"/>
    </row>
    <row r="199" spans="2:13" ht="13.5" thickBot="1" x14ac:dyDescent="0.25">
      <c r="B199" s="298"/>
      <c r="C199" s="299"/>
      <c r="D199" s="300"/>
      <c r="E199" s="91"/>
      <c r="F199" s="8"/>
      <c r="G199" s="8"/>
      <c r="H199" s="71"/>
      <c r="I199" s="71"/>
      <c r="J199" s="71"/>
      <c r="K199" s="71"/>
      <c r="L199" s="109"/>
      <c r="M199" s="113"/>
    </row>
    <row r="200" spans="2:13" ht="13.5" thickBot="1" x14ac:dyDescent="0.25">
      <c r="B200" s="301"/>
      <c r="C200" s="302"/>
      <c r="D200" s="303"/>
      <c r="E200" s="304"/>
      <c r="F200" s="305"/>
      <c r="G200" s="306"/>
      <c r="H200" s="100" t="s">
        <v>19</v>
      </c>
      <c r="I200" s="101"/>
      <c r="J200" s="101"/>
      <c r="K200" s="101">
        <f t="shared" ref="K200" si="5">ROUND(SUM(K192:K199),0)</f>
        <v>186</v>
      </c>
      <c r="L200" s="101"/>
      <c r="M200" s="114"/>
    </row>
    <row r="201" spans="2:13" ht="13.5" thickBot="1" x14ac:dyDescent="0.25"/>
    <row r="202" spans="2:13" ht="13.5" thickBot="1" x14ac:dyDescent="0.25">
      <c r="B202" s="89" t="s">
        <v>17</v>
      </c>
      <c r="C202" s="89" t="s">
        <v>15</v>
      </c>
      <c r="D202" s="89" t="s">
        <v>14</v>
      </c>
      <c r="E202" s="307" t="s">
        <v>18</v>
      </c>
      <c r="F202" s="308"/>
      <c r="G202" s="308"/>
      <c r="H202" s="309"/>
      <c r="I202" s="307" t="s">
        <v>19</v>
      </c>
      <c r="J202" s="308"/>
      <c r="K202" s="308"/>
      <c r="L202" s="309"/>
      <c r="M202" s="89" t="s">
        <v>20</v>
      </c>
    </row>
    <row r="203" spans="2:13" ht="26.25" thickBot="1" x14ac:dyDescent="0.25">
      <c r="B203" s="92">
        <f>+Mercado!A26</f>
        <v>1.1700000000000002</v>
      </c>
      <c r="C203" s="93" t="str">
        <f>+Mercado!C26</f>
        <v>VIDRIO LAMINADO INCOLORO 6 MM</v>
      </c>
      <c r="D203" s="93" t="str">
        <f>+Mercado!D26</f>
        <v>M2</v>
      </c>
      <c r="E203" s="95" t="s">
        <v>21</v>
      </c>
      <c r="F203" s="95" t="s">
        <v>22</v>
      </c>
      <c r="G203" s="95" t="s">
        <v>23</v>
      </c>
      <c r="H203" s="95" t="s">
        <v>24</v>
      </c>
      <c r="I203" s="95" t="s">
        <v>25</v>
      </c>
      <c r="J203" s="95" t="s">
        <v>26</v>
      </c>
      <c r="K203" s="95" t="s">
        <v>27</v>
      </c>
      <c r="L203" s="95" t="s">
        <v>28</v>
      </c>
      <c r="M203" s="95" t="s">
        <v>29</v>
      </c>
    </row>
    <row r="204" spans="2:13" x14ac:dyDescent="0.2">
      <c r="B204" s="295"/>
      <c r="C204" s="296"/>
      <c r="D204" s="297"/>
      <c r="E204" s="94">
        <v>2</v>
      </c>
      <c r="F204" s="96">
        <v>1.8</v>
      </c>
      <c r="G204" s="96"/>
      <c r="H204" s="96"/>
      <c r="I204" s="96">
        <v>5</v>
      </c>
      <c r="J204" s="96"/>
      <c r="K204" s="96">
        <f>+E204*F204*I204</f>
        <v>18</v>
      </c>
      <c r="L204" s="115"/>
      <c r="M204" s="159" t="s">
        <v>157</v>
      </c>
    </row>
    <row r="205" spans="2:13" x14ac:dyDescent="0.2">
      <c r="B205" s="298"/>
      <c r="C205" s="299"/>
      <c r="D205" s="300"/>
      <c r="E205" s="20"/>
      <c r="F205" s="96"/>
      <c r="G205" s="21"/>
      <c r="H205" s="8"/>
      <c r="I205" s="21"/>
      <c r="J205" s="96"/>
      <c r="K205" s="96"/>
      <c r="L205" s="161"/>
      <c r="M205" s="160"/>
    </row>
    <row r="206" spans="2:13" x14ac:dyDescent="0.2">
      <c r="B206" s="298"/>
      <c r="C206" s="299"/>
      <c r="D206" s="300"/>
      <c r="E206" s="20"/>
      <c r="F206" s="8"/>
      <c r="G206" s="21"/>
      <c r="H206" s="8"/>
      <c r="I206" s="21"/>
      <c r="J206" s="96"/>
      <c r="K206" s="96"/>
      <c r="L206" s="161"/>
      <c r="M206" s="160"/>
    </row>
    <row r="207" spans="2:13" x14ac:dyDescent="0.2">
      <c r="B207" s="298"/>
      <c r="C207" s="299"/>
      <c r="D207" s="300"/>
      <c r="E207" s="22"/>
      <c r="F207" s="21"/>
      <c r="G207" s="21"/>
      <c r="H207" s="21"/>
      <c r="I207" s="21"/>
      <c r="J207" s="96"/>
      <c r="K207" s="96"/>
      <c r="L207" s="115"/>
      <c r="M207" s="112"/>
    </row>
    <row r="208" spans="2:13" x14ac:dyDescent="0.2">
      <c r="B208" s="298"/>
      <c r="C208" s="299"/>
      <c r="D208" s="300"/>
      <c r="E208" s="20"/>
      <c r="F208" s="8"/>
      <c r="G208" s="96"/>
      <c r="H208" s="96"/>
      <c r="I208" s="96"/>
      <c r="J208" s="96"/>
      <c r="K208" s="8"/>
      <c r="L208" s="115"/>
      <c r="M208" s="112"/>
    </row>
    <row r="209" spans="2:13" x14ac:dyDescent="0.2">
      <c r="B209" s="298"/>
      <c r="C209" s="299"/>
      <c r="D209" s="300"/>
      <c r="E209" s="20"/>
      <c r="F209" s="8"/>
      <c r="G209" s="21"/>
      <c r="H209" s="8"/>
      <c r="I209" s="21"/>
      <c r="J209" s="96"/>
      <c r="K209" s="8"/>
      <c r="L209" s="115"/>
      <c r="M209" s="112"/>
    </row>
    <row r="210" spans="2:13" x14ac:dyDescent="0.2">
      <c r="B210" s="298"/>
      <c r="C210" s="299"/>
      <c r="D210" s="300"/>
      <c r="E210" s="91"/>
      <c r="F210" s="8"/>
      <c r="G210" s="8"/>
      <c r="H210" s="8"/>
      <c r="I210" s="8"/>
      <c r="J210" s="96"/>
      <c r="K210" s="8"/>
      <c r="L210" s="90"/>
      <c r="M210" s="112"/>
    </row>
    <row r="211" spans="2:13" ht="13.5" thickBot="1" x14ac:dyDescent="0.25">
      <c r="B211" s="298"/>
      <c r="C211" s="299"/>
      <c r="D211" s="300"/>
      <c r="E211" s="91"/>
      <c r="F211" s="8"/>
      <c r="G211" s="8"/>
      <c r="H211" s="71"/>
      <c r="I211" s="71"/>
      <c r="J211" s="71"/>
      <c r="K211" s="71"/>
      <c r="L211" s="109"/>
      <c r="M211" s="113"/>
    </row>
    <row r="212" spans="2:13" ht="13.5" thickBot="1" x14ac:dyDescent="0.25">
      <c r="B212" s="301"/>
      <c r="C212" s="302"/>
      <c r="D212" s="303"/>
      <c r="E212" s="304"/>
      <c r="F212" s="305"/>
      <c r="G212" s="306"/>
      <c r="H212" s="100" t="s">
        <v>19</v>
      </c>
      <c r="I212" s="101"/>
      <c r="J212" s="101"/>
      <c r="K212" s="101">
        <f t="shared" ref="K212" si="6">ROUND(SUM(K204:K211),0)</f>
        <v>18</v>
      </c>
      <c r="L212" s="101"/>
      <c r="M212" s="114"/>
    </row>
    <row r="213" spans="2:13" ht="13.5" thickBot="1" x14ac:dyDescent="0.25"/>
    <row r="214" spans="2:13" ht="13.5" thickBot="1" x14ac:dyDescent="0.25">
      <c r="B214" s="89" t="s">
        <v>17</v>
      </c>
      <c r="C214" s="89" t="s">
        <v>15</v>
      </c>
      <c r="D214" s="89" t="s">
        <v>14</v>
      </c>
      <c r="E214" s="307" t="s">
        <v>18</v>
      </c>
      <c r="F214" s="308"/>
      <c r="G214" s="308"/>
      <c r="H214" s="309"/>
      <c r="I214" s="307" t="s">
        <v>19</v>
      </c>
      <c r="J214" s="308"/>
      <c r="K214" s="308"/>
      <c r="L214" s="309"/>
      <c r="M214" s="89" t="s">
        <v>20</v>
      </c>
    </row>
    <row r="215" spans="2:13" ht="26.25" thickBot="1" x14ac:dyDescent="0.25">
      <c r="B215" s="92">
        <f>+Mercado!A27</f>
        <v>1.1800000000000002</v>
      </c>
      <c r="C215" s="93" t="str">
        <f>+Mercado!C27</f>
        <v>MEZCLADOR DUCHA LINEA MEDIA</v>
      </c>
      <c r="D215" s="93" t="str">
        <f>+Mercado!D27</f>
        <v>UND</v>
      </c>
      <c r="E215" s="95" t="s">
        <v>21</v>
      </c>
      <c r="F215" s="95" t="s">
        <v>22</v>
      </c>
      <c r="G215" s="95" t="s">
        <v>23</v>
      </c>
      <c r="H215" s="95" t="s">
        <v>24</v>
      </c>
      <c r="I215" s="95" t="s">
        <v>25</v>
      </c>
      <c r="J215" s="95" t="s">
        <v>26</v>
      </c>
      <c r="K215" s="95" t="s">
        <v>27</v>
      </c>
      <c r="L215" s="95" t="s">
        <v>28</v>
      </c>
      <c r="M215" s="95" t="s">
        <v>29</v>
      </c>
    </row>
    <row r="216" spans="2:13" x14ac:dyDescent="0.2">
      <c r="B216" s="295"/>
      <c r="C216" s="296"/>
      <c r="D216" s="297"/>
      <c r="E216" s="94"/>
      <c r="F216" s="96"/>
      <c r="G216" s="96"/>
      <c r="H216" s="96"/>
      <c r="I216" s="96">
        <v>1</v>
      </c>
      <c r="J216" s="96"/>
      <c r="K216" s="96"/>
      <c r="L216" s="115"/>
      <c r="M216" s="159" t="s">
        <v>157</v>
      </c>
    </row>
    <row r="217" spans="2:13" x14ac:dyDescent="0.2">
      <c r="B217" s="298"/>
      <c r="C217" s="299"/>
      <c r="D217" s="300"/>
      <c r="E217" s="20"/>
      <c r="F217" s="96"/>
      <c r="G217" s="21"/>
      <c r="H217" s="8"/>
      <c r="I217" s="21"/>
      <c r="J217" s="96"/>
      <c r="K217" s="96"/>
      <c r="L217" s="161"/>
      <c r="M217" s="160"/>
    </row>
    <row r="218" spans="2:13" x14ac:dyDescent="0.2">
      <c r="B218" s="298"/>
      <c r="C218" s="299"/>
      <c r="D218" s="300"/>
      <c r="E218" s="20"/>
      <c r="F218" s="8"/>
      <c r="G218" s="21"/>
      <c r="H218" s="8"/>
      <c r="I218" s="21"/>
      <c r="J218" s="96"/>
      <c r="K218" s="96"/>
      <c r="L218" s="161"/>
      <c r="M218" s="160"/>
    </row>
    <row r="219" spans="2:13" x14ac:dyDescent="0.2">
      <c r="B219" s="298"/>
      <c r="C219" s="299"/>
      <c r="D219" s="300"/>
      <c r="E219" s="22"/>
      <c r="F219" s="21"/>
      <c r="G219" s="21"/>
      <c r="H219" s="21"/>
      <c r="I219" s="21"/>
      <c r="J219" s="96"/>
      <c r="K219" s="96"/>
      <c r="L219" s="115"/>
      <c r="M219" s="112"/>
    </row>
    <row r="220" spans="2:13" x14ac:dyDescent="0.2">
      <c r="B220" s="298"/>
      <c r="C220" s="299"/>
      <c r="D220" s="300"/>
      <c r="E220" s="20"/>
      <c r="F220" s="8"/>
      <c r="G220" s="96"/>
      <c r="H220" s="96"/>
      <c r="I220" s="96"/>
      <c r="J220" s="96"/>
      <c r="K220" s="8"/>
      <c r="L220" s="115"/>
      <c r="M220" s="112"/>
    </row>
    <row r="221" spans="2:13" x14ac:dyDescent="0.2">
      <c r="B221" s="298"/>
      <c r="C221" s="299"/>
      <c r="D221" s="300"/>
      <c r="E221" s="20"/>
      <c r="F221" s="8"/>
      <c r="G221" s="21"/>
      <c r="H221" s="8"/>
      <c r="I221" s="21"/>
      <c r="J221" s="96"/>
      <c r="K221" s="8"/>
      <c r="L221" s="115"/>
      <c r="M221" s="112"/>
    </row>
    <row r="222" spans="2:13" x14ac:dyDescent="0.2">
      <c r="B222" s="298"/>
      <c r="C222" s="299"/>
      <c r="D222" s="300"/>
      <c r="E222" s="91"/>
      <c r="F222" s="8"/>
      <c r="G222" s="8"/>
      <c r="H222" s="8"/>
      <c r="I222" s="8"/>
      <c r="J222" s="96"/>
      <c r="K222" s="8"/>
      <c r="L222" s="90"/>
      <c r="M222" s="112"/>
    </row>
    <row r="223" spans="2:13" ht="13.5" thickBot="1" x14ac:dyDescent="0.25">
      <c r="B223" s="298"/>
      <c r="C223" s="299"/>
      <c r="D223" s="300"/>
      <c r="E223" s="91"/>
      <c r="F223" s="8"/>
      <c r="G223" s="8"/>
      <c r="H223" s="71"/>
      <c r="I223" s="71"/>
      <c r="J223" s="71"/>
      <c r="K223" s="71"/>
      <c r="L223" s="109"/>
      <c r="M223" s="113"/>
    </row>
    <row r="224" spans="2:13" ht="13.5" thickBot="1" x14ac:dyDescent="0.25">
      <c r="B224" s="301"/>
      <c r="C224" s="302"/>
      <c r="D224" s="303"/>
      <c r="E224" s="304"/>
      <c r="F224" s="305"/>
      <c r="G224" s="306"/>
      <c r="H224" s="100" t="s">
        <v>19</v>
      </c>
      <c r="I224" s="101">
        <f t="shared" ref="I224" si="7">ROUND(SUM(I216:I223),0)</f>
        <v>1</v>
      </c>
      <c r="J224" s="101"/>
      <c r="K224" s="101"/>
      <c r="L224" s="101"/>
      <c r="M224" s="114"/>
    </row>
    <row r="225" spans="2:13" ht="13.5" thickBot="1" x14ac:dyDescent="0.25"/>
    <row r="226" spans="2:13" ht="13.5" thickBot="1" x14ac:dyDescent="0.25">
      <c r="B226" s="89" t="s">
        <v>17</v>
      </c>
      <c r="C226" s="89" t="s">
        <v>15</v>
      </c>
      <c r="D226" s="89" t="s">
        <v>14</v>
      </c>
      <c r="E226" s="307" t="s">
        <v>18</v>
      </c>
      <c r="F226" s="308"/>
      <c r="G226" s="308"/>
      <c r="H226" s="309"/>
      <c r="I226" s="307" t="s">
        <v>19</v>
      </c>
      <c r="J226" s="308"/>
      <c r="K226" s="308"/>
      <c r="L226" s="309"/>
      <c r="M226" s="89" t="s">
        <v>20</v>
      </c>
    </row>
    <row r="227" spans="2:13" ht="26.25" thickBot="1" x14ac:dyDescent="0.25">
      <c r="B227" s="92">
        <f>+Mercado!A28</f>
        <v>1.1900000000000002</v>
      </c>
      <c r="C227" s="93" t="str">
        <f>+Mercado!C28</f>
        <v>GRIFERIA HIDROSTATICA TANQUE SANITARIO</v>
      </c>
      <c r="D227" s="93" t="str">
        <f>+Mercado!D28</f>
        <v>UND</v>
      </c>
      <c r="E227" s="95" t="s">
        <v>21</v>
      </c>
      <c r="F227" s="95" t="s">
        <v>22</v>
      </c>
      <c r="G227" s="95" t="s">
        <v>23</v>
      </c>
      <c r="H227" s="95" t="s">
        <v>24</v>
      </c>
      <c r="I227" s="95" t="s">
        <v>25</v>
      </c>
      <c r="J227" s="95" t="s">
        <v>26</v>
      </c>
      <c r="K227" s="95" t="s">
        <v>27</v>
      </c>
      <c r="L227" s="95" t="s">
        <v>28</v>
      </c>
      <c r="M227" s="95" t="s">
        <v>29</v>
      </c>
    </row>
    <row r="228" spans="2:13" x14ac:dyDescent="0.2">
      <c r="B228" s="295"/>
      <c r="C228" s="296"/>
      <c r="D228" s="297"/>
      <c r="E228" s="94"/>
      <c r="F228" s="96"/>
      <c r="G228" s="96"/>
      <c r="H228" s="96"/>
      <c r="I228" s="96">
        <v>1</v>
      </c>
      <c r="J228" s="96"/>
      <c r="K228" s="96"/>
      <c r="L228" s="115"/>
      <c r="M228" s="159" t="s">
        <v>167</v>
      </c>
    </row>
    <row r="229" spans="2:13" x14ac:dyDescent="0.2">
      <c r="B229" s="298"/>
      <c r="C229" s="299"/>
      <c r="D229" s="300"/>
      <c r="E229" s="20"/>
      <c r="F229" s="96"/>
      <c r="G229" s="21"/>
      <c r="H229" s="8"/>
      <c r="I229" s="21"/>
      <c r="J229" s="96"/>
      <c r="K229" s="96"/>
      <c r="L229" s="161"/>
      <c r="M229" s="160"/>
    </row>
    <row r="230" spans="2:13" x14ac:dyDescent="0.2">
      <c r="B230" s="298"/>
      <c r="C230" s="299"/>
      <c r="D230" s="300"/>
      <c r="E230" s="20"/>
      <c r="F230" s="8"/>
      <c r="G230" s="21"/>
      <c r="H230" s="8"/>
      <c r="I230" s="21"/>
      <c r="J230" s="96"/>
      <c r="K230" s="96"/>
      <c r="L230" s="161"/>
      <c r="M230" s="160"/>
    </row>
    <row r="231" spans="2:13" x14ac:dyDescent="0.2">
      <c r="B231" s="298"/>
      <c r="C231" s="299"/>
      <c r="D231" s="300"/>
      <c r="E231" s="22"/>
      <c r="F231" s="21"/>
      <c r="G231" s="21"/>
      <c r="H231" s="21"/>
      <c r="I231" s="21"/>
      <c r="J231" s="96"/>
      <c r="K231" s="96"/>
      <c r="L231" s="115"/>
      <c r="M231" s="112"/>
    </row>
    <row r="232" spans="2:13" x14ac:dyDescent="0.2">
      <c r="B232" s="298"/>
      <c r="C232" s="299"/>
      <c r="D232" s="300"/>
      <c r="E232" s="20"/>
      <c r="F232" s="8"/>
      <c r="G232" s="96"/>
      <c r="H232" s="96"/>
      <c r="I232" s="96"/>
      <c r="J232" s="96"/>
      <c r="K232" s="8"/>
      <c r="L232" s="115"/>
      <c r="M232" s="112"/>
    </row>
    <row r="233" spans="2:13" x14ac:dyDescent="0.2">
      <c r="B233" s="298"/>
      <c r="C233" s="299"/>
      <c r="D233" s="300"/>
      <c r="E233" s="20"/>
      <c r="F233" s="8"/>
      <c r="G233" s="21"/>
      <c r="H233" s="8"/>
      <c r="I233" s="21"/>
      <c r="J233" s="96"/>
      <c r="K233" s="8"/>
      <c r="L233" s="115"/>
      <c r="M233" s="112"/>
    </row>
    <row r="234" spans="2:13" x14ac:dyDescent="0.2">
      <c r="B234" s="298"/>
      <c r="C234" s="299"/>
      <c r="D234" s="300"/>
      <c r="E234" s="91"/>
      <c r="F234" s="8"/>
      <c r="G234" s="8"/>
      <c r="H234" s="8"/>
      <c r="I234" s="8"/>
      <c r="J234" s="96"/>
      <c r="K234" s="8"/>
      <c r="L234" s="90"/>
      <c r="M234" s="112"/>
    </row>
    <row r="235" spans="2:13" ht="13.5" thickBot="1" x14ac:dyDescent="0.25">
      <c r="B235" s="298"/>
      <c r="C235" s="299"/>
      <c r="D235" s="300"/>
      <c r="E235" s="91"/>
      <c r="F235" s="8"/>
      <c r="G235" s="8"/>
      <c r="H235" s="71"/>
      <c r="I235" s="71"/>
      <c r="J235" s="71"/>
      <c r="K235" s="71"/>
      <c r="L235" s="109"/>
      <c r="M235" s="113"/>
    </row>
    <row r="236" spans="2:13" ht="13.5" thickBot="1" x14ac:dyDescent="0.25">
      <c r="B236" s="301"/>
      <c r="C236" s="302"/>
      <c r="D236" s="303"/>
      <c r="E236" s="304"/>
      <c r="F236" s="305"/>
      <c r="G236" s="306"/>
      <c r="H236" s="100" t="s">
        <v>19</v>
      </c>
      <c r="I236" s="101">
        <f t="shared" ref="I236" si="8">ROUND(SUM(I228:I235),0)</f>
        <v>1</v>
      </c>
      <c r="J236" s="101"/>
      <c r="K236" s="101"/>
      <c r="L236" s="101"/>
      <c r="M236" s="114"/>
    </row>
    <row r="237" spans="2:13" ht="13.5" thickBot="1" x14ac:dyDescent="0.25"/>
    <row r="238" spans="2:13" ht="13.5" thickBot="1" x14ac:dyDescent="0.25">
      <c r="B238" s="89" t="s">
        <v>17</v>
      </c>
      <c r="C238" s="89" t="s">
        <v>15</v>
      </c>
      <c r="D238" s="89" t="s">
        <v>14</v>
      </c>
      <c r="E238" s="307" t="s">
        <v>18</v>
      </c>
      <c r="F238" s="308"/>
      <c r="G238" s="308"/>
      <c r="H238" s="309"/>
      <c r="I238" s="307" t="s">
        <v>19</v>
      </c>
      <c r="J238" s="308"/>
      <c r="K238" s="308"/>
      <c r="L238" s="309"/>
      <c r="M238" s="89" t="s">
        <v>20</v>
      </c>
    </row>
    <row r="239" spans="2:13" ht="26.25" thickBot="1" x14ac:dyDescent="0.25">
      <c r="B239" s="92">
        <f>+Mercado!A29</f>
        <v>1.2000000000000002</v>
      </c>
      <c r="C239" s="93" t="str">
        <f>+Mercado!C29</f>
        <v>DIV.ANGEO FIBRA ALUMINIO LIVIANO [-X]</v>
      </c>
      <c r="D239" s="93" t="str">
        <f>+Mercado!D29</f>
        <v>M2</v>
      </c>
      <c r="E239" s="95" t="s">
        <v>21</v>
      </c>
      <c r="F239" s="95" t="s">
        <v>22</v>
      </c>
      <c r="G239" s="95" t="s">
        <v>23</v>
      </c>
      <c r="H239" s="95" t="s">
        <v>24</v>
      </c>
      <c r="I239" s="95" t="s">
        <v>25</v>
      </c>
      <c r="J239" s="95" t="s">
        <v>26</v>
      </c>
      <c r="K239" s="95" t="s">
        <v>27</v>
      </c>
      <c r="L239" s="95" t="s">
        <v>28</v>
      </c>
      <c r="M239" s="95" t="s">
        <v>29</v>
      </c>
    </row>
    <row r="240" spans="2:13" x14ac:dyDescent="0.2">
      <c r="B240" s="295"/>
      <c r="C240" s="296"/>
      <c r="D240" s="297"/>
      <c r="E240" s="94">
        <v>2</v>
      </c>
      <c r="F240" s="96">
        <v>2</v>
      </c>
      <c r="G240" s="96"/>
      <c r="H240" s="96"/>
      <c r="I240" s="96">
        <v>4</v>
      </c>
      <c r="J240" s="96"/>
      <c r="K240" s="96">
        <f>+E240*F240*I240</f>
        <v>16</v>
      </c>
      <c r="L240" s="115"/>
      <c r="M240" s="112" t="s">
        <v>124</v>
      </c>
    </row>
    <row r="241" spans="2:13" x14ac:dyDescent="0.2">
      <c r="B241" s="298"/>
      <c r="C241" s="299"/>
      <c r="D241" s="300"/>
      <c r="E241" s="20">
        <v>1.5</v>
      </c>
      <c r="F241" s="8">
        <v>2</v>
      </c>
      <c r="G241" s="21"/>
      <c r="H241" s="8"/>
      <c r="I241" s="21">
        <v>4</v>
      </c>
      <c r="J241" s="96"/>
      <c r="K241" s="96">
        <f>+E241*F241*I241</f>
        <v>12</v>
      </c>
      <c r="L241" s="115"/>
      <c r="M241" s="112" t="s">
        <v>125</v>
      </c>
    </row>
    <row r="242" spans="2:13" x14ac:dyDescent="0.2">
      <c r="B242" s="298"/>
      <c r="C242" s="299"/>
      <c r="D242" s="300"/>
      <c r="E242" s="20">
        <v>1.5</v>
      </c>
      <c r="F242" s="8">
        <v>2</v>
      </c>
      <c r="G242" s="21"/>
      <c r="H242" s="8"/>
      <c r="I242" s="21">
        <v>4</v>
      </c>
      <c r="J242" s="96"/>
      <c r="K242" s="96">
        <f>+E242*F242*I242</f>
        <v>12</v>
      </c>
      <c r="L242" s="115"/>
      <c r="M242" s="112" t="s">
        <v>126</v>
      </c>
    </row>
    <row r="243" spans="2:13" x14ac:dyDescent="0.2">
      <c r="B243" s="298"/>
      <c r="C243" s="299"/>
      <c r="D243" s="300"/>
      <c r="E243" s="22">
        <v>2</v>
      </c>
      <c r="F243" s="21">
        <v>2</v>
      </c>
      <c r="G243" s="21"/>
      <c r="H243" s="21"/>
      <c r="I243" s="21">
        <v>8</v>
      </c>
      <c r="J243" s="96"/>
      <c r="K243" s="96">
        <f>+E243*F243*I243</f>
        <v>32</v>
      </c>
      <c r="L243" s="115"/>
      <c r="M243" s="112" t="s">
        <v>127</v>
      </c>
    </row>
    <row r="244" spans="2:13" x14ac:dyDescent="0.2">
      <c r="B244" s="298"/>
      <c r="C244" s="299"/>
      <c r="D244" s="300"/>
      <c r="E244" s="20"/>
      <c r="F244" s="8"/>
      <c r="G244" s="96"/>
      <c r="H244" s="96"/>
      <c r="I244" s="96"/>
      <c r="J244" s="96"/>
      <c r="K244" s="8"/>
      <c r="L244" s="115"/>
      <c r="M244" s="112"/>
    </row>
    <row r="245" spans="2:13" x14ac:dyDescent="0.2">
      <c r="B245" s="298"/>
      <c r="C245" s="299"/>
      <c r="D245" s="300"/>
      <c r="E245" s="20"/>
      <c r="F245" s="8"/>
      <c r="G245" s="21"/>
      <c r="H245" s="8"/>
      <c r="I245" s="21"/>
      <c r="J245" s="96"/>
      <c r="K245" s="8"/>
      <c r="L245" s="115"/>
      <c r="M245" s="112"/>
    </row>
    <row r="246" spans="2:13" x14ac:dyDescent="0.2">
      <c r="B246" s="298"/>
      <c r="C246" s="299"/>
      <c r="D246" s="300"/>
      <c r="E246" s="91"/>
      <c r="F246" s="8"/>
      <c r="G246" s="8"/>
      <c r="H246" s="8"/>
      <c r="I246" s="8"/>
      <c r="J246" s="96"/>
      <c r="K246" s="8"/>
      <c r="L246" s="90"/>
      <c r="M246" s="112"/>
    </row>
    <row r="247" spans="2:13" ht="13.5" thickBot="1" x14ac:dyDescent="0.25">
      <c r="B247" s="298"/>
      <c r="C247" s="299"/>
      <c r="D247" s="300"/>
      <c r="E247" s="91"/>
      <c r="F247" s="8"/>
      <c r="G247" s="8"/>
      <c r="H247" s="71"/>
      <c r="I247" s="71"/>
      <c r="J247" s="71"/>
      <c r="K247" s="71"/>
      <c r="L247" s="109"/>
      <c r="M247" s="113"/>
    </row>
    <row r="248" spans="2:13" ht="13.5" thickBot="1" x14ac:dyDescent="0.25">
      <c r="B248" s="301"/>
      <c r="C248" s="302"/>
      <c r="D248" s="303"/>
      <c r="E248" s="304"/>
      <c r="F248" s="305"/>
      <c r="G248" s="306"/>
      <c r="H248" s="100" t="s">
        <v>19</v>
      </c>
      <c r="I248" s="101"/>
      <c r="J248" s="101"/>
      <c r="K248" s="101">
        <f>ROUND(SUM(K240:K247),0)</f>
        <v>72</v>
      </c>
      <c r="L248" s="110"/>
      <c r="M248" s="114"/>
    </row>
    <row r="249" spans="2:13" ht="13.5" thickBot="1" x14ac:dyDescent="0.25"/>
    <row r="250" spans="2:13" ht="13.5" thickBot="1" x14ac:dyDescent="0.25">
      <c r="B250" s="89" t="s">
        <v>17</v>
      </c>
      <c r="C250" s="89" t="s">
        <v>15</v>
      </c>
      <c r="D250" s="89" t="s">
        <v>14</v>
      </c>
      <c r="E250" s="307" t="s">
        <v>18</v>
      </c>
      <c r="F250" s="308"/>
      <c r="G250" s="308"/>
      <c r="H250" s="309"/>
      <c r="I250" s="307" t="s">
        <v>19</v>
      </c>
      <c r="J250" s="308"/>
      <c r="K250" s="308"/>
      <c r="L250" s="309"/>
      <c r="M250" s="89" t="s">
        <v>20</v>
      </c>
    </row>
    <row r="251" spans="2:13" ht="26.25" thickBot="1" x14ac:dyDescent="0.25">
      <c r="B251" s="92">
        <f>+Mercado!A30</f>
        <v>1.2100000000000002</v>
      </c>
      <c r="C251" s="93" t="str">
        <f>+Mercado!C30</f>
        <v>KIT ACCESORIOS BANO METAL CROMO 6P MED</v>
      </c>
      <c r="D251" s="93" t="str">
        <f>+Mercado!D30</f>
        <v>JGO</v>
      </c>
      <c r="E251" s="95" t="s">
        <v>21</v>
      </c>
      <c r="F251" s="95" t="s">
        <v>22</v>
      </c>
      <c r="G251" s="95" t="s">
        <v>23</v>
      </c>
      <c r="H251" s="95" t="s">
        <v>24</v>
      </c>
      <c r="I251" s="95" t="s">
        <v>25</v>
      </c>
      <c r="J251" s="95" t="s">
        <v>26</v>
      </c>
      <c r="K251" s="95" t="s">
        <v>27</v>
      </c>
      <c r="L251" s="95" t="s">
        <v>28</v>
      </c>
      <c r="M251" s="95" t="s">
        <v>29</v>
      </c>
    </row>
    <row r="252" spans="2:13" x14ac:dyDescent="0.2">
      <c r="B252" s="295"/>
      <c r="C252" s="296"/>
      <c r="D252" s="297"/>
      <c r="E252" s="94"/>
      <c r="F252" s="96"/>
      <c r="G252" s="96"/>
      <c r="H252" s="96"/>
      <c r="I252" s="96">
        <v>1</v>
      </c>
      <c r="J252" s="96"/>
      <c r="K252" s="96"/>
      <c r="L252" s="115"/>
      <c r="M252" s="159" t="s">
        <v>167</v>
      </c>
    </row>
    <row r="253" spans="2:13" x14ac:dyDescent="0.2">
      <c r="B253" s="298"/>
      <c r="C253" s="299"/>
      <c r="D253" s="300"/>
      <c r="E253" s="20"/>
      <c r="F253" s="8"/>
      <c r="G253" s="21"/>
      <c r="H253" s="8"/>
      <c r="I253" s="21"/>
      <c r="J253" s="96"/>
      <c r="K253" s="96"/>
      <c r="L253" s="115"/>
      <c r="M253" s="112"/>
    </row>
    <row r="254" spans="2:13" x14ac:dyDescent="0.2">
      <c r="B254" s="298"/>
      <c r="C254" s="299"/>
      <c r="D254" s="300"/>
      <c r="E254" s="20"/>
      <c r="F254" s="8"/>
      <c r="G254" s="21"/>
      <c r="H254" s="8"/>
      <c r="I254" s="21"/>
      <c r="J254" s="96"/>
      <c r="K254" s="96"/>
      <c r="L254" s="115"/>
      <c r="M254" s="112"/>
    </row>
    <row r="255" spans="2:13" x14ac:dyDescent="0.2">
      <c r="B255" s="298"/>
      <c r="C255" s="299"/>
      <c r="D255" s="300"/>
      <c r="E255" s="22"/>
      <c r="F255" s="21"/>
      <c r="G255" s="21"/>
      <c r="H255" s="21"/>
      <c r="I255" s="21"/>
      <c r="J255" s="96"/>
      <c r="K255" s="96"/>
      <c r="L255" s="115"/>
      <c r="M255" s="112"/>
    </row>
    <row r="256" spans="2:13" x14ac:dyDescent="0.2">
      <c r="B256" s="298"/>
      <c r="C256" s="299"/>
      <c r="D256" s="300"/>
      <c r="E256" s="20"/>
      <c r="F256" s="8"/>
      <c r="G256" s="96"/>
      <c r="H256" s="96"/>
      <c r="I256" s="96"/>
      <c r="J256" s="96"/>
      <c r="K256" s="8"/>
      <c r="L256" s="115"/>
      <c r="M256" s="112"/>
    </row>
    <row r="257" spans="2:13" x14ac:dyDescent="0.2">
      <c r="B257" s="298"/>
      <c r="C257" s="299"/>
      <c r="D257" s="300"/>
      <c r="E257" s="20"/>
      <c r="F257" s="8"/>
      <c r="G257" s="21"/>
      <c r="H257" s="8"/>
      <c r="I257" s="21"/>
      <c r="J257" s="96"/>
      <c r="K257" s="8"/>
      <c r="L257" s="115"/>
      <c r="M257" s="112"/>
    </row>
    <row r="258" spans="2:13" x14ac:dyDescent="0.2">
      <c r="B258" s="298"/>
      <c r="C258" s="299"/>
      <c r="D258" s="300"/>
      <c r="E258" s="91"/>
      <c r="F258" s="8"/>
      <c r="G258" s="8"/>
      <c r="H258" s="8"/>
      <c r="I258" s="8"/>
      <c r="J258" s="96"/>
      <c r="K258" s="8"/>
      <c r="L258" s="90"/>
      <c r="M258" s="112"/>
    </row>
    <row r="259" spans="2:13" ht="13.5" thickBot="1" x14ac:dyDescent="0.25">
      <c r="B259" s="298"/>
      <c r="C259" s="299"/>
      <c r="D259" s="300"/>
      <c r="E259" s="91"/>
      <c r="F259" s="8"/>
      <c r="G259" s="8"/>
      <c r="H259" s="71"/>
      <c r="I259" s="71"/>
      <c r="J259" s="71"/>
      <c r="K259" s="71"/>
      <c r="L259" s="109"/>
      <c r="M259" s="113"/>
    </row>
    <row r="260" spans="2:13" ht="13.5" thickBot="1" x14ac:dyDescent="0.25">
      <c r="B260" s="301"/>
      <c r="C260" s="302"/>
      <c r="D260" s="303"/>
      <c r="E260" s="304"/>
      <c r="F260" s="305"/>
      <c r="G260" s="306"/>
      <c r="H260" s="100" t="s">
        <v>19</v>
      </c>
      <c r="I260" s="101">
        <f>ROUND(SUM(I252:I259),0)</f>
        <v>1</v>
      </c>
      <c r="J260" s="101"/>
      <c r="K260" s="101"/>
      <c r="L260" s="110"/>
      <c r="M260" s="114"/>
    </row>
    <row r="261" spans="2:13" ht="13.5" thickBot="1" x14ac:dyDescent="0.25"/>
    <row r="262" spans="2:13" ht="13.5" thickBot="1" x14ac:dyDescent="0.25">
      <c r="B262" s="89" t="s">
        <v>17</v>
      </c>
      <c r="C262" s="89" t="s">
        <v>15</v>
      </c>
      <c r="D262" s="89" t="s">
        <v>14</v>
      </c>
      <c r="E262" s="307" t="s">
        <v>18</v>
      </c>
      <c r="F262" s="308"/>
      <c r="G262" s="308"/>
      <c r="H262" s="309"/>
      <c r="I262" s="307" t="s">
        <v>19</v>
      </c>
      <c r="J262" s="308"/>
      <c r="K262" s="308"/>
      <c r="L262" s="309"/>
      <c r="M262" s="89" t="s">
        <v>20</v>
      </c>
    </row>
    <row r="263" spans="2:13" ht="26.25" thickBot="1" x14ac:dyDescent="0.25">
      <c r="B263" s="92">
        <f>+Mercado!A31</f>
        <v>1.2200000000000002</v>
      </c>
      <c r="C263" s="93" t="str">
        <f>+Mercado!C31</f>
        <v>ESPEJO CLARO DE 4 MM</v>
      </c>
      <c r="D263" s="93" t="str">
        <f>+Mercado!D31</f>
        <v>M2</v>
      </c>
      <c r="E263" s="95" t="s">
        <v>21</v>
      </c>
      <c r="F263" s="95" t="s">
        <v>22</v>
      </c>
      <c r="G263" s="95" t="s">
        <v>23</v>
      </c>
      <c r="H263" s="95" t="s">
        <v>24</v>
      </c>
      <c r="I263" s="95" t="s">
        <v>25</v>
      </c>
      <c r="J263" s="95" t="s">
        <v>26</v>
      </c>
      <c r="K263" s="95" t="s">
        <v>27</v>
      </c>
      <c r="L263" s="95" t="s">
        <v>28</v>
      </c>
      <c r="M263" s="95" t="s">
        <v>29</v>
      </c>
    </row>
    <row r="264" spans="2:13" x14ac:dyDescent="0.2">
      <c r="B264" s="295"/>
      <c r="C264" s="296"/>
      <c r="D264" s="297"/>
      <c r="E264" s="94">
        <v>1.5</v>
      </c>
      <c r="F264" s="96"/>
      <c r="G264" s="96">
        <v>1</v>
      </c>
      <c r="H264" s="96"/>
      <c r="I264" s="96">
        <v>1</v>
      </c>
      <c r="J264" s="96"/>
      <c r="K264" s="96">
        <f>+E264*G264*I264</f>
        <v>1.5</v>
      </c>
      <c r="L264" s="115"/>
      <c r="M264" s="159" t="s">
        <v>167</v>
      </c>
    </row>
    <row r="265" spans="2:13" x14ac:dyDescent="0.2">
      <c r="B265" s="298"/>
      <c r="C265" s="299"/>
      <c r="D265" s="300"/>
      <c r="E265" s="20"/>
      <c r="F265" s="8"/>
      <c r="G265" s="21"/>
      <c r="H265" s="8"/>
      <c r="I265" s="21"/>
      <c r="J265" s="96"/>
      <c r="K265" s="96"/>
      <c r="L265" s="115"/>
      <c r="M265" s="112"/>
    </row>
    <row r="266" spans="2:13" x14ac:dyDescent="0.2">
      <c r="B266" s="298"/>
      <c r="C266" s="299"/>
      <c r="D266" s="300"/>
      <c r="E266" s="20"/>
      <c r="F266" s="8"/>
      <c r="G266" s="21"/>
      <c r="H266" s="8"/>
      <c r="I266" s="21"/>
      <c r="J266" s="96"/>
      <c r="K266" s="96"/>
      <c r="L266" s="115"/>
      <c r="M266" s="112"/>
    </row>
    <row r="267" spans="2:13" x14ac:dyDescent="0.2">
      <c r="B267" s="298"/>
      <c r="C267" s="299"/>
      <c r="D267" s="300"/>
      <c r="E267" s="22"/>
      <c r="F267" s="21"/>
      <c r="G267" s="21"/>
      <c r="H267" s="21"/>
      <c r="I267" s="21"/>
      <c r="J267" s="96"/>
      <c r="K267" s="96"/>
      <c r="L267" s="115"/>
      <c r="M267" s="112"/>
    </row>
    <row r="268" spans="2:13" x14ac:dyDescent="0.2">
      <c r="B268" s="298"/>
      <c r="C268" s="299"/>
      <c r="D268" s="300"/>
      <c r="E268" s="20"/>
      <c r="F268" s="8"/>
      <c r="G268" s="96"/>
      <c r="H268" s="96"/>
      <c r="I268" s="96"/>
      <c r="J268" s="96"/>
      <c r="K268" s="8"/>
      <c r="L268" s="115"/>
      <c r="M268" s="112"/>
    </row>
    <row r="269" spans="2:13" x14ac:dyDescent="0.2">
      <c r="B269" s="298"/>
      <c r="C269" s="299"/>
      <c r="D269" s="300"/>
      <c r="E269" s="20"/>
      <c r="F269" s="8"/>
      <c r="G269" s="21"/>
      <c r="H269" s="8"/>
      <c r="I269" s="21"/>
      <c r="J269" s="96"/>
      <c r="K269" s="8"/>
      <c r="L269" s="115"/>
      <c r="M269" s="112"/>
    </row>
    <row r="270" spans="2:13" x14ac:dyDescent="0.2">
      <c r="B270" s="298"/>
      <c r="C270" s="299"/>
      <c r="D270" s="300"/>
      <c r="E270" s="91"/>
      <c r="F270" s="8"/>
      <c r="G270" s="8"/>
      <c r="H270" s="8"/>
      <c r="I270" s="8"/>
      <c r="J270" s="96"/>
      <c r="K270" s="8"/>
      <c r="L270" s="90"/>
      <c r="M270" s="112"/>
    </row>
    <row r="271" spans="2:13" ht="13.5" thickBot="1" x14ac:dyDescent="0.25">
      <c r="B271" s="298"/>
      <c r="C271" s="299"/>
      <c r="D271" s="300"/>
      <c r="E271" s="91"/>
      <c r="F271" s="8"/>
      <c r="G271" s="8"/>
      <c r="H271" s="71"/>
      <c r="I271" s="71"/>
      <c r="J271" s="71"/>
      <c r="K271" s="71"/>
      <c r="L271" s="109"/>
      <c r="M271" s="113"/>
    </row>
    <row r="272" spans="2:13" ht="13.5" thickBot="1" x14ac:dyDescent="0.25">
      <c r="B272" s="301"/>
      <c r="C272" s="302"/>
      <c r="D272" s="303"/>
      <c r="E272" s="304"/>
      <c r="F272" s="305"/>
      <c r="G272" s="306"/>
      <c r="H272" s="100" t="s">
        <v>19</v>
      </c>
      <c r="I272" s="101"/>
      <c r="J272" s="101"/>
      <c r="K272" s="101">
        <f t="shared" ref="K272" si="9">ROUND(SUM(K264:K271),0)</f>
        <v>2</v>
      </c>
      <c r="L272" s="110"/>
      <c r="M272" s="114"/>
    </row>
    <row r="273" spans="2:13" ht="13.5" thickBot="1" x14ac:dyDescent="0.25"/>
    <row r="274" spans="2:13" ht="13.5" thickBot="1" x14ac:dyDescent="0.25">
      <c r="B274" s="89" t="s">
        <v>17</v>
      </c>
      <c r="C274" s="89" t="s">
        <v>15</v>
      </c>
      <c r="D274" s="89" t="s">
        <v>14</v>
      </c>
      <c r="E274" s="307" t="s">
        <v>18</v>
      </c>
      <c r="F274" s="308"/>
      <c r="G274" s="308"/>
      <c r="H274" s="309"/>
      <c r="I274" s="307" t="s">
        <v>19</v>
      </c>
      <c r="J274" s="308"/>
      <c r="K274" s="308"/>
      <c r="L274" s="309"/>
      <c r="M274" s="89" t="s">
        <v>20</v>
      </c>
    </row>
    <row r="275" spans="2:13" ht="26.25" thickBot="1" x14ac:dyDescent="0.25">
      <c r="B275" s="92">
        <f>+Mercado!A32</f>
        <v>1.2300000000000002</v>
      </c>
      <c r="C275" s="93" t="str">
        <f>+Mercado!C32</f>
        <v>PELICULA CONTROL SOLAR-POLARIZADO</v>
      </c>
      <c r="D275" s="93" t="str">
        <f>+Mercado!D32</f>
        <v>M2</v>
      </c>
      <c r="E275" s="95" t="s">
        <v>21</v>
      </c>
      <c r="F275" s="95" t="s">
        <v>22</v>
      </c>
      <c r="G275" s="95" t="s">
        <v>23</v>
      </c>
      <c r="H275" s="95" t="s">
        <v>24</v>
      </c>
      <c r="I275" s="95" t="s">
        <v>25</v>
      </c>
      <c r="J275" s="95" t="s">
        <v>26</v>
      </c>
      <c r="K275" s="95" t="s">
        <v>27</v>
      </c>
      <c r="L275" s="95" t="s">
        <v>28</v>
      </c>
      <c r="M275" s="95" t="s">
        <v>29</v>
      </c>
    </row>
    <row r="276" spans="2:13" x14ac:dyDescent="0.2">
      <c r="B276" s="295"/>
      <c r="C276" s="296"/>
      <c r="D276" s="297"/>
      <c r="E276" s="94">
        <v>2</v>
      </c>
      <c r="F276" s="96">
        <v>1.8</v>
      </c>
      <c r="G276" s="96"/>
      <c r="H276" s="96"/>
      <c r="I276" s="96">
        <v>5</v>
      </c>
      <c r="J276" s="96"/>
      <c r="K276" s="96">
        <f>+E276*F276*I276</f>
        <v>18</v>
      </c>
      <c r="L276" s="115"/>
      <c r="M276" s="159" t="s">
        <v>157</v>
      </c>
    </row>
    <row r="277" spans="2:13" x14ac:dyDescent="0.2">
      <c r="B277" s="298"/>
      <c r="C277" s="299"/>
      <c r="D277" s="300"/>
      <c r="E277" s="20"/>
      <c r="F277" s="8"/>
      <c r="G277" s="21"/>
      <c r="H277" s="8"/>
      <c r="I277" s="21"/>
      <c r="J277" s="96"/>
      <c r="K277" s="96"/>
      <c r="L277" s="115"/>
      <c r="M277" s="112"/>
    </row>
    <row r="278" spans="2:13" x14ac:dyDescent="0.2">
      <c r="B278" s="298"/>
      <c r="C278" s="299"/>
      <c r="D278" s="300"/>
      <c r="E278" s="20"/>
      <c r="F278" s="8"/>
      <c r="G278" s="21"/>
      <c r="H278" s="8"/>
      <c r="I278" s="21"/>
      <c r="J278" s="96"/>
      <c r="K278" s="96"/>
      <c r="L278" s="115"/>
      <c r="M278" s="112"/>
    </row>
    <row r="279" spans="2:13" x14ac:dyDescent="0.2">
      <c r="B279" s="298"/>
      <c r="C279" s="299"/>
      <c r="D279" s="300"/>
      <c r="E279" s="22"/>
      <c r="F279" s="21"/>
      <c r="G279" s="21"/>
      <c r="H279" s="21"/>
      <c r="I279" s="21"/>
      <c r="J279" s="96"/>
      <c r="K279" s="96"/>
      <c r="L279" s="115"/>
      <c r="M279" s="112"/>
    </row>
    <row r="280" spans="2:13" x14ac:dyDescent="0.2">
      <c r="B280" s="298"/>
      <c r="C280" s="299"/>
      <c r="D280" s="300"/>
      <c r="E280" s="20"/>
      <c r="F280" s="8"/>
      <c r="G280" s="96"/>
      <c r="H280" s="96"/>
      <c r="I280" s="96"/>
      <c r="J280" s="96"/>
      <c r="K280" s="8"/>
      <c r="L280" s="115"/>
      <c r="M280" s="112"/>
    </row>
    <row r="281" spans="2:13" x14ac:dyDescent="0.2">
      <c r="B281" s="298"/>
      <c r="C281" s="299"/>
      <c r="D281" s="300"/>
      <c r="E281" s="20"/>
      <c r="F281" s="8"/>
      <c r="G281" s="21"/>
      <c r="H281" s="8"/>
      <c r="I281" s="21"/>
      <c r="J281" s="96"/>
      <c r="K281" s="8"/>
      <c r="L281" s="115"/>
      <c r="M281" s="112"/>
    </row>
    <row r="282" spans="2:13" x14ac:dyDescent="0.2">
      <c r="B282" s="298"/>
      <c r="C282" s="299"/>
      <c r="D282" s="300"/>
      <c r="E282" s="91"/>
      <c r="F282" s="8"/>
      <c r="G282" s="8"/>
      <c r="H282" s="8"/>
      <c r="I282" s="8"/>
      <c r="J282" s="96"/>
      <c r="K282" s="8"/>
      <c r="L282" s="90"/>
      <c r="M282" s="112"/>
    </row>
    <row r="283" spans="2:13" ht="13.5" thickBot="1" x14ac:dyDescent="0.25">
      <c r="B283" s="298"/>
      <c r="C283" s="299"/>
      <c r="D283" s="300"/>
      <c r="E283" s="91"/>
      <c r="F283" s="8"/>
      <c r="G283" s="8"/>
      <c r="H283" s="71"/>
      <c r="I283" s="71"/>
      <c r="J283" s="71"/>
      <c r="K283" s="71"/>
      <c r="L283" s="109"/>
      <c r="M283" s="113"/>
    </row>
    <row r="284" spans="2:13" ht="13.5" thickBot="1" x14ac:dyDescent="0.25">
      <c r="B284" s="301"/>
      <c r="C284" s="302"/>
      <c r="D284" s="303"/>
      <c r="E284" s="304"/>
      <c r="F284" s="305"/>
      <c r="G284" s="306"/>
      <c r="H284" s="100" t="s">
        <v>19</v>
      </c>
      <c r="I284" s="101"/>
      <c r="J284" s="101"/>
      <c r="K284" s="101">
        <f t="shared" ref="K284" si="10">ROUND(SUM(K276:K283),0)</f>
        <v>18</v>
      </c>
      <c r="L284" s="110"/>
      <c r="M284" s="114"/>
    </row>
    <row r="285" spans="2:13" ht="13.5" thickBot="1" x14ac:dyDescent="0.25"/>
    <row r="286" spans="2:13" ht="13.5" thickBot="1" x14ac:dyDescent="0.25">
      <c r="B286" s="89" t="s">
        <v>17</v>
      </c>
      <c r="C286" s="89" t="s">
        <v>15</v>
      </c>
      <c r="D286" s="89" t="s">
        <v>14</v>
      </c>
      <c r="E286" s="307" t="s">
        <v>18</v>
      </c>
      <c r="F286" s="308"/>
      <c r="G286" s="308"/>
      <c r="H286" s="309"/>
      <c r="I286" s="307" t="s">
        <v>19</v>
      </c>
      <c r="J286" s="308"/>
      <c r="K286" s="308"/>
      <c r="L286" s="309"/>
      <c r="M286" s="89" t="s">
        <v>20</v>
      </c>
    </row>
    <row r="287" spans="2:13" ht="26.25" thickBot="1" x14ac:dyDescent="0.25">
      <c r="B287" s="92">
        <f>+Mercado!A33</f>
        <v>1.2400000000000002</v>
      </c>
      <c r="C287" s="93" t="str">
        <f>+Mercado!C33</f>
        <v>GUARDAESCOBA CEDRO 8CM</v>
      </c>
      <c r="D287" s="93" t="str">
        <f>+Mercado!D33</f>
        <v>ML</v>
      </c>
      <c r="E287" s="95" t="s">
        <v>21</v>
      </c>
      <c r="F287" s="95" t="s">
        <v>22</v>
      </c>
      <c r="G287" s="95" t="s">
        <v>23</v>
      </c>
      <c r="H287" s="95" t="s">
        <v>24</v>
      </c>
      <c r="I287" s="95" t="s">
        <v>25</v>
      </c>
      <c r="J287" s="95" t="s">
        <v>26</v>
      </c>
      <c r="K287" s="95" t="s">
        <v>27</v>
      </c>
      <c r="L287" s="95" t="s">
        <v>28</v>
      </c>
      <c r="M287" s="95" t="s">
        <v>29</v>
      </c>
    </row>
    <row r="288" spans="2:13" x14ac:dyDescent="0.2">
      <c r="B288" s="295"/>
      <c r="C288" s="296"/>
      <c r="D288" s="297"/>
      <c r="E288" s="94"/>
      <c r="F288" s="96"/>
      <c r="G288" s="96">
        <v>40</v>
      </c>
      <c r="H288" s="96"/>
      <c r="I288" s="96"/>
      <c r="J288" s="96">
        <f>+G288</f>
        <v>40</v>
      </c>
      <c r="K288" s="96"/>
      <c r="L288" s="115"/>
      <c r="M288" s="159" t="s">
        <v>174</v>
      </c>
    </row>
    <row r="289" spans="2:13" x14ac:dyDescent="0.2">
      <c r="B289" s="298"/>
      <c r="C289" s="299"/>
      <c r="D289" s="300"/>
      <c r="E289" s="20"/>
      <c r="F289" s="8"/>
      <c r="G289" s="21"/>
      <c r="H289" s="8"/>
      <c r="I289" s="21"/>
      <c r="J289" s="96"/>
      <c r="K289" s="96"/>
      <c r="L289" s="115"/>
      <c r="M289" s="112"/>
    </row>
    <row r="290" spans="2:13" x14ac:dyDescent="0.2">
      <c r="B290" s="298"/>
      <c r="C290" s="299"/>
      <c r="D290" s="300"/>
      <c r="E290" s="20"/>
      <c r="F290" s="8"/>
      <c r="G290" s="21"/>
      <c r="H290" s="8"/>
      <c r="I290" s="21"/>
      <c r="J290" s="96"/>
      <c r="K290" s="96"/>
      <c r="L290" s="115"/>
      <c r="M290" s="112"/>
    </row>
    <row r="291" spans="2:13" x14ac:dyDescent="0.2">
      <c r="B291" s="298"/>
      <c r="C291" s="299"/>
      <c r="D291" s="300"/>
      <c r="E291" s="22"/>
      <c r="F291" s="21"/>
      <c r="G291" s="21"/>
      <c r="H291" s="21"/>
      <c r="I291" s="21"/>
      <c r="J291" s="96"/>
      <c r="K291" s="96"/>
      <c r="L291" s="115"/>
      <c r="M291" s="112"/>
    </row>
    <row r="292" spans="2:13" x14ac:dyDescent="0.2">
      <c r="B292" s="298"/>
      <c r="C292" s="299"/>
      <c r="D292" s="300"/>
      <c r="E292" s="20"/>
      <c r="F292" s="8"/>
      <c r="G292" s="96"/>
      <c r="H292" s="96"/>
      <c r="I292" s="96"/>
      <c r="J292" s="96"/>
      <c r="K292" s="8"/>
      <c r="L292" s="115"/>
      <c r="M292" s="112"/>
    </row>
    <row r="293" spans="2:13" x14ac:dyDescent="0.2">
      <c r="B293" s="298"/>
      <c r="C293" s="299"/>
      <c r="D293" s="300"/>
      <c r="E293" s="20"/>
      <c r="F293" s="8"/>
      <c r="G293" s="21"/>
      <c r="H293" s="8"/>
      <c r="I293" s="21"/>
      <c r="J293" s="96"/>
      <c r="K293" s="8"/>
      <c r="L293" s="115"/>
      <c r="M293" s="112"/>
    </row>
    <row r="294" spans="2:13" x14ac:dyDescent="0.2">
      <c r="B294" s="298"/>
      <c r="C294" s="299"/>
      <c r="D294" s="300"/>
      <c r="E294" s="91"/>
      <c r="F294" s="8"/>
      <c r="G294" s="8"/>
      <c r="H294" s="8"/>
      <c r="I294" s="8"/>
      <c r="J294" s="96"/>
      <c r="K294" s="8"/>
      <c r="L294" s="90"/>
      <c r="M294" s="112"/>
    </row>
    <row r="295" spans="2:13" ht="13.5" thickBot="1" x14ac:dyDescent="0.25">
      <c r="B295" s="298"/>
      <c r="C295" s="299"/>
      <c r="D295" s="300"/>
      <c r="E295" s="91"/>
      <c r="F295" s="8"/>
      <c r="G295" s="8"/>
      <c r="H295" s="71"/>
      <c r="I295" s="71"/>
      <c r="J295" s="71"/>
      <c r="K295" s="71"/>
      <c r="L295" s="109"/>
      <c r="M295" s="113"/>
    </row>
    <row r="296" spans="2:13" ht="13.5" thickBot="1" x14ac:dyDescent="0.25">
      <c r="B296" s="301"/>
      <c r="C296" s="302"/>
      <c r="D296" s="303"/>
      <c r="E296" s="304"/>
      <c r="F296" s="305"/>
      <c r="G296" s="306"/>
      <c r="H296" s="100" t="s">
        <v>19</v>
      </c>
      <c r="I296" s="101"/>
      <c r="J296" s="101">
        <f t="shared" ref="J296" si="11">ROUND(SUM(J288:J295),0)</f>
        <v>40</v>
      </c>
      <c r="K296" s="101"/>
      <c r="L296" s="110"/>
      <c r="M296" s="114"/>
    </row>
    <row r="297" spans="2:13" ht="13.5" thickBot="1" x14ac:dyDescent="0.25"/>
    <row r="298" spans="2:13" ht="13.5" thickBot="1" x14ac:dyDescent="0.25">
      <c r="B298" s="89" t="s">
        <v>17</v>
      </c>
      <c r="C298" s="89" t="s">
        <v>15</v>
      </c>
      <c r="D298" s="89" t="s">
        <v>14</v>
      </c>
      <c r="E298" s="307" t="s">
        <v>18</v>
      </c>
      <c r="F298" s="308"/>
      <c r="G298" s="308"/>
      <c r="H298" s="309"/>
      <c r="I298" s="307" t="s">
        <v>19</v>
      </c>
      <c r="J298" s="308"/>
      <c r="K298" s="308"/>
      <c r="L298" s="309"/>
      <c r="M298" s="89" t="s">
        <v>20</v>
      </c>
    </row>
    <row r="299" spans="2:13" ht="26.25" thickBot="1" x14ac:dyDescent="0.25">
      <c r="B299" s="92">
        <f>+Mercado!A34</f>
        <v>1.2500000000000002</v>
      </c>
      <c r="C299" s="93" t="str">
        <f>+Mercado!C34</f>
        <v>CAMBIO RIEL PUERTA - VENTANA -SIMILAR-GUIA EXTENSION</v>
      </c>
      <c r="D299" s="93" t="str">
        <f>+Mercado!D34</f>
        <v>UND</v>
      </c>
      <c r="E299" s="95" t="s">
        <v>21</v>
      </c>
      <c r="F299" s="95" t="s">
        <v>22</v>
      </c>
      <c r="G299" s="95" t="s">
        <v>23</v>
      </c>
      <c r="H299" s="95" t="s">
        <v>24</v>
      </c>
      <c r="I299" s="95" t="s">
        <v>25</v>
      </c>
      <c r="J299" s="95" t="s">
        <v>26</v>
      </c>
      <c r="K299" s="95" t="s">
        <v>27</v>
      </c>
      <c r="L299" s="95" t="s">
        <v>28</v>
      </c>
      <c r="M299" s="95" t="s">
        <v>29</v>
      </c>
    </row>
    <row r="300" spans="2:13" x14ac:dyDescent="0.2">
      <c r="B300" s="295"/>
      <c r="C300" s="296"/>
      <c r="D300" s="297"/>
      <c r="E300" s="94"/>
      <c r="F300" s="96"/>
      <c r="G300" s="96"/>
      <c r="H300" s="96"/>
      <c r="I300" s="96">
        <v>5</v>
      </c>
      <c r="J300" s="96"/>
      <c r="K300" s="96"/>
      <c r="L300" s="115"/>
      <c r="M300" s="159" t="s">
        <v>179</v>
      </c>
    </row>
    <row r="301" spans="2:13" x14ac:dyDescent="0.2">
      <c r="B301" s="298"/>
      <c r="C301" s="299"/>
      <c r="D301" s="300"/>
      <c r="E301" s="20"/>
      <c r="F301" s="8"/>
      <c r="G301" s="21"/>
      <c r="H301" s="8"/>
      <c r="I301" s="21"/>
      <c r="J301" s="96"/>
      <c r="K301" s="96"/>
      <c r="L301" s="115"/>
      <c r="M301" s="112"/>
    </row>
    <row r="302" spans="2:13" x14ac:dyDescent="0.2">
      <c r="B302" s="298"/>
      <c r="C302" s="299"/>
      <c r="D302" s="300"/>
      <c r="E302" s="20"/>
      <c r="F302" s="8"/>
      <c r="G302" s="21"/>
      <c r="H302" s="8"/>
      <c r="I302" s="21"/>
      <c r="J302" s="96"/>
      <c r="K302" s="96"/>
      <c r="L302" s="115"/>
      <c r="M302" s="112"/>
    </row>
    <row r="303" spans="2:13" x14ac:dyDescent="0.2">
      <c r="B303" s="298"/>
      <c r="C303" s="299"/>
      <c r="D303" s="300"/>
      <c r="E303" s="22"/>
      <c r="F303" s="21"/>
      <c r="G303" s="21"/>
      <c r="H303" s="21"/>
      <c r="I303" s="21"/>
      <c r="J303" s="96"/>
      <c r="K303" s="96"/>
      <c r="L303" s="115"/>
      <c r="M303" s="112"/>
    </row>
    <row r="304" spans="2:13" x14ac:dyDescent="0.2">
      <c r="B304" s="298"/>
      <c r="C304" s="299"/>
      <c r="D304" s="300"/>
      <c r="E304" s="20"/>
      <c r="F304" s="8"/>
      <c r="G304" s="96"/>
      <c r="H304" s="96"/>
      <c r="I304" s="96"/>
      <c r="J304" s="96"/>
      <c r="K304" s="8"/>
      <c r="L304" s="115"/>
      <c r="M304" s="112"/>
    </row>
    <row r="305" spans="2:13" x14ac:dyDescent="0.2">
      <c r="B305" s="298"/>
      <c r="C305" s="299"/>
      <c r="D305" s="300"/>
      <c r="E305" s="20"/>
      <c r="F305" s="8"/>
      <c r="G305" s="21"/>
      <c r="H305" s="8"/>
      <c r="I305" s="21"/>
      <c r="J305" s="96"/>
      <c r="K305" s="8"/>
      <c r="L305" s="115"/>
      <c r="M305" s="112"/>
    </row>
    <row r="306" spans="2:13" x14ac:dyDescent="0.2">
      <c r="B306" s="298"/>
      <c r="C306" s="299"/>
      <c r="D306" s="300"/>
      <c r="E306" s="91"/>
      <c r="F306" s="8"/>
      <c r="G306" s="8"/>
      <c r="H306" s="8"/>
      <c r="I306" s="8"/>
      <c r="J306" s="96"/>
      <c r="K306" s="8"/>
      <c r="L306" s="90"/>
      <c r="M306" s="112"/>
    </row>
    <row r="307" spans="2:13" ht="13.5" thickBot="1" x14ac:dyDescent="0.25">
      <c r="B307" s="298"/>
      <c r="C307" s="299"/>
      <c r="D307" s="300"/>
      <c r="E307" s="91"/>
      <c r="F307" s="8"/>
      <c r="G307" s="8"/>
      <c r="H307" s="71"/>
      <c r="I307" s="71"/>
      <c r="J307" s="71"/>
      <c r="K307" s="71"/>
      <c r="L307" s="109"/>
      <c r="M307" s="113"/>
    </row>
    <row r="308" spans="2:13" ht="13.5" thickBot="1" x14ac:dyDescent="0.25">
      <c r="B308" s="301"/>
      <c r="C308" s="302"/>
      <c r="D308" s="303"/>
      <c r="E308" s="304"/>
      <c r="F308" s="305"/>
      <c r="G308" s="306"/>
      <c r="H308" s="100" t="s">
        <v>19</v>
      </c>
      <c r="I308" s="101">
        <f t="shared" ref="I308" si="12">ROUND(SUM(I300:I307),0)</f>
        <v>5</v>
      </c>
      <c r="J308" s="101"/>
      <c r="K308" s="101"/>
      <c r="L308" s="110"/>
      <c r="M308" s="114"/>
    </row>
    <row r="309" spans="2:13" ht="13.5" thickBot="1" x14ac:dyDescent="0.25"/>
    <row r="310" spans="2:13" ht="13.5" thickBot="1" x14ac:dyDescent="0.25">
      <c r="B310" s="89" t="s">
        <v>17</v>
      </c>
      <c r="C310" s="89" t="s">
        <v>15</v>
      </c>
      <c r="D310" s="89" t="s">
        <v>14</v>
      </c>
      <c r="E310" s="307" t="s">
        <v>18</v>
      </c>
      <c r="F310" s="308"/>
      <c r="G310" s="308"/>
      <c r="H310" s="309"/>
      <c r="I310" s="307" t="s">
        <v>19</v>
      </c>
      <c r="J310" s="308"/>
      <c r="K310" s="308"/>
      <c r="L310" s="309"/>
      <c r="M310" s="89" t="s">
        <v>20</v>
      </c>
    </row>
    <row r="311" spans="2:13" ht="26.25" thickBot="1" x14ac:dyDescent="0.25">
      <c r="B311" s="92">
        <f>+Mercado!A35</f>
        <v>1.2600000000000002</v>
      </c>
      <c r="C311" s="93" t="str">
        <f>+Mercado!C35</f>
        <v xml:space="preserve">SUMINISTRO E INSTALACION DE CITOFONO CON CAMARA </v>
      </c>
      <c r="D311" s="93" t="str">
        <f>+Mercado!D35</f>
        <v>UND</v>
      </c>
      <c r="E311" s="95" t="s">
        <v>21</v>
      </c>
      <c r="F311" s="95" t="s">
        <v>22</v>
      </c>
      <c r="G311" s="95" t="s">
        <v>23</v>
      </c>
      <c r="H311" s="95" t="s">
        <v>24</v>
      </c>
      <c r="I311" s="95" t="s">
        <v>25</v>
      </c>
      <c r="J311" s="95" t="s">
        <v>26</v>
      </c>
      <c r="K311" s="95" t="s">
        <v>27</v>
      </c>
      <c r="L311" s="95" t="s">
        <v>28</v>
      </c>
      <c r="M311" s="95" t="s">
        <v>29</v>
      </c>
    </row>
    <row r="312" spans="2:13" x14ac:dyDescent="0.2">
      <c r="B312" s="295"/>
      <c r="C312" s="296"/>
      <c r="D312" s="297"/>
      <c r="E312" s="94"/>
      <c r="F312" s="96"/>
      <c r="G312" s="96"/>
      <c r="H312" s="96"/>
      <c r="I312" s="96">
        <v>1</v>
      </c>
      <c r="J312" s="96"/>
      <c r="K312" s="96"/>
      <c r="L312" s="115"/>
      <c r="M312" s="159" t="s">
        <v>188</v>
      </c>
    </row>
    <row r="313" spans="2:13" x14ac:dyDescent="0.2">
      <c r="B313" s="298"/>
      <c r="C313" s="299"/>
      <c r="D313" s="300"/>
      <c r="E313" s="20"/>
      <c r="F313" s="8"/>
      <c r="G313" s="21"/>
      <c r="H313" s="8"/>
      <c r="I313" s="21"/>
      <c r="J313" s="96"/>
      <c r="K313" s="96"/>
      <c r="L313" s="115"/>
      <c r="M313" s="112"/>
    </row>
    <row r="314" spans="2:13" x14ac:dyDescent="0.2">
      <c r="B314" s="298"/>
      <c r="C314" s="299"/>
      <c r="D314" s="300"/>
      <c r="E314" s="20"/>
      <c r="F314" s="8"/>
      <c r="G314" s="21"/>
      <c r="H314" s="8"/>
      <c r="I314" s="21"/>
      <c r="J314" s="96"/>
      <c r="K314" s="96"/>
      <c r="L314" s="115"/>
      <c r="M314" s="112"/>
    </row>
    <row r="315" spans="2:13" x14ac:dyDescent="0.2">
      <c r="B315" s="298"/>
      <c r="C315" s="299"/>
      <c r="D315" s="300"/>
      <c r="E315" s="22"/>
      <c r="F315" s="21"/>
      <c r="G315" s="21"/>
      <c r="H315" s="21"/>
      <c r="I315" s="21"/>
      <c r="J315" s="96"/>
      <c r="K315" s="96"/>
      <c r="L315" s="115"/>
      <c r="M315" s="112"/>
    </row>
    <row r="316" spans="2:13" x14ac:dyDescent="0.2">
      <c r="B316" s="298"/>
      <c r="C316" s="299"/>
      <c r="D316" s="300"/>
      <c r="E316" s="20"/>
      <c r="F316" s="8"/>
      <c r="G316" s="96"/>
      <c r="H316" s="96"/>
      <c r="I316" s="96"/>
      <c r="J316" s="96"/>
      <c r="K316" s="8"/>
      <c r="L316" s="115"/>
      <c r="M316" s="112"/>
    </row>
    <row r="317" spans="2:13" x14ac:dyDescent="0.2">
      <c r="B317" s="298"/>
      <c r="C317" s="299"/>
      <c r="D317" s="300"/>
      <c r="E317" s="20"/>
      <c r="F317" s="8"/>
      <c r="G317" s="21"/>
      <c r="H317" s="8"/>
      <c r="I317" s="21"/>
      <c r="J317" s="96"/>
      <c r="K317" s="8"/>
      <c r="L317" s="115"/>
      <c r="M317" s="112"/>
    </row>
    <row r="318" spans="2:13" x14ac:dyDescent="0.2">
      <c r="B318" s="298"/>
      <c r="C318" s="299"/>
      <c r="D318" s="300"/>
      <c r="E318" s="91"/>
      <c r="F318" s="8"/>
      <c r="G318" s="8"/>
      <c r="H318" s="8"/>
      <c r="I318" s="8"/>
      <c r="J318" s="96"/>
      <c r="K318" s="8"/>
      <c r="L318" s="90"/>
      <c r="M318" s="112"/>
    </row>
    <row r="319" spans="2:13" ht="13.5" thickBot="1" x14ac:dyDescent="0.25">
      <c r="B319" s="298"/>
      <c r="C319" s="299"/>
      <c r="D319" s="300"/>
      <c r="E319" s="91"/>
      <c r="F319" s="8"/>
      <c r="G319" s="8"/>
      <c r="H319" s="71"/>
      <c r="I319" s="71"/>
      <c r="J319" s="71"/>
      <c r="K319" s="71"/>
      <c r="L319" s="109"/>
      <c r="M319" s="113"/>
    </row>
    <row r="320" spans="2:13" ht="13.5" thickBot="1" x14ac:dyDescent="0.25">
      <c r="B320" s="301"/>
      <c r="C320" s="302"/>
      <c r="D320" s="303"/>
      <c r="E320" s="304"/>
      <c r="F320" s="305"/>
      <c r="G320" s="306"/>
      <c r="H320" s="100" t="s">
        <v>19</v>
      </c>
      <c r="I320" s="101">
        <f t="shared" ref="I320" si="13">ROUND(SUM(I312:I319),0)</f>
        <v>1</v>
      </c>
      <c r="J320" s="101"/>
      <c r="K320" s="101"/>
      <c r="L320" s="110"/>
      <c r="M320" s="114"/>
    </row>
    <row r="321" spans="2:13" ht="13.5" thickBot="1" x14ac:dyDescent="0.25"/>
    <row r="322" spans="2:13" ht="13.5" thickBot="1" x14ac:dyDescent="0.25">
      <c r="B322" s="89" t="s">
        <v>17</v>
      </c>
      <c r="C322" s="89" t="s">
        <v>15</v>
      </c>
      <c r="D322" s="89" t="s">
        <v>14</v>
      </c>
      <c r="E322" s="307" t="s">
        <v>18</v>
      </c>
      <c r="F322" s="308"/>
      <c r="G322" s="308"/>
      <c r="H322" s="309"/>
      <c r="I322" s="307" t="s">
        <v>19</v>
      </c>
      <c r="J322" s="308"/>
      <c r="K322" s="308"/>
      <c r="L322" s="309"/>
      <c r="M322" s="89" t="s">
        <v>20</v>
      </c>
    </row>
    <row r="323" spans="2:13" ht="26.25" thickBot="1" x14ac:dyDescent="0.25">
      <c r="B323" s="92">
        <f>+Mercado!A36</f>
        <v>1.2700000000000002</v>
      </c>
      <c r="C323" s="93" t="str">
        <f>+Mercado!C36</f>
        <v>SUMINISTRO E INSTALACION  DE CHAPA CON APERTURA REMOTA</v>
      </c>
      <c r="D323" s="93" t="str">
        <f>+Mercado!D36</f>
        <v>UND</v>
      </c>
      <c r="E323" s="95" t="s">
        <v>21</v>
      </c>
      <c r="F323" s="95" t="s">
        <v>22</v>
      </c>
      <c r="G323" s="95" t="s">
        <v>23</v>
      </c>
      <c r="H323" s="95" t="s">
        <v>24</v>
      </c>
      <c r="I323" s="95" t="s">
        <v>25</v>
      </c>
      <c r="J323" s="95" t="s">
        <v>26</v>
      </c>
      <c r="K323" s="95" t="s">
        <v>27</v>
      </c>
      <c r="L323" s="95" t="s">
        <v>28</v>
      </c>
      <c r="M323" s="95" t="s">
        <v>29</v>
      </c>
    </row>
    <row r="324" spans="2:13" x14ac:dyDescent="0.2">
      <c r="B324" s="295"/>
      <c r="C324" s="296"/>
      <c r="D324" s="297"/>
      <c r="E324" s="94"/>
      <c r="F324" s="96"/>
      <c r="G324" s="96"/>
      <c r="H324" s="96"/>
      <c r="I324" s="96">
        <v>1</v>
      </c>
      <c r="J324" s="96"/>
      <c r="K324" s="96"/>
      <c r="L324" s="115"/>
      <c r="M324" s="159" t="s">
        <v>189</v>
      </c>
    </row>
    <row r="325" spans="2:13" x14ac:dyDescent="0.2">
      <c r="B325" s="298"/>
      <c r="C325" s="299"/>
      <c r="D325" s="300"/>
      <c r="E325" s="20"/>
      <c r="F325" s="8"/>
      <c r="G325" s="21"/>
      <c r="H325" s="8"/>
      <c r="I325" s="21"/>
      <c r="J325" s="96"/>
      <c r="K325" s="96"/>
      <c r="L325" s="115"/>
      <c r="M325" s="112"/>
    </row>
    <row r="326" spans="2:13" x14ac:dyDescent="0.2">
      <c r="B326" s="298"/>
      <c r="C326" s="299"/>
      <c r="D326" s="300"/>
      <c r="E326" s="20"/>
      <c r="F326" s="8"/>
      <c r="G326" s="21"/>
      <c r="H326" s="8"/>
      <c r="I326" s="21"/>
      <c r="J326" s="96"/>
      <c r="K326" s="96"/>
      <c r="L326" s="115"/>
      <c r="M326" s="112"/>
    </row>
    <row r="327" spans="2:13" x14ac:dyDescent="0.2">
      <c r="B327" s="298"/>
      <c r="C327" s="299"/>
      <c r="D327" s="300"/>
      <c r="E327" s="22"/>
      <c r="F327" s="21"/>
      <c r="G327" s="21"/>
      <c r="H327" s="21"/>
      <c r="I327" s="21"/>
      <c r="J327" s="96"/>
      <c r="K327" s="96"/>
      <c r="L327" s="115"/>
      <c r="M327" s="112"/>
    </row>
    <row r="328" spans="2:13" x14ac:dyDescent="0.2">
      <c r="B328" s="298"/>
      <c r="C328" s="299"/>
      <c r="D328" s="300"/>
      <c r="E328" s="20"/>
      <c r="F328" s="8"/>
      <c r="G328" s="96"/>
      <c r="H328" s="96"/>
      <c r="I328" s="96"/>
      <c r="J328" s="96"/>
      <c r="K328" s="8"/>
      <c r="L328" s="115"/>
      <c r="M328" s="112"/>
    </row>
    <row r="329" spans="2:13" x14ac:dyDescent="0.2">
      <c r="B329" s="298"/>
      <c r="C329" s="299"/>
      <c r="D329" s="300"/>
      <c r="E329" s="20"/>
      <c r="F329" s="8"/>
      <c r="G329" s="21"/>
      <c r="H329" s="8"/>
      <c r="I329" s="21"/>
      <c r="J329" s="96"/>
      <c r="K329" s="8"/>
      <c r="L329" s="115"/>
      <c r="M329" s="112"/>
    </row>
    <row r="330" spans="2:13" x14ac:dyDescent="0.2">
      <c r="B330" s="298"/>
      <c r="C330" s="299"/>
      <c r="D330" s="300"/>
      <c r="E330" s="91"/>
      <c r="F330" s="8"/>
      <c r="G330" s="8"/>
      <c r="H330" s="8"/>
      <c r="I330" s="8"/>
      <c r="J330" s="96"/>
      <c r="K330" s="8"/>
      <c r="L330" s="90"/>
      <c r="M330" s="112"/>
    </row>
    <row r="331" spans="2:13" ht="13.5" thickBot="1" x14ac:dyDescent="0.25">
      <c r="B331" s="298"/>
      <c r="C331" s="299"/>
      <c r="D331" s="300"/>
      <c r="E331" s="91"/>
      <c r="F331" s="8"/>
      <c r="G331" s="8"/>
      <c r="H331" s="71"/>
      <c r="I331" s="71"/>
      <c r="J331" s="71"/>
      <c r="K331" s="71"/>
      <c r="L331" s="109"/>
      <c r="M331" s="113"/>
    </row>
    <row r="332" spans="2:13" ht="13.5" thickBot="1" x14ac:dyDescent="0.25">
      <c r="B332" s="301"/>
      <c r="C332" s="302"/>
      <c r="D332" s="303"/>
      <c r="E332" s="304"/>
      <c r="F332" s="305"/>
      <c r="G332" s="306"/>
      <c r="H332" s="100" t="s">
        <v>19</v>
      </c>
      <c r="I332" s="101">
        <f t="shared" ref="I332" si="14">ROUND(SUM(I324:I331),0)</f>
        <v>1</v>
      </c>
      <c r="J332" s="101"/>
      <c r="K332" s="101"/>
      <c r="L332" s="110"/>
      <c r="M332" s="114"/>
    </row>
    <row r="333" spans="2:13" ht="13.5" thickBot="1" x14ac:dyDescent="0.25"/>
    <row r="334" spans="2:13" ht="13.5" thickBot="1" x14ac:dyDescent="0.25">
      <c r="B334" s="89" t="s">
        <v>17</v>
      </c>
      <c r="C334" s="89" t="s">
        <v>15</v>
      </c>
      <c r="D334" s="89" t="s">
        <v>14</v>
      </c>
      <c r="E334" s="307" t="s">
        <v>18</v>
      </c>
      <c r="F334" s="308"/>
      <c r="G334" s="308"/>
      <c r="H334" s="309"/>
      <c r="I334" s="307" t="s">
        <v>19</v>
      </c>
      <c r="J334" s="308"/>
      <c r="K334" s="308"/>
      <c r="L334" s="309"/>
      <c r="M334" s="89" t="s">
        <v>20</v>
      </c>
    </row>
    <row r="335" spans="2:13" ht="26.25" thickBot="1" x14ac:dyDescent="0.25">
      <c r="B335" s="92">
        <f>+Mercado!A37</f>
        <v>1.2800000000000002</v>
      </c>
      <c r="C335" s="93" t="str">
        <f>+Mercado!C37</f>
        <v>CORTE PRADO MANUAL Y CONTROL MALEZA</v>
      </c>
      <c r="D335" s="93" t="str">
        <f>+Mercado!D37</f>
        <v>M2</v>
      </c>
      <c r="E335" s="95" t="s">
        <v>21</v>
      </c>
      <c r="F335" s="95" t="s">
        <v>22</v>
      </c>
      <c r="G335" s="95" t="s">
        <v>23</v>
      </c>
      <c r="H335" s="95" t="s">
        <v>24</v>
      </c>
      <c r="I335" s="95" t="s">
        <v>25</v>
      </c>
      <c r="J335" s="95" t="s">
        <v>26</v>
      </c>
      <c r="K335" s="95" t="s">
        <v>27</v>
      </c>
      <c r="L335" s="95" t="s">
        <v>28</v>
      </c>
      <c r="M335" s="95" t="s">
        <v>29</v>
      </c>
    </row>
    <row r="336" spans="2:13" x14ac:dyDescent="0.2">
      <c r="B336" s="295"/>
      <c r="C336" s="296"/>
      <c r="D336" s="297"/>
      <c r="E336" s="94">
        <v>20</v>
      </c>
      <c r="F336" s="96"/>
      <c r="G336" s="96">
        <v>100</v>
      </c>
      <c r="H336" s="96"/>
      <c r="I336" s="96">
        <v>1</v>
      </c>
      <c r="J336" s="96"/>
      <c r="K336" s="163">
        <f>+E336*G336</f>
        <v>2000</v>
      </c>
      <c r="L336" s="115"/>
      <c r="M336" s="159" t="s">
        <v>189</v>
      </c>
    </row>
    <row r="337" spans="2:13" x14ac:dyDescent="0.2">
      <c r="B337" s="298"/>
      <c r="C337" s="299"/>
      <c r="D337" s="300"/>
      <c r="E337" s="20"/>
      <c r="F337" s="8"/>
      <c r="G337" s="21"/>
      <c r="H337" s="8"/>
      <c r="I337" s="21"/>
      <c r="J337" s="96"/>
      <c r="K337" s="96"/>
      <c r="L337" s="115"/>
      <c r="M337" s="112"/>
    </row>
    <row r="338" spans="2:13" x14ac:dyDescent="0.2">
      <c r="B338" s="298"/>
      <c r="C338" s="299"/>
      <c r="D338" s="300"/>
      <c r="E338" s="20"/>
      <c r="F338" s="8"/>
      <c r="G338" s="21"/>
      <c r="H338" s="8"/>
      <c r="I338" s="21"/>
      <c r="J338" s="96"/>
      <c r="K338" s="96"/>
      <c r="L338" s="115"/>
      <c r="M338" s="112"/>
    </row>
    <row r="339" spans="2:13" x14ac:dyDescent="0.2">
      <c r="B339" s="298"/>
      <c r="C339" s="299"/>
      <c r="D339" s="300"/>
      <c r="E339" s="22"/>
      <c r="F339" s="21"/>
      <c r="G339" s="21"/>
      <c r="H339" s="21"/>
      <c r="I339" s="21"/>
      <c r="J339" s="96"/>
      <c r="K339" s="96"/>
      <c r="L339" s="115"/>
      <c r="M339" s="112"/>
    </row>
    <row r="340" spans="2:13" x14ac:dyDescent="0.2">
      <c r="B340" s="298"/>
      <c r="C340" s="299"/>
      <c r="D340" s="300"/>
      <c r="E340" s="20"/>
      <c r="F340" s="8"/>
      <c r="G340" s="96"/>
      <c r="H340" s="96"/>
      <c r="I340" s="96"/>
      <c r="J340" s="96"/>
      <c r="K340" s="8"/>
      <c r="L340" s="115"/>
      <c r="M340" s="112"/>
    </row>
    <row r="341" spans="2:13" x14ac:dyDescent="0.2">
      <c r="B341" s="298"/>
      <c r="C341" s="299"/>
      <c r="D341" s="300"/>
      <c r="E341" s="20"/>
      <c r="F341" s="8"/>
      <c r="G341" s="21"/>
      <c r="H341" s="8"/>
      <c r="I341" s="21"/>
      <c r="J341" s="96"/>
      <c r="K341" s="8"/>
      <c r="L341" s="115"/>
      <c r="M341" s="112"/>
    </row>
    <row r="342" spans="2:13" x14ac:dyDescent="0.2">
      <c r="B342" s="298"/>
      <c r="C342" s="299"/>
      <c r="D342" s="300"/>
      <c r="E342" s="91"/>
      <c r="F342" s="8"/>
      <c r="G342" s="8"/>
      <c r="H342" s="8"/>
      <c r="I342" s="8"/>
      <c r="J342" s="96"/>
      <c r="K342" s="8"/>
      <c r="L342" s="90"/>
      <c r="M342" s="112"/>
    </row>
    <row r="343" spans="2:13" ht="13.5" thickBot="1" x14ac:dyDescent="0.25">
      <c r="B343" s="298"/>
      <c r="C343" s="299"/>
      <c r="D343" s="300"/>
      <c r="E343" s="91"/>
      <c r="F343" s="8"/>
      <c r="G343" s="8"/>
      <c r="H343" s="71"/>
      <c r="I343" s="71"/>
      <c r="J343" s="71"/>
      <c r="K343" s="71"/>
      <c r="L343" s="109"/>
      <c r="M343" s="113"/>
    </row>
    <row r="344" spans="2:13" ht="13.5" thickBot="1" x14ac:dyDescent="0.25">
      <c r="B344" s="301"/>
      <c r="C344" s="302"/>
      <c r="D344" s="303"/>
      <c r="E344" s="304"/>
      <c r="F344" s="305"/>
      <c r="G344" s="306"/>
      <c r="H344" s="100" t="s">
        <v>19</v>
      </c>
      <c r="I344" s="101"/>
      <c r="J344" s="101"/>
      <c r="K344" s="164">
        <f t="shared" ref="K344" si="15">ROUND(SUM(K336:K343),0)</f>
        <v>2000</v>
      </c>
      <c r="L344" s="110"/>
      <c r="M344" s="114"/>
    </row>
    <row r="345" spans="2:13" ht="13.5" thickBot="1" x14ac:dyDescent="0.25"/>
    <row r="346" spans="2:13" ht="13.5" thickBot="1" x14ac:dyDescent="0.25">
      <c r="B346" s="89" t="s">
        <v>17</v>
      </c>
      <c r="C346" s="89" t="s">
        <v>15</v>
      </c>
      <c r="D346" s="89" t="s">
        <v>14</v>
      </c>
      <c r="E346" s="307" t="s">
        <v>18</v>
      </c>
      <c r="F346" s="308"/>
      <c r="G346" s="308"/>
      <c r="H346" s="309"/>
      <c r="I346" s="307" t="s">
        <v>19</v>
      </c>
      <c r="J346" s="308"/>
      <c r="K346" s="308"/>
      <c r="L346" s="309"/>
      <c r="M346" s="89" t="s">
        <v>20</v>
      </c>
    </row>
    <row r="347" spans="2:13" ht="26.25" thickBot="1" x14ac:dyDescent="0.25">
      <c r="B347" s="92">
        <f>+Mercado!A38</f>
        <v>1.2900000000000003</v>
      </c>
      <c r="C347" s="93" t="str">
        <f>+Mercado!C38</f>
        <v>RETIRO PRADO - MALEZA</v>
      </c>
      <c r="D347" s="93" t="str">
        <f>+Mercado!D38</f>
        <v>M2</v>
      </c>
      <c r="E347" s="95" t="s">
        <v>21</v>
      </c>
      <c r="F347" s="95" t="s">
        <v>22</v>
      </c>
      <c r="G347" s="95" t="s">
        <v>23</v>
      </c>
      <c r="H347" s="95" t="s">
        <v>24</v>
      </c>
      <c r="I347" s="95" t="s">
        <v>25</v>
      </c>
      <c r="J347" s="95" t="s">
        <v>26</v>
      </c>
      <c r="K347" s="95" t="s">
        <v>27</v>
      </c>
      <c r="L347" s="95" t="s">
        <v>28</v>
      </c>
      <c r="M347" s="95" t="s">
        <v>29</v>
      </c>
    </row>
    <row r="348" spans="2:13" x14ac:dyDescent="0.2">
      <c r="B348" s="295"/>
      <c r="C348" s="296"/>
      <c r="D348" s="297"/>
      <c r="E348" s="94">
        <v>20</v>
      </c>
      <c r="F348" s="96"/>
      <c r="G348" s="96">
        <v>100</v>
      </c>
      <c r="H348" s="96"/>
      <c r="I348" s="96">
        <v>1</v>
      </c>
      <c r="J348" s="96"/>
      <c r="K348" s="163">
        <f>+E348*G348</f>
        <v>2000</v>
      </c>
      <c r="L348" s="115"/>
      <c r="M348" s="159" t="s">
        <v>189</v>
      </c>
    </row>
    <row r="349" spans="2:13" x14ac:dyDescent="0.2">
      <c r="B349" s="298"/>
      <c r="C349" s="299"/>
      <c r="D349" s="300"/>
      <c r="E349" s="20"/>
      <c r="F349" s="8"/>
      <c r="G349" s="21"/>
      <c r="H349" s="8"/>
      <c r="I349" s="21"/>
      <c r="J349" s="96"/>
      <c r="K349" s="96"/>
      <c r="L349" s="115"/>
      <c r="M349" s="112"/>
    </row>
    <row r="350" spans="2:13" x14ac:dyDescent="0.2">
      <c r="B350" s="298"/>
      <c r="C350" s="299"/>
      <c r="D350" s="300"/>
      <c r="E350" s="20"/>
      <c r="F350" s="8"/>
      <c r="G350" s="21"/>
      <c r="H350" s="8"/>
      <c r="I350" s="21"/>
      <c r="J350" s="96"/>
      <c r="K350" s="96"/>
      <c r="L350" s="115"/>
      <c r="M350" s="112"/>
    </row>
    <row r="351" spans="2:13" x14ac:dyDescent="0.2">
      <c r="B351" s="298"/>
      <c r="C351" s="299"/>
      <c r="D351" s="300"/>
      <c r="E351" s="22"/>
      <c r="F351" s="21"/>
      <c r="G351" s="21"/>
      <c r="H351" s="21"/>
      <c r="I351" s="21"/>
      <c r="J351" s="96"/>
      <c r="K351" s="96"/>
      <c r="L351" s="115"/>
      <c r="M351" s="112"/>
    </row>
    <row r="352" spans="2:13" x14ac:dyDescent="0.2">
      <c r="B352" s="298"/>
      <c r="C352" s="299"/>
      <c r="D352" s="300"/>
      <c r="E352" s="20"/>
      <c r="F352" s="8"/>
      <c r="G352" s="96"/>
      <c r="H352" s="96"/>
      <c r="I352" s="96"/>
      <c r="J352" s="96"/>
      <c r="K352" s="8"/>
      <c r="L352" s="115"/>
      <c r="M352" s="112"/>
    </row>
    <row r="353" spans="2:13" x14ac:dyDescent="0.2">
      <c r="B353" s="298"/>
      <c r="C353" s="299"/>
      <c r="D353" s="300"/>
      <c r="E353" s="20"/>
      <c r="F353" s="8"/>
      <c r="G353" s="21"/>
      <c r="H353" s="8"/>
      <c r="I353" s="21"/>
      <c r="J353" s="96"/>
      <c r="K353" s="8"/>
      <c r="L353" s="115"/>
      <c r="M353" s="112"/>
    </row>
    <row r="354" spans="2:13" x14ac:dyDescent="0.2">
      <c r="B354" s="298"/>
      <c r="C354" s="299"/>
      <c r="D354" s="300"/>
      <c r="E354" s="91"/>
      <c r="F354" s="8"/>
      <c r="G354" s="8"/>
      <c r="H354" s="8"/>
      <c r="I354" s="8"/>
      <c r="J354" s="96"/>
      <c r="K354" s="8"/>
      <c r="L354" s="90"/>
      <c r="M354" s="112"/>
    </row>
    <row r="355" spans="2:13" ht="13.5" thickBot="1" x14ac:dyDescent="0.25">
      <c r="B355" s="298"/>
      <c r="C355" s="299"/>
      <c r="D355" s="300"/>
      <c r="E355" s="91"/>
      <c r="F355" s="8"/>
      <c r="G355" s="8"/>
      <c r="H355" s="71"/>
      <c r="I355" s="71"/>
      <c r="J355" s="71"/>
      <c r="K355" s="71"/>
      <c r="L355" s="109"/>
      <c r="M355" s="113"/>
    </row>
    <row r="356" spans="2:13" ht="13.5" thickBot="1" x14ac:dyDescent="0.25">
      <c r="B356" s="301"/>
      <c r="C356" s="302"/>
      <c r="D356" s="303"/>
      <c r="E356" s="304"/>
      <c r="F356" s="305"/>
      <c r="G356" s="306"/>
      <c r="H356" s="100" t="s">
        <v>19</v>
      </c>
      <c r="I356" s="101"/>
      <c r="J356" s="101"/>
      <c r="K356" s="164">
        <f t="shared" ref="K356" si="16">ROUND(SUM(K348:K355),0)</f>
        <v>2000</v>
      </c>
      <c r="L356" s="110"/>
      <c r="M356" s="114"/>
    </row>
    <row r="357" spans="2:13" ht="13.5" thickBot="1" x14ac:dyDescent="0.25"/>
    <row r="358" spans="2:13" ht="13.5" thickBot="1" x14ac:dyDescent="0.25">
      <c r="B358" s="89" t="s">
        <v>17</v>
      </c>
      <c r="C358" s="89" t="s">
        <v>15</v>
      </c>
      <c r="D358" s="89" t="s">
        <v>14</v>
      </c>
      <c r="E358" s="307" t="s">
        <v>18</v>
      </c>
      <c r="F358" s="308"/>
      <c r="G358" s="308"/>
      <c r="H358" s="309"/>
      <c r="I358" s="307" t="s">
        <v>19</v>
      </c>
      <c r="J358" s="308"/>
      <c r="K358" s="308"/>
      <c r="L358" s="309"/>
      <c r="M358" s="89" t="s">
        <v>20</v>
      </c>
    </row>
    <row r="359" spans="2:13" ht="26.25" thickBot="1" x14ac:dyDescent="0.25">
      <c r="B359" s="92">
        <f>+Mercado!A39</f>
        <v>1.3000000000000003</v>
      </c>
      <c r="C359" s="93" t="str">
        <f>+Mercado!C39</f>
        <v>EXCAVACION TIERRA CONGLOMERADO</v>
      </c>
      <c r="D359" s="93" t="str">
        <f>+Mercado!D39</f>
        <v>M3</v>
      </c>
      <c r="E359" s="95" t="s">
        <v>21</v>
      </c>
      <c r="F359" s="95" t="s">
        <v>22</v>
      </c>
      <c r="G359" s="95" t="s">
        <v>23</v>
      </c>
      <c r="H359" s="95" t="s">
        <v>24</v>
      </c>
      <c r="I359" s="95" t="s">
        <v>25</v>
      </c>
      <c r="J359" s="95" t="s">
        <v>26</v>
      </c>
      <c r="K359" s="95" t="s">
        <v>27</v>
      </c>
      <c r="L359" s="95" t="s">
        <v>28</v>
      </c>
      <c r="M359" s="95" t="s">
        <v>29</v>
      </c>
    </row>
    <row r="360" spans="2:13" x14ac:dyDescent="0.2">
      <c r="B360" s="295"/>
      <c r="C360" s="296"/>
      <c r="D360" s="297"/>
      <c r="E360" s="94">
        <v>1.2</v>
      </c>
      <c r="F360" s="96">
        <v>0.3</v>
      </c>
      <c r="G360" s="96">
        <v>100</v>
      </c>
      <c r="H360" s="96"/>
      <c r="I360" s="96">
        <v>1</v>
      </c>
      <c r="J360" s="96"/>
      <c r="K360" s="163">
        <f>+E360*F360*G360</f>
        <v>36</v>
      </c>
      <c r="L360" s="115"/>
      <c r="M360" s="159" t="s">
        <v>196</v>
      </c>
    </row>
    <row r="361" spans="2:13" x14ac:dyDescent="0.2">
      <c r="B361" s="298"/>
      <c r="C361" s="299"/>
      <c r="D361" s="300"/>
      <c r="E361" s="20"/>
      <c r="F361" s="8"/>
      <c r="G361" s="21"/>
      <c r="H361" s="8"/>
      <c r="I361" s="21"/>
      <c r="J361" s="96"/>
      <c r="K361" s="96"/>
      <c r="L361" s="115"/>
      <c r="M361" s="112"/>
    </row>
    <row r="362" spans="2:13" x14ac:dyDescent="0.2">
      <c r="B362" s="298"/>
      <c r="C362" s="299"/>
      <c r="D362" s="300"/>
      <c r="E362" s="20"/>
      <c r="F362" s="8"/>
      <c r="G362" s="21"/>
      <c r="H362" s="8"/>
      <c r="I362" s="21"/>
      <c r="J362" s="96"/>
      <c r="K362" s="96"/>
      <c r="L362" s="115"/>
      <c r="M362" s="112"/>
    </row>
    <row r="363" spans="2:13" x14ac:dyDescent="0.2">
      <c r="B363" s="298"/>
      <c r="C363" s="299"/>
      <c r="D363" s="300"/>
      <c r="E363" s="22"/>
      <c r="F363" s="21"/>
      <c r="G363" s="21"/>
      <c r="H363" s="21"/>
      <c r="I363" s="21"/>
      <c r="J363" s="96"/>
      <c r="K363" s="96"/>
      <c r="L363" s="115"/>
      <c r="M363" s="112"/>
    </row>
    <row r="364" spans="2:13" x14ac:dyDescent="0.2">
      <c r="B364" s="298"/>
      <c r="C364" s="299"/>
      <c r="D364" s="300"/>
      <c r="E364" s="20"/>
      <c r="F364" s="8"/>
      <c r="G364" s="96"/>
      <c r="H364" s="96"/>
      <c r="I364" s="96"/>
      <c r="J364" s="96"/>
      <c r="K364" s="8"/>
      <c r="L364" s="115"/>
      <c r="M364" s="112"/>
    </row>
    <row r="365" spans="2:13" x14ac:dyDescent="0.2">
      <c r="B365" s="298"/>
      <c r="C365" s="299"/>
      <c r="D365" s="300"/>
      <c r="E365" s="20"/>
      <c r="F365" s="8"/>
      <c r="G365" s="21"/>
      <c r="H365" s="8"/>
      <c r="I365" s="21"/>
      <c r="J365" s="96"/>
      <c r="K365" s="8"/>
      <c r="L365" s="115"/>
      <c r="M365" s="112"/>
    </row>
    <row r="366" spans="2:13" x14ac:dyDescent="0.2">
      <c r="B366" s="298"/>
      <c r="C366" s="299"/>
      <c r="D366" s="300"/>
      <c r="E366" s="91"/>
      <c r="F366" s="8"/>
      <c r="G366" s="8"/>
      <c r="H366" s="8"/>
      <c r="I366" s="8"/>
      <c r="J366" s="96"/>
      <c r="K366" s="8"/>
      <c r="L366" s="90"/>
      <c r="M366" s="112"/>
    </row>
    <row r="367" spans="2:13" ht="13.5" thickBot="1" x14ac:dyDescent="0.25">
      <c r="B367" s="298"/>
      <c r="C367" s="299"/>
      <c r="D367" s="300"/>
      <c r="E367" s="91"/>
      <c r="F367" s="8"/>
      <c r="G367" s="8"/>
      <c r="H367" s="71"/>
      <c r="I367" s="71"/>
      <c r="J367" s="71"/>
      <c r="K367" s="71"/>
      <c r="L367" s="109"/>
      <c r="M367" s="113"/>
    </row>
    <row r="368" spans="2:13" ht="13.5" thickBot="1" x14ac:dyDescent="0.25">
      <c r="B368" s="301"/>
      <c r="C368" s="302"/>
      <c r="D368" s="303"/>
      <c r="E368" s="304"/>
      <c r="F368" s="305"/>
      <c r="G368" s="306"/>
      <c r="H368" s="100" t="s">
        <v>19</v>
      </c>
      <c r="I368" s="101"/>
      <c r="J368" s="101"/>
      <c r="K368" s="164">
        <f t="shared" ref="K368" si="17">ROUND(SUM(K360:K367),0)</f>
        <v>36</v>
      </c>
      <c r="L368" s="110"/>
      <c r="M368" s="114"/>
    </row>
    <row r="369" spans="2:13" ht="13.5" thickBot="1" x14ac:dyDescent="0.25"/>
    <row r="370" spans="2:13" ht="13.5" thickBot="1" x14ac:dyDescent="0.25">
      <c r="B370" s="89" t="s">
        <v>17</v>
      </c>
      <c r="C370" s="89" t="s">
        <v>15</v>
      </c>
      <c r="D370" s="89" t="s">
        <v>14</v>
      </c>
      <c r="E370" s="307" t="s">
        <v>18</v>
      </c>
      <c r="F370" s="308"/>
      <c r="G370" s="308"/>
      <c r="H370" s="309"/>
      <c r="I370" s="307" t="s">
        <v>19</v>
      </c>
      <c r="J370" s="308"/>
      <c r="K370" s="308"/>
      <c r="L370" s="309"/>
      <c r="M370" s="89" t="s">
        <v>20</v>
      </c>
    </row>
    <row r="371" spans="2:13" ht="26.25" thickBot="1" x14ac:dyDescent="0.25">
      <c r="B371" s="92">
        <f>+Mercado!A40</f>
        <v>1.3100000000000003</v>
      </c>
      <c r="C371" s="93" t="str">
        <f>+Mercado!C40</f>
        <v>RELLENO COMPACTADO CON BALASTRO DE RIO</v>
      </c>
      <c r="D371" s="93" t="str">
        <f>+Mercado!D40</f>
        <v>M3</v>
      </c>
      <c r="E371" s="95" t="s">
        <v>21</v>
      </c>
      <c r="F371" s="95" t="s">
        <v>22</v>
      </c>
      <c r="G371" s="95" t="s">
        <v>23</v>
      </c>
      <c r="H371" s="95" t="s">
        <v>24</v>
      </c>
      <c r="I371" s="95" t="s">
        <v>25</v>
      </c>
      <c r="J371" s="95" t="s">
        <v>26</v>
      </c>
      <c r="K371" s="95" t="s">
        <v>27</v>
      </c>
      <c r="L371" s="95" t="s">
        <v>28</v>
      </c>
      <c r="M371" s="95" t="s">
        <v>29</v>
      </c>
    </row>
    <row r="372" spans="2:13" x14ac:dyDescent="0.2">
      <c r="B372" s="295"/>
      <c r="C372" s="296"/>
      <c r="D372" s="297"/>
      <c r="E372" s="94">
        <v>1.2</v>
      </c>
      <c r="F372" s="96">
        <v>0.2</v>
      </c>
      <c r="G372" s="96">
        <v>100</v>
      </c>
      <c r="H372" s="96"/>
      <c r="I372" s="96">
        <v>1</v>
      </c>
      <c r="J372" s="96"/>
      <c r="K372" s="163">
        <f>+E372*F372*G372</f>
        <v>24</v>
      </c>
      <c r="L372" s="115"/>
      <c r="M372" s="159" t="s">
        <v>196</v>
      </c>
    </row>
    <row r="373" spans="2:13" x14ac:dyDescent="0.2">
      <c r="B373" s="298"/>
      <c r="C373" s="299"/>
      <c r="D373" s="300"/>
      <c r="E373" s="20"/>
      <c r="F373" s="8"/>
      <c r="G373" s="21"/>
      <c r="H373" s="8"/>
      <c r="I373" s="21"/>
      <c r="J373" s="96"/>
      <c r="K373" s="96"/>
      <c r="L373" s="115"/>
      <c r="M373" s="112"/>
    </row>
    <row r="374" spans="2:13" x14ac:dyDescent="0.2">
      <c r="B374" s="298"/>
      <c r="C374" s="299"/>
      <c r="D374" s="300"/>
      <c r="E374" s="20"/>
      <c r="F374" s="8"/>
      <c r="G374" s="21"/>
      <c r="H374" s="8"/>
      <c r="I374" s="21"/>
      <c r="J374" s="96"/>
      <c r="K374" s="96"/>
      <c r="L374" s="115"/>
      <c r="M374" s="112"/>
    </row>
    <row r="375" spans="2:13" x14ac:dyDescent="0.2">
      <c r="B375" s="298"/>
      <c r="C375" s="299"/>
      <c r="D375" s="300"/>
      <c r="E375" s="22"/>
      <c r="F375" s="21"/>
      <c r="G375" s="21"/>
      <c r="H375" s="21"/>
      <c r="I375" s="21"/>
      <c r="J375" s="96"/>
      <c r="K375" s="96"/>
      <c r="L375" s="115"/>
      <c r="M375" s="112"/>
    </row>
    <row r="376" spans="2:13" x14ac:dyDescent="0.2">
      <c r="B376" s="298"/>
      <c r="C376" s="299"/>
      <c r="D376" s="300"/>
      <c r="E376" s="20"/>
      <c r="F376" s="8"/>
      <c r="G376" s="96"/>
      <c r="H376" s="96"/>
      <c r="I376" s="96"/>
      <c r="J376" s="96"/>
      <c r="K376" s="8"/>
      <c r="L376" s="115"/>
      <c r="M376" s="112"/>
    </row>
    <row r="377" spans="2:13" x14ac:dyDescent="0.2">
      <c r="B377" s="298"/>
      <c r="C377" s="299"/>
      <c r="D377" s="300"/>
      <c r="E377" s="20"/>
      <c r="F377" s="8"/>
      <c r="G377" s="21"/>
      <c r="H377" s="8"/>
      <c r="I377" s="21"/>
      <c r="J377" s="96"/>
      <c r="K377" s="8"/>
      <c r="L377" s="115"/>
      <c r="M377" s="112"/>
    </row>
    <row r="378" spans="2:13" x14ac:dyDescent="0.2">
      <c r="B378" s="298"/>
      <c r="C378" s="299"/>
      <c r="D378" s="300"/>
      <c r="E378" s="91"/>
      <c r="F378" s="8"/>
      <c r="G378" s="8"/>
      <c r="H378" s="8"/>
      <c r="I378" s="8"/>
      <c r="J378" s="96"/>
      <c r="K378" s="8"/>
      <c r="L378" s="90"/>
      <c r="M378" s="112"/>
    </row>
    <row r="379" spans="2:13" ht="13.5" thickBot="1" x14ac:dyDescent="0.25">
      <c r="B379" s="298"/>
      <c r="C379" s="299"/>
      <c r="D379" s="300"/>
      <c r="E379" s="91"/>
      <c r="F379" s="8"/>
      <c r="G379" s="8"/>
      <c r="H379" s="71"/>
      <c r="I379" s="71"/>
      <c r="J379" s="71"/>
      <c r="K379" s="71"/>
      <c r="L379" s="109"/>
      <c r="M379" s="113"/>
    </row>
    <row r="380" spans="2:13" ht="13.5" thickBot="1" x14ac:dyDescent="0.25">
      <c r="B380" s="301"/>
      <c r="C380" s="302"/>
      <c r="D380" s="303"/>
      <c r="E380" s="304"/>
      <c r="F380" s="305"/>
      <c r="G380" s="306"/>
      <c r="H380" s="100" t="s">
        <v>19</v>
      </c>
      <c r="I380" s="101"/>
      <c r="J380" s="101"/>
      <c r="K380" s="164">
        <f t="shared" ref="K380" si="18">ROUND(SUM(K372:K379),0)</f>
        <v>24</v>
      </c>
      <c r="L380" s="110"/>
      <c r="M380" s="114"/>
    </row>
    <row r="381" spans="2:13" ht="13.5" thickBot="1" x14ac:dyDescent="0.25"/>
    <row r="382" spans="2:13" ht="13.5" thickBot="1" x14ac:dyDescent="0.25">
      <c r="B382" s="89" t="s">
        <v>17</v>
      </c>
      <c r="C382" s="89" t="s">
        <v>15</v>
      </c>
      <c r="D382" s="89" t="s">
        <v>14</v>
      </c>
      <c r="E382" s="307" t="s">
        <v>18</v>
      </c>
      <c r="F382" s="308"/>
      <c r="G382" s="308"/>
      <c r="H382" s="309"/>
      <c r="I382" s="307" t="s">
        <v>19</v>
      </c>
      <c r="J382" s="308"/>
      <c r="K382" s="308"/>
      <c r="L382" s="309"/>
      <c r="M382" s="89" t="s">
        <v>20</v>
      </c>
    </row>
    <row r="383" spans="2:13" ht="26.25" thickBot="1" x14ac:dyDescent="0.25">
      <c r="B383" s="92">
        <f>+Mercado!A41</f>
        <v>1.3200000000000003</v>
      </c>
      <c r="C383" s="93" t="str">
        <f>+Mercado!C41</f>
        <v>ANDEN CONCRETO 10CM 3000 PSI</v>
      </c>
      <c r="D383" s="93" t="str">
        <f>+Mercado!D41</f>
        <v>M2</v>
      </c>
      <c r="E383" s="95" t="s">
        <v>21</v>
      </c>
      <c r="F383" s="95" t="s">
        <v>22</v>
      </c>
      <c r="G383" s="95" t="s">
        <v>23</v>
      </c>
      <c r="H383" s="95" t="s">
        <v>24</v>
      </c>
      <c r="I383" s="95" t="s">
        <v>25</v>
      </c>
      <c r="J383" s="95" t="s">
        <v>26</v>
      </c>
      <c r="K383" s="95" t="s">
        <v>27</v>
      </c>
      <c r="L383" s="95" t="s">
        <v>28</v>
      </c>
      <c r="M383" s="95" t="s">
        <v>29</v>
      </c>
    </row>
    <row r="384" spans="2:13" x14ac:dyDescent="0.2">
      <c r="B384" s="295"/>
      <c r="C384" s="296"/>
      <c r="D384" s="297"/>
      <c r="E384" s="94">
        <v>1.2</v>
      </c>
      <c r="F384" s="96"/>
      <c r="G384" s="96">
        <v>100</v>
      </c>
      <c r="H384" s="96"/>
      <c r="I384" s="96">
        <v>1</v>
      </c>
      <c r="J384" s="96"/>
      <c r="K384" s="163">
        <f>+E384*G384</f>
        <v>120</v>
      </c>
      <c r="L384" s="115"/>
      <c r="M384" s="159" t="s">
        <v>196</v>
      </c>
    </row>
    <row r="385" spans="2:13" x14ac:dyDescent="0.2">
      <c r="B385" s="298"/>
      <c r="C385" s="299"/>
      <c r="D385" s="300"/>
      <c r="E385" s="20"/>
      <c r="F385" s="8"/>
      <c r="G385" s="21"/>
      <c r="H385" s="8"/>
      <c r="I385" s="21"/>
      <c r="J385" s="96"/>
      <c r="K385" s="96"/>
      <c r="L385" s="115"/>
      <c r="M385" s="112"/>
    </row>
    <row r="386" spans="2:13" x14ac:dyDescent="0.2">
      <c r="B386" s="298"/>
      <c r="C386" s="299"/>
      <c r="D386" s="300"/>
      <c r="E386" s="20"/>
      <c r="F386" s="8"/>
      <c r="G386" s="21"/>
      <c r="H386" s="8"/>
      <c r="I386" s="21"/>
      <c r="J386" s="96"/>
      <c r="K386" s="96"/>
      <c r="L386" s="115"/>
      <c r="M386" s="112"/>
    </row>
    <row r="387" spans="2:13" x14ac:dyDescent="0.2">
      <c r="B387" s="298"/>
      <c r="C387" s="299"/>
      <c r="D387" s="300"/>
      <c r="E387" s="22"/>
      <c r="F387" s="21"/>
      <c r="G387" s="21"/>
      <c r="H387" s="21"/>
      <c r="I387" s="21"/>
      <c r="J387" s="96"/>
      <c r="K387" s="96"/>
      <c r="L387" s="115"/>
      <c r="M387" s="112"/>
    </row>
    <row r="388" spans="2:13" x14ac:dyDescent="0.2">
      <c r="B388" s="298"/>
      <c r="C388" s="299"/>
      <c r="D388" s="300"/>
      <c r="E388" s="20"/>
      <c r="F388" s="8"/>
      <c r="G388" s="96"/>
      <c r="H388" s="96"/>
      <c r="I388" s="96"/>
      <c r="J388" s="96"/>
      <c r="K388" s="8"/>
      <c r="L388" s="115"/>
      <c r="M388" s="112"/>
    </row>
    <row r="389" spans="2:13" x14ac:dyDescent="0.2">
      <c r="B389" s="298"/>
      <c r="C389" s="299"/>
      <c r="D389" s="300"/>
      <c r="E389" s="20"/>
      <c r="F389" s="8"/>
      <c r="G389" s="21"/>
      <c r="H389" s="8"/>
      <c r="I389" s="21"/>
      <c r="J389" s="96"/>
      <c r="K389" s="8"/>
      <c r="L389" s="115"/>
      <c r="M389" s="112"/>
    </row>
    <row r="390" spans="2:13" x14ac:dyDescent="0.2">
      <c r="B390" s="298"/>
      <c r="C390" s="299"/>
      <c r="D390" s="300"/>
      <c r="E390" s="91"/>
      <c r="F390" s="8"/>
      <c r="G390" s="8"/>
      <c r="H390" s="8"/>
      <c r="I390" s="8"/>
      <c r="J390" s="96"/>
      <c r="K390" s="8"/>
      <c r="L390" s="90"/>
      <c r="M390" s="112"/>
    </row>
    <row r="391" spans="2:13" ht="13.5" thickBot="1" x14ac:dyDescent="0.25">
      <c r="B391" s="298"/>
      <c r="C391" s="299"/>
      <c r="D391" s="300"/>
      <c r="E391" s="91"/>
      <c r="F391" s="8"/>
      <c r="G391" s="8"/>
      <c r="H391" s="71"/>
      <c r="I391" s="71"/>
      <c r="J391" s="71"/>
      <c r="K391" s="71"/>
      <c r="L391" s="109"/>
      <c r="M391" s="113"/>
    </row>
    <row r="392" spans="2:13" ht="13.5" thickBot="1" x14ac:dyDescent="0.25">
      <c r="B392" s="301"/>
      <c r="C392" s="302"/>
      <c r="D392" s="303"/>
      <c r="E392" s="304"/>
      <c r="F392" s="305"/>
      <c r="G392" s="306"/>
      <c r="H392" s="100" t="s">
        <v>19</v>
      </c>
      <c r="I392" s="101"/>
      <c r="J392" s="101"/>
      <c r="K392" s="164">
        <f t="shared" ref="K392" si="19">ROUND(SUM(K384:K391),0)</f>
        <v>120</v>
      </c>
      <c r="L392" s="110"/>
      <c r="M392" s="114"/>
    </row>
    <row r="393" spans="2:13" ht="13.5" thickBot="1" x14ac:dyDescent="0.25"/>
    <row r="394" spans="2:13" ht="13.5" thickBot="1" x14ac:dyDescent="0.25">
      <c r="B394" s="89" t="s">
        <v>17</v>
      </c>
      <c r="C394" s="89" t="s">
        <v>15</v>
      </c>
      <c r="D394" s="89" t="s">
        <v>14</v>
      </c>
      <c r="E394" s="307" t="s">
        <v>18</v>
      </c>
      <c r="F394" s="308"/>
      <c r="G394" s="308"/>
      <c r="H394" s="309"/>
      <c r="I394" s="307" t="s">
        <v>19</v>
      </c>
      <c r="J394" s="308"/>
      <c r="K394" s="308"/>
      <c r="L394" s="309"/>
      <c r="M394" s="89" t="s">
        <v>20</v>
      </c>
    </row>
    <row r="395" spans="2:13" ht="26.25" thickBot="1" x14ac:dyDescent="0.25">
      <c r="B395" s="92">
        <f>+Mercado!A42</f>
        <v>1.3300000000000003</v>
      </c>
      <c r="C395" s="93" t="str">
        <f>+Mercado!C42</f>
        <v>SARDINEL EN CONCRETO 15X15 MAS HIERRO</v>
      </c>
      <c r="D395" s="93" t="str">
        <f>+Mercado!D42</f>
        <v>ML</v>
      </c>
      <c r="E395" s="95" t="s">
        <v>21</v>
      </c>
      <c r="F395" s="95" t="s">
        <v>22</v>
      </c>
      <c r="G395" s="95" t="s">
        <v>23</v>
      </c>
      <c r="H395" s="95" t="s">
        <v>24</v>
      </c>
      <c r="I395" s="95" t="s">
        <v>25</v>
      </c>
      <c r="J395" s="95" t="s">
        <v>26</v>
      </c>
      <c r="K395" s="95" t="s">
        <v>27</v>
      </c>
      <c r="L395" s="95" t="s">
        <v>28</v>
      </c>
      <c r="M395" s="95" t="s">
        <v>29</v>
      </c>
    </row>
    <row r="396" spans="2:13" x14ac:dyDescent="0.2">
      <c r="B396" s="295"/>
      <c r="C396" s="296"/>
      <c r="D396" s="297"/>
      <c r="E396" s="94"/>
      <c r="F396" s="96"/>
      <c r="G396" s="96">
        <v>100</v>
      </c>
      <c r="H396" s="96"/>
      <c r="I396" s="96">
        <v>1</v>
      </c>
      <c r="J396" s="96"/>
      <c r="K396" s="163">
        <f>+G396</f>
        <v>100</v>
      </c>
      <c r="L396" s="115"/>
      <c r="M396" s="159" t="s">
        <v>196</v>
      </c>
    </row>
    <row r="397" spans="2:13" x14ac:dyDescent="0.2">
      <c r="B397" s="298"/>
      <c r="C397" s="299"/>
      <c r="D397" s="300"/>
      <c r="E397" s="20"/>
      <c r="F397" s="8"/>
      <c r="G397" s="21"/>
      <c r="H397" s="8"/>
      <c r="I397" s="21"/>
      <c r="J397" s="96"/>
      <c r="K397" s="96"/>
      <c r="L397" s="115"/>
      <c r="M397" s="112"/>
    </row>
    <row r="398" spans="2:13" x14ac:dyDescent="0.2">
      <c r="B398" s="298"/>
      <c r="C398" s="299"/>
      <c r="D398" s="300"/>
      <c r="E398" s="20"/>
      <c r="F398" s="8"/>
      <c r="G398" s="21"/>
      <c r="H398" s="8"/>
      <c r="I398" s="21"/>
      <c r="J398" s="96"/>
      <c r="K398" s="96"/>
      <c r="L398" s="115"/>
      <c r="M398" s="112"/>
    </row>
    <row r="399" spans="2:13" x14ac:dyDescent="0.2">
      <c r="B399" s="298"/>
      <c r="C399" s="299"/>
      <c r="D399" s="300"/>
      <c r="E399" s="22"/>
      <c r="F399" s="21"/>
      <c r="G399" s="21"/>
      <c r="H399" s="21"/>
      <c r="I399" s="21"/>
      <c r="J399" s="96"/>
      <c r="K399" s="96"/>
      <c r="L399" s="115"/>
      <c r="M399" s="112"/>
    </row>
    <row r="400" spans="2:13" x14ac:dyDescent="0.2">
      <c r="B400" s="298"/>
      <c r="C400" s="299"/>
      <c r="D400" s="300"/>
      <c r="E400" s="20"/>
      <c r="F400" s="8"/>
      <c r="G400" s="96"/>
      <c r="H400" s="96"/>
      <c r="I400" s="96"/>
      <c r="J400" s="96"/>
      <c r="K400" s="8"/>
      <c r="L400" s="115"/>
      <c r="M400" s="112"/>
    </row>
    <row r="401" spans="2:13" x14ac:dyDescent="0.2">
      <c r="B401" s="298"/>
      <c r="C401" s="299"/>
      <c r="D401" s="300"/>
      <c r="E401" s="20"/>
      <c r="F401" s="8"/>
      <c r="G401" s="21"/>
      <c r="H401" s="8"/>
      <c r="I401" s="21"/>
      <c r="J401" s="96"/>
      <c r="K401" s="8"/>
      <c r="L401" s="115"/>
      <c r="M401" s="112"/>
    </row>
    <row r="402" spans="2:13" x14ac:dyDescent="0.2">
      <c r="B402" s="298"/>
      <c r="C402" s="299"/>
      <c r="D402" s="300"/>
      <c r="E402" s="91"/>
      <c r="F402" s="8"/>
      <c r="G402" s="8"/>
      <c r="H402" s="8"/>
      <c r="I402" s="8"/>
      <c r="J402" s="96"/>
      <c r="K402" s="8"/>
      <c r="L402" s="90"/>
      <c r="M402" s="112"/>
    </row>
    <row r="403" spans="2:13" ht="13.5" thickBot="1" x14ac:dyDescent="0.25">
      <c r="B403" s="298"/>
      <c r="C403" s="299"/>
      <c r="D403" s="300"/>
      <c r="E403" s="91"/>
      <c r="F403" s="8"/>
      <c r="G403" s="8"/>
      <c r="H403" s="71"/>
      <c r="I403" s="71"/>
      <c r="J403" s="71"/>
      <c r="K403" s="71"/>
      <c r="L403" s="109"/>
      <c r="M403" s="113"/>
    </row>
    <row r="404" spans="2:13" ht="13.5" thickBot="1" x14ac:dyDescent="0.25">
      <c r="B404" s="301"/>
      <c r="C404" s="302"/>
      <c r="D404" s="303"/>
      <c r="E404" s="304"/>
      <c r="F404" s="305"/>
      <c r="G404" s="306"/>
      <c r="H404" s="100" t="s">
        <v>19</v>
      </c>
      <c r="I404" s="101"/>
      <c r="J404" s="101"/>
      <c r="K404" s="164">
        <f t="shared" ref="K404" si="20">ROUND(SUM(K396:K403),0)</f>
        <v>100</v>
      </c>
      <c r="L404" s="110"/>
      <c r="M404" s="114"/>
    </row>
    <row r="406" spans="2:13" x14ac:dyDescent="0.2">
      <c r="B406" s="172"/>
      <c r="C406" s="174" t="str">
        <f>+Mercado!C43</f>
        <v>TERMINAL</v>
      </c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</row>
    <row r="407" spans="2:13" ht="13.5" thickBot="1" x14ac:dyDescent="0.25"/>
    <row r="408" spans="2:13" ht="13.5" thickBot="1" x14ac:dyDescent="0.25">
      <c r="B408" s="89" t="s">
        <v>17</v>
      </c>
      <c r="C408" s="89" t="s">
        <v>15</v>
      </c>
      <c r="D408" s="89" t="s">
        <v>14</v>
      </c>
      <c r="E408" s="307" t="s">
        <v>18</v>
      </c>
      <c r="F408" s="308"/>
      <c r="G408" s="308"/>
      <c r="H408" s="309"/>
      <c r="I408" s="307" t="s">
        <v>19</v>
      </c>
      <c r="J408" s="308"/>
      <c r="K408" s="308"/>
      <c r="L408" s="309"/>
      <c r="M408" s="89" t="s">
        <v>20</v>
      </c>
    </row>
    <row r="409" spans="2:13" ht="26.25" thickBot="1" x14ac:dyDescent="0.25">
      <c r="B409" s="92">
        <f>+Mercado!A44</f>
        <v>2.0099999999999998</v>
      </c>
      <c r="C409" s="93" t="str">
        <f>+Mercado!C44</f>
        <v>LIMPIEZA Y ASEO GENERAL C.F. PVC</v>
      </c>
      <c r="D409" s="93" t="str">
        <f>+Mercado!D44</f>
        <v>M2</v>
      </c>
      <c r="E409" s="95" t="s">
        <v>21</v>
      </c>
      <c r="F409" s="95" t="s">
        <v>22</v>
      </c>
      <c r="G409" s="95" t="s">
        <v>23</v>
      </c>
      <c r="H409" s="95" t="s">
        <v>24</v>
      </c>
      <c r="I409" s="95" t="s">
        <v>25</v>
      </c>
      <c r="J409" s="95" t="s">
        <v>26</v>
      </c>
      <c r="K409" s="95" t="s">
        <v>27</v>
      </c>
      <c r="L409" s="95" t="s">
        <v>28</v>
      </c>
      <c r="M409" s="95" t="s">
        <v>29</v>
      </c>
    </row>
    <row r="410" spans="2:13" x14ac:dyDescent="0.2">
      <c r="B410" s="295"/>
      <c r="C410" s="296"/>
      <c r="D410" s="297"/>
      <c r="E410" s="94"/>
      <c r="F410" s="96"/>
      <c r="G410" s="96"/>
      <c r="H410" s="96"/>
      <c r="I410" s="96"/>
      <c r="J410" s="96"/>
      <c r="K410" s="163">
        <v>640</v>
      </c>
      <c r="L410" s="115"/>
      <c r="M410" s="159" t="s">
        <v>210</v>
      </c>
    </row>
    <row r="411" spans="2:13" x14ac:dyDescent="0.2">
      <c r="B411" s="298"/>
      <c r="C411" s="299"/>
      <c r="D411" s="300"/>
      <c r="E411" s="20"/>
      <c r="F411" s="8"/>
      <c r="G411" s="21"/>
      <c r="H411" s="8"/>
      <c r="I411" s="21"/>
      <c r="J411" s="96"/>
      <c r="K411" s="96"/>
      <c r="L411" s="115"/>
      <c r="M411" s="112"/>
    </row>
    <row r="412" spans="2:13" x14ac:dyDescent="0.2">
      <c r="B412" s="298"/>
      <c r="C412" s="299"/>
      <c r="D412" s="300"/>
      <c r="E412" s="20"/>
      <c r="F412" s="8"/>
      <c r="G412" s="21"/>
      <c r="H412" s="8"/>
      <c r="I412" s="21"/>
      <c r="J412" s="96"/>
      <c r="K412" s="96"/>
      <c r="L412" s="115"/>
      <c r="M412" s="112"/>
    </row>
    <row r="413" spans="2:13" x14ac:dyDescent="0.2">
      <c r="B413" s="298"/>
      <c r="C413" s="299"/>
      <c r="D413" s="300"/>
      <c r="E413" s="22"/>
      <c r="F413" s="21"/>
      <c r="G413" s="21"/>
      <c r="H413" s="21"/>
      <c r="I413" s="21"/>
      <c r="J413" s="96"/>
      <c r="K413" s="96"/>
      <c r="L413" s="115"/>
      <c r="M413" s="112"/>
    </row>
    <row r="414" spans="2:13" x14ac:dyDescent="0.2">
      <c r="B414" s="298"/>
      <c r="C414" s="299"/>
      <c r="D414" s="300"/>
      <c r="E414" s="20"/>
      <c r="F414" s="8"/>
      <c r="G414" s="96"/>
      <c r="H414" s="96"/>
      <c r="I414" s="96"/>
      <c r="J414" s="96"/>
      <c r="K414" s="8"/>
      <c r="L414" s="115"/>
      <c r="M414" s="112"/>
    </row>
    <row r="415" spans="2:13" x14ac:dyDescent="0.2">
      <c r="B415" s="298"/>
      <c r="C415" s="299"/>
      <c r="D415" s="300"/>
      <c r="E415" s="20"/>
      <c r="F415" s="8"/>
      <c r="G415" s="21"/>
      <c r="H415" s="8"/>
      <c r="I415" s="21"/>
      <c r="J415" s="96"/>
      <c r="K415" s="8"/>
      <c r="L415" s="115"/>
      <c r="M415" s="112"/>
    </row>
    <row r="416" spans="2:13" x14ac:dyDescent="0.2">
      <c r="B416" s="298"/>
      <c r="C416" s="299"/>
      <c r="D416" s="300"/>
      <c r="E416" s="91"/>
      <c r="F416" s="8"/>
      <c r="G416" s="8"/>
      <c r="H416" s="8"/>
      <c r="I416" s="8"/>
      <c r="J416" s="96"/>
      <c r="K416" s="8"/>
      <c r="L416" s="90"/>
      <c r="M416" s="112"/>
    </row>
    <row r="417" spans="2:13" ht="13.5" thickBot="1" x14ac:dyDescent="0.25">
      <c r="B417" s="298"/>
      <c r="C417" s="299"/>
      <c r="D417" s="300"/>
      <c r="E417" s="91"/>
      <c r="F417" s="8"/>
      <c r="G417" s="8"/>
      <c r="H417" s="71"/>
      <c r="I417" s="71"/>
      <c r="J417" s="71"/>
      <c r="K417" s="71"/>
      <c r="L417" s="109"/>
      <c r="M417" s="113"/>
    </row>
    <row r="418" spans="2:13" ht="13.5" thickBot="1" x14ac:dyDescent="0.25">
      <c r="B418" s="301"/>
      <c r="C418" s="302"/>
      <c r="D418" s="303"/>
      <c r="E418" s="304"/>
      <c r="F418" s="305"/>
      <c r="G418" s="306"/>
      <c r="H418" s="100" t="s">
        <v>19</v>
      </c>
      <c r="I418" s="101"/>
      <c r="J418" s="101"/>
      <c r="K418" s="164">
        <f t="shared" ref="K418" si="21">ROUND(SUM(K410:K417),0)</f>
        <v>640</v>
      </c>
      <c r="L418" s="110"/>
      <c r="M418" s="114"/>
    </row>
    <row r="419" spans="2:13" ht="13.5" thickBot="1" x14ac:dyDescent="0.25"/>
    <row r="420" spans="2:13" ht="13.5" thickBot="1" x14ac:dyDescent="0.25">
      <c r="B420" s="89" t="s">
        <v>17</v>
      </c>
      <c r="C420" s="89" t="s">
        <v>15</v>
      </c>
      <c r="D420" s="89" t="s">
        <v>14</v>
      </c>
      <c r="E420" s="307" t="s">
        <v>18</v>
      </c>
      <c r="F420" s="308"/>
      <c r="G420" s="308"/>
      <c r="H420" s="309"/>
      <c r="I420" s="307" t="s">
        <v>19</v>
      </c>
      <c r="J420" s="308"/>
      <c r="K420" s="308"/>
      <c r="L420" s="309"/>
      <c r="M420" s="89" t="s">
        <v>20</v>
      </c>
    </row>
    <row r="421" spans="2:13" ht="26.25" thickBot="1" x14ac:dyDescent="0.25">
      <c r="B421" s="92">
        <f>+Mercado!A45</f>
        <v>2.0199999999999996</v>
      </c>
      <c r="C421" s="93" t="str">
        <f>+Mercado!C45</f>
        <v>LIMPIEZA CARPINTERIA METALICA</v>
      </c>
      <c r="D421" s="93" t="str">
        <f>+Mercado!D45</f>
        <v>M2</v>
      </c>
      <c r="E421" s="95" t="s">
        <v>21</v>
      </c>
      <c r="F421" s="95" t="s">
        <v>22</v>
      </c>
      <c r="G421" s="95" t="s">
        <v>23</v>
      </c>
      <c r="H421" s="95" t="s">
        <v>24</v>
      </c>
      <c r="I421" s="95" t="s">
        <v>25</v>
      </c>
      <c r="J421" s="95" t="s">
        <v>26</v>
      </c>
      <c r="K421" s="95" t="s">
        <v>27</v>
      </c>
      <c r="L421" s="95" t="s">
        <v>28</v>
      </c>
      <c r="M421" s="95" t="s">
        <v>29</v>
      </c>
    </row>
    <row r="422" spans="2:13" x14ac:dyDescent="0.2">
      <c r="B422" s="295"/>
      <c r="C422" s="296"/>
      <c r="D422" s="297"/>
      <c r="E422" s="94">
        <v>0.5</v>
      </c>
      <c r="F422" s="96"/>
      <c r="G422" s="96">
        <v>1.5</v>
      </c>
      <c r="H422" s="96"/>
      <c r="I422" s="96">
        <v>50</v>
      </c>
      <c r="J422" s="96"/>
      <c r="K422" s="163">
        <f>+E422*G422*I422</f>
        <v>37.5</v>
      </c>
      <c r="L422" s="115"/>
      <c r="M422" s="159" t="s">
        <v>214</v>
      </c>
    </row>
    <row r="423" spans="2:13" x14ac:dyDescent="0.2">
      <c r="B423" s="298"/>
      <c r="C423" s="299"/>
      <c r="D423" s="300"/>
      <c r="E423" s="20"/>
      <c r="F423" s="8"/>
      <c r="G423" s="21"/>
      <c r="H423" s="8"/>
      <c r="I423" s="21"/>
      <c r="J423" s="96"/>
      <c r="K423" s="96"/>
      <c r="L423" s="115"/>
      <c r="M423" s="112"/>
    </row>
    <row r="424" spans="2:13" x14ac:dyDescent="0.2">
      <c r="B424" s="298"/>
      <c r="C424" s="299"/>
      <c r="D424" s="300"/>
      <c r="E424" s="20"/>
      <c r="F424" s="8"/>
      <c r="G424" s="21"/>
      <c r="H424" s="8"/>
      <c r="I424" s="21"/>
      <c r="J424" s="96"/>
      <c r="K424" s="96"/>
      <c r="L424" s="115"/>
      <c r="M424" s="112"/>
    </row>
    <row r="425" spans="2:13" x14ac:dyDescent="0.2">
      <c r="B425" s="298"/>
      <c r="C425" s="299"/>
      <c r="D425" s="300"/>
      <c r="E425" s="22"/>
      <c r="F425" s="21"/>
      <c r="G425" s="21"/>
      <c r="H425" s="21"/>
      <c r="I425" s="21"/>
      <c r="J425" s="96"/>
      <c r="K425" s="96"/>
      <c r="L425" s="115"/>
      <c r="M425" s="112"/>
    </row>
    <row r="426" spans="2:13" x14ac:dyDescent="0.2">
      <c r="B426" s="298"/>
      <c r="C426" s="299"/>
      <c r="D426" s="300"/>
      <c r="E426" s="20"/>
      <c r="F426" s="8"/>
      <c r="G426" s="96"/>
      <c r="H426" s="96"/>
      <c r="I426" s="96"/>
      <c r="J426" s="96"/>
      <c r="K426" s="8"/>
      <c r="L426" s="115"/>
      <c r="M426" s="112"/>
    </row>
    <row r="427" spans="2:13" x14ac:dyDescent="0.2">
      <c r="B427" s="298"/>
      <c r="C427" s="299"/>
      <c r="D427" s="300"/>
      <c r="E427" s="20"/>
      <c r="F427" s="8"/>
      <c r="G427" s="21"/>
      <c r="H427" s="8"/>
      <c r="I427" s="21"/>
      <c r="J427" s="96"/>
      <c r="K427" s="8"/>
      <c r="L427" s="115"/>
      <c r="M427" s="112"/>
    </row>
    <row r="428" spans="2:13" x14ac:dyDescent="0.2">
      <c r="B428" s="298"/>
      <c r="C428" s="299"/>
      <c r="D428" s="300"/>
      <c r="E428" s="91"/>
      <c r="F428" s="8"/>
      <c r="G428" s="8"/>
      <c r="H428" s="8"/>
      <c r="I428" s="8"/>
      <c r="J428" s="96"/>
      <c r="K428" s="8"/>
      <c r="L428" s="90"/>
      <c r="M428" s="112"/>
    </row>
    <row r="429" spans="2:13" ht="13.5" thickBot="1" x14ac:dyDescent="0.25">
      <c r="B429" s="298"/>
      <c r="C429" s="299"/>
      <c r="D429" s="300"/>
      <c r="E429" s="91"/>
      <c r="F429" s="8"/>
      <c r="G429" s="8"/>
      <c r="H429" s="71"/>
      <c r="I429" s="71"/>
      <c r="J429" s="71"/>
      <c r="K429" s="71"/>
      <c r="L429" s="109"/>
      <c r="M429" s="113"/>
    </row>
    <row r="430" spans="2:13" ht="13.5" thickBot="1" x14ac:dyDescent="0.25">
      <c r="B430" s="301"/>
      <c r="C430" s="302"/>
      <c r="D430" s="303"/>
      <c r="E430" s="304"/>
      <c r="F430" s="305"/>
      <c r="G430" s="306"/>
      <c r="H430" s="100" t="s">
        <v>19</v>
      </c>
      <c r="I430" s="101"/>
      <c r="J430" s="101"/>
      <c r="K430" s="164">
        <f t="shared" ref="K430" si="22">ROUND(SUM(K422:K429),0)</f>
        <v>38</v>
      </c>
      <c r="L430" s="110"/>
      <c r="M430" s="114"/>
    </row>
    <row r="431" spans="2:13" ht="13.5" thickBot="1" x14ac:dyDescent="0.25"/>
    <row r="432" spans="2:13" ht="13.5" thickBot="1" x14ac:dyDescent="0.25">
      <c r="B432" s="89" t="s">
        <v>17</v>
      </c>
      <c r="C432" s="89" t="s">
        <v>15</v>
      </c>
      <c r="D432" s="89" t="s">
        <v>14</v>
      </c>
      <c r="E432" s="307" t="s">
        <v>18</v>
      </c>
      <c r="F432" s="308"/>
      <c r="G432" s="308"/>
      <c r="H432" s="309"/>
      <c r="I432" s="307" t="s">
        <v>19</v>
      </c>
      <c r="J432" s="308"/>
      <c r="K432" s="308"/>
      <c r="L432" s="309"/>
      <c r="M432" s="89" t="s">
        <v>20</v>
      </c>
    </row>
    <row r="433" spans="2:13" ht="26.25" thickBot="1" x14ac:dyDescent="0.25">
      <c r="B433" s="92">
        <f>+Mercado!A46</f>
        <v>2.0299999999999994</v>
      </c>
      <c r="C433" s="93" t="str">
        <f>+Mercado!C46</f>
        <v>ESMALTE SOBRE LAMINA LLENA</v>
      </c>
      <c r="D433" s="93" t="str">
        <f>+Mercado!D46</f>
        <v>M2</v>
      </c>
      <c r="E433" s="95" t="s">
        <v>21</v>
      </c>
      <c r="F433" s="95" t="s">
        <v>22</v>
      </c>
      <c r="G433" s="95" t="s">
        <v>23</v>
      </c>
      <c r="H433" s="95" t="s">
        <v>24</v>
      </c>
      <c r="I433" s="95" t="s">
        <v>25</v>
      </c>
      <c r="J433" s="95" t="s">
        <v>26</v>
      </c>
      <c r="K433" s="95" t="s">
        <v>27</v>
      </c>
      <c r="L433" s="95" t="s">
        <v>28</v>
      </c>
      <c r="M433" s="95" t="s">
        <v>29</v>
      </c>
    </row>
    <row r="434" spans="2:13" x14ac:dyDescent="0.2">
      <c r="B434" s="295"/>
      <c r="C434" s="296"/>
      <c r="D434" s="297"/>
      <c r="E434" s="94">
        <v>0.5</v>
      </c>
      <c r="F434" s="96"/>
      <c r="G434" s="96">
        <v>1.5</v>
      </c>
      <c r="H434" s="96"/>
      <c r="I434" s="96">
        <v>50</v>
      </c>
      <c r="J434" s="96"/>
      <c r="K434" s="163">
        <f>+E434*G434*I434</f>
        <v>37.5</v>
      </c>
      <c r="L434" s="115"/>
      <c r="M434" s="159" t="s">
        <v>214</v>
      </c>
    </row>
    <row r="435" spans="2:13" x14ac:dyDescent="0.2">
      <c r="B435" s="298"/>
      <c r="C435" s="299"/>
      <c r="D435" s="300"/>
      <c r="E435" s="20"/>
      <c r="F435" s="8"/>
      <c r="G435" s="21"/>
      <c r="H435" s="8"/>
      <c r="I435" s="21"/>
      <c r="J435" s="96"/>
      <c r="K435" s="96"/>
      <c r="L435" s="115"/>
      <c r="M435" s="112"/>
    </row>
    <row r="436" spans="2:13" x14ac:dyDescent="0.2">
      <c r="B436" s="298"/>
      <c r="C436" s="299"/>
      <c r="D436" s="300"/>
      <c r="E436" s="20"/>
      <c r="F436" s="8"/>
      <c r="G436" s="21"/>
      <c r="H436" s="8"/>
      <c r="I436" s="21"/>
      <c r="J436" s="96"/>
      <c r="K436" s="96"/>
      <c r="L436" s="115"/>
      <c r="M436" s="112"/>
    </row>
    <row r="437" spans="2:13" x14ac:dyDescent="0.2">
      <c r="B437" s="298"/>
      <c r="C437" s="299"/>
      <c r="D437" s="300"/>
      <c r="E437" s="22"/>
      <c r="F437" s="21"/>
      <c r="G437" s="21"/>
      <c r="H437" s="21"/>
      <c r="I437" s="21"/>
      <c r="J437" s="96"/>
      <c r="K437" s="96"/>
      <c r="L437" s="115"/>
      <c r="M437" s="112"/>
    </row>
    <row r="438" spans="2:13" x14ac:dyDescent="0.2">
      <c r="B438" s="298"/>
      <c r="C438" s="299"/>
      <c r="D438" s="300"/>
      <c r="E438" s="20"/>
      <c r="F438" s="8"/>
      <c r="G438" s="96"/>
      <c r="H438" s="96"/>
      <c r="I438" s="96"/>
      <c r="J438" s="96"/>
      <c r="K438" s="8"/>
      <c r="L438" s="115"/>
      <c r="M438" s="112"/>
    </row>
    <row r="439" spans="2:13" x14ac:dyDescent="0.2">
      <c r="B439" s="298"/>
      <c r="C439" s="299"/>
      <c r="D439" s="300"/>
      <c r="E439" s="20"/>
      <c r="F439" s="8"/>
      <c r="G439" s="21"/>
      <c r="H439" s="8"/>
      <c r="I439" s="21"/>
      <c r="J439" s="96"/>
      <c r="K439" s="8"/>
      <c r="L439" s="115"/>
      <c r="M439" s="112"/>
    </row>
    <row r="440" spans="2:13" x14ac:dyDescent="0.2">
      <c r="B440" s="298"/>
      <c r="C440" s="299"/>
      <c r="D440" s="300"/>
      <c r="E440" s="91"/>
      <c r="F440" s="8"/>
      <c r="G440" s="8"/>
      <c r="H440" s="8"/>
      <c r="I440" s="8"/>
      <c r="J440" s="96"/>
      <c r="K440" s="8"/>
      <c r="L440" s="90"/>
      <c r="M440" s="112"/>
    </row>
    <row r="441" spans="2:13" ht="13.5" thickBot="1" x14ac:dyDescent="0.25">
      <c r="B441" s="298"/>
      <c r="C441" s="299"/>
      <c r="D441" s="300"/>
      <c r="E441" s="91"/>
      <c r="F441" s="8"/>
      <c r="G441" s="8"/>
      <c r="H441" s="71"/>
      <c r="I441" s="71"/>
      <c r="J441" s="71"/>
      <c r="K441" s="71"/>
      <c r="L441" s="109"/>
      <c r="M441" s="113"/>
    </row>
    <row r="442" spans="2:13" ht="13.5" thickBot="1" x14ac:dyDescent="0.25">
      <c r="B442" s="301"/>
      <c r="C442" s="302"/>
      <c r="D442" s="303"/>
      <c r="E442" s="304"/>
      <c r="F442" s="305"/>
      <c r="G442" s="306"/>
      <c r="H442" s="100" t="s">
        <v>19</v>
      </c>
      <c r="I442" s="101"/>
      <c r="J442" s="101"/>
      <c r="K442" s="164">
        <f t="shared" ref="K442" si="23">ROUND(SUM(K434:K441),0)</f>
        <v>38</v>
      </c>
      <c r="L442" s="110"/>
      <c r="M442" s="114"/>
    </row>
    <row r="443" spans="2:13" ht="13.5" thickBot="1" x14ac:dyDescent="0.25"/>
    <row r="444" spans="2:13" ht="13.5" thickBot="1" x14ac:dyDescent="0.25">
      <c r="B444" s="89" t="s">
        <v>17</v>
      </c>
      <c r="C444" s="89" t="s">
        <v>15</v>
      </c>
      <c r="D444" s="89" t="s">
        <v>14</v>
      </c>
      <c r="E444" s="307" t="s">
        <v>18</v>
      </c>
      <c r="F444" s="308"/>
      <c r="G444" s="308"/>
      <c r="H444" s="309"/>
      <c r="I444" s="307" t="s">
        <v>19</v>
      </c>
      <c r="J444" s="308"/>
      <c r="K444" s="308"/>
      <c r="L444" s="309"/>
      <c r="M444" s="89" t="s">
        <v>20</v>
      </c>
    </row>
    <row r="445" spans="2:13" ht="26.25" thickBot="1" x14ac:dyDescent="0.25">
      <c r="B445" s="92">
        <f>+Mercado!A47</f>
        <v>2.0399999999999991</v>
      </c>
      <c r="C445" s="93" t="str">
        <f>+Mercado!C47</f>
        <v>MANTENIMIENTO VENTANA EN ALUMINIO</v>
      </c>
      <c r="D445" s="93" t="str">
        <f>+Mercado!D47</f>
        <v>M2</v>
      </c>
      <c r="E445" s="95" t="s">
        <v>21</v>
      </c>
      <c r="F445" s="95" t="s">
        <v>22</v>
      </c>
      <c r="G445" s="95" t="s">
        <v>23</v>
      </c>
      <c r="H445" s="95" t="s">
        <v>24</v>
      </c>
      <c r="I445" s="95" t="s">
        <v>25</v>
      </c>
      <c r="J445" s="95" t="s">
        <v>26</v>
      </c>
      <c r="K445" s="95" t="s">
        <v>27</v>
      </c>
      <c r="L445" s="95" t="s">
        <v>28</v>
      </c>
      <c r="M445" s="95" t="s">
        <v>29</v>
      </c>
    </row>
    <row r="446" spans="2:13" x14ac:dyDescent="0.2">
      <c r="B446" s="295"/>
      <c r="C446" s="296"/>
      <c r="D446" s="297"/>
      <c r="E446" s="94">
        <v>0.7</v>
      </c>
      <c r="F446" s="96"/>
      <c r="G446" s="96">
        <v>1.5</v>
      </c>
      <c r="H446" s="96"/>
      <c r="I446" s="96">
        <v>12</v>
      </c>
      <c r="J446" s="96"/>
      <c r="K446" s="163">
        <f>+E446*G446*I446</f>
        <v>12.599999999999998</v>
      </c>
      <c r="L446" s="115"/>
      <c r="M446" s="159" t="s">
        <v>217</v>
      </c>
    </row>
    <row r="447" spans="2:13" x14ac:dyDescent="0.2">
      <c r="B447" s="298"/>
      <c r="C447" s="299"/>
      <c r="D447" s="300"/>
      <c r="E447" s="20"/>
      <c r="F447" s="8"/>
      <c r="G447" s="21"/>
      <c r="H447" s="8"/>
      <c r="I447" s="21"/>
      <c r="J447" s="96"/>
      <c r="K447" s="96"/>
      <c r="L447" s="115"/>
      <c r="M447" s="112"/>
    </row>
    <row r="448" spans="2:13" x14ac:dyDescent="0.2">
      <c r="B448" s="298"/>
      <c r="C448" s="299"/>
      <c r="D448" s="300"/>
      <c r="E448" s="20"/>
      <c r="F448" s="8"/>
      <c r="G448" s="21"/>
      <c r="H448" s="8"/>
      <c r="I448" s="21"/>
      <c r="J448" s="96"/>
      <c r="K448" s="96"/>
      <c r="L448" s="115"/>
      <c r="M448" s="112"/>
    </row>
    <row r="449" spans="2:13" x14ac:dyDescent="0.2">
      <c r="B449" s="298"/>
      <c r="C449" s="299"/>
      <c r="D449" s="300"/>
      <c r="E449" s="22"/>
      <c r="F449" s="21"/>
      <c r="G449" s="21"/>
      <c r="H449" s="21"/>
      <c r="I449" s="21"/>
      <c r="J449" s="96"/>
      <c r="K449" s="96"/>
      <c r="L449" s="115"/>
      <c r="M449" s="112"/>
    </row>
    <row r="450" spans="2:13" x14ac:dyDescent="0.2">
      <c r="B450" s="298"/>
      <c r="C450" s="299"/>
      <c r="D450" s="300"/>
      <c r="E450" s="20"/>
      <c r="F450" s="8"/>
      <c r="G450" s="96"/>
      <c r="H450" s="96"/>
      <c r="I450" s="96"/>
      <c r="J450" s="96"/>
      <c r="K450" s="8"/>
      <c r="L450" s="115"/>
      <c r="M450" s="112"/>
    </row>
    <row r="451" spans="2:13" x14ac:dyDescent="0.2">
      <c r="B451" s="298"/>
      <c r="C451" s="299"/>
      <c r="D451" s="300"/>
      <c r="E451" s="20"/>
      <c r="F451" s="8"/>
      <c r="G451" s="21"/>
      <c r="H451" s="8"/>
      <c r="I451" s="21"/>
      <c r="J451" s="96"/>
      <c r="K451" s="8"/>
      <c r="L451" s="115"/>
      <c r="M451" s="112"/>
    </row>
    <row r="452" spans="2:13" x14ac:dyDescent="0.2">
      <c r="B452" s="298"/>
      <c r="C452" s="299"/>
      <c r="D452" s="300"/>
      <c r="E452" s="91"/>
      <c r="F452" s="8"/>
      <c r="G452" s="8"/>
      <c r="H452" s="8"/>
      <c r="I452" s="8"/>
      <c r="J452" s="96"/>
      <c r="K452" s="8"/>
      <c r="L452" s="90"/>
      <c r="M452" s="112"/>
    </row>
    <row r="453" spans="2:13" ht="13.5" thickBot="1" x14ac:dyDescent="0.25">
      <c r="B453" s="298"/>
      <c r="C453" s="299"/>
      <c r="D453" s="300"/>
      <c r="E453" s="91"/>
      <c r="F453" s="8"/>
      <c r="G453" s="8"/>
      <c r="H453" s="71"/>
      <c r="I453" s="71"/>
      <c r="J453" s="71"/>
      <c r="K453" s="71"/>
      <c r="L453" s="109"/>
      <c r="M453" s="113"/>
    </row>
    <row r="454" spans="2:13" ht="13.5" thickBot="1" x14ac:dyDescent="0.25">
      <c r="B454" s="301"/>
      <c r="C454" s="302"/>
      <c r="D454" s="303"/>
      <c r="E454" s="304"/>
      <c r="F454" s="305"/>
      <c r="G454" s="306"/>
      <c r="H454" s="100" t="s">
        <v>19</v>
      </c>
      <c r="I454" s="101"/>
      <c r="J454" s="101"/>
      <c r="K454" s="164">
        <f t="shared" ref="K454" si="24">ROUND(SUM(K446:K453),0)</f>
        <v>13</v>
      </c>
      <c r="L454" s="110"/>
      <c r="M454" s="114"/>
    </row>
    <row r="455" spans="2:13" ht="13.5" thickBot="1" x14ac:dyDescent="0.25"/>
    <row r="456" spans="2:13" ht="13.5" thickBot="1" x14ac:dyDescent="0.25">
      <c r="B456" s="89" t="s">
        <v>17</v>
      </c>
      <c r="C456" s="89" t="s">
        <v>15</v>
      </c>
      <c r="D456" s="89" t="s">
        <v>14</v>
      </c>
      <c r="E456" s="307" t="s">
        <v>18</v>
      </c>
      <c r="F456" s="308"/>
      <c r="G456" s="308"/>
      <c r="H456" s="309"/>
      <c r="I456" s="307" t="s">
        <v>19</v>
      </c>
      <c r="J456" s="308"/>
      <c r="K456" s="308"/>
      <c r="L456" s="309"/>
      <c r="M456" s="89" t="s">
        <v>20</v>
      </c>
    </row>
    <row r="457" spans="2:13" ht="26.25" thickBot="1" x14ac:dyDescent="0.25">
      <c r="B457" s="92">
        <f>+Mercado!A48</f>
        <v>2.0499999999999989</v>
      </c>
      <c r="C457" s="93" t="str">
        <f>+Mercado!C48</f>
        <v>RASQUETEADA-LIJADA-RESANE</v>
      </c>
      <c r="D457" s="93" t="str">
        <f>+Mercado!D48</f>
        <v>M2</v>
      </c>
      <c r="E457" s="95" t="s">
        <v>21</v>
      </c>
      <c r="F457" s="95" t="s">
        <v>22</v>
      </c>
      <c r="G457" s="95" t="s">
        <v>23</v>
      </c>
      <c r="H457" s="95" t="s">
        <v>24</v>
      </c>
      <c r="I457" s="95" t="s">
        <v>25</v>
      </c>
      <c r="J457" s="95" t="s">
        <v>26</v>
      </c>
      <c r="K457" s="95" t="s">
        <v>27</v>
      </c>
      <c r="L457" s="95" t="s">
        <v>28</v>
      </c>
      <c r="M457" s="95" t="s">
        <v>29</v>
      </c>
    </row>
    <row r="458" spans="2:13" ht="13.5" thickBot="1" x14ac:dyDescent="0.25">
      <c r="B458" s="295"/>
      <c r="C458" s="296"/>
      <c r="D458" s="297"/>
      <c r="E458" s="94">
        <v>1.25</v>
      </c>
      <c r="F458" s="96"/>
      <c r="G458" s="96">
        <v>25</v>
      </c>
      <c r="H458" s="96"/>
      <c r="I458" s="96">
        <v>8</v>
      </c>
      <c r="J458" s="96"/>
      <c r="K458" s="163">
        <f>+E458*G458*I458</f>
        <v>250</v>
      </c>
      <c r="L458" s="115"/>
      <c r="M458" s="159" t="s">
        <v>218</v>
      </c>
    </row>
    <row r="459" spans="2:13" x14ac:dyDescent="0.2">
      <c r="B459" s="298"/>
      <c r="C459" s="299"/>
      <c r="D459" s="300"/>
      <c r="E459" s="20">
        <v>1.25</v>
      </c>
      <c r="F459" s="8"/>
      <c r="G459" s="21">
        <v>250</v>
      </c>
      <c r="H459" s="8"/>
      <c r="I459" s="21">
        <v>1</v>
      </c>
      <c r="J459" s="96"/>
      <c r="K459" s="163">
        <f>+E459*G459*I459</f>
        <v>312.5</v>
      </c>
      <c r="L459" s="115"/>
      <c r="M459" s="159" t="s">
        <v>218</v>
      </c>
    </row>
    <row r="460" spans="2:13" x14ac:dyDescent="0.2">
      <c r="B460" s="298"/>
      <c r="C460" s="299"/>
      <c r="D460" s="300"/>
      <c r="E460" s="20">
        <v>0.3</v>
      </c>
      <c r="F460" s="8"/>
      <c r="G460" s="21">
        <v>1.5</v>
      </c>
      <c r="H460" s="8"/>
      <c r="I460" s="21">
        <f>4*10</f>
        <v>40</v>
      </c>
      <c r="J460" s="96"/>
      <c r="K460" s="163">
        <f>+E460*G460*I460</f>
        <v>18</v>
      </c>
      <c r="L460" s="115"/>
      <c r="M460" s="112" t="s">
        <v>220</v>
      </c>
    </row>
    <row r="461" spans="2:13" x14ac:dyDescent="0.2">
      <c r="B461" s="298"/>
      <c r="C461" s="299"/>
      <c r="D461" s="300"/>
      <c r="E461" s="22">
        <v>0.4</v>
      </c>
      <c r="F461" s="21"/>
      <c r="G461" s="21">
        <v>2.6</v>
      </c>
      <c r="H461" s="21"/>
      <c r="I461" s="21">
        <f>6*4</f>
        <v>24</v>
      </c>
      <c r="J461" s="96"/>
      <c r="K461" s="163">
        <f>+E461*G461*I461</f>
        <v>24.96</v>
      </c>
      <c r="L461" s="115"/>
      <c r="M461" s="112" t="s">
        <v>219</v>
      </c>
    </row>
    <row r="462" spans="2:13" x14ac:dyDescent="0.2">
      <c r="B462" s="298"/>
      <c r="C462" s="299"/>
      <c r="D462" s="300"/>
      <c r="E462" s="20"/>
      <c r="F462" s="8">
        <v>1.2</v>
      </c>
      <c r="G462" s="96">
        <v>26</v>
      </c>
      <c r="H462" s="96"/>
      <c r="I462" s="96">
        <v>6</v>
      </c>
      <c r="J462" s="96"/>
      <c r="K462" s="163">
        <f>+F462*G462*I462</f>
        <v>187.2</v>
      </c>
      <c r="L462" s="115"/>
      <c r="M462" s="112" t="s">
        <v>221</v>
      </c>
    </row>
    <row r="463" spans="2:13" x14ac:dyDescent="0.2">
      <c r="B463" s="298"/>
      <c r="C463" s="299"/>
      <c r="D463" s="300"/>
      <c r="E463" s="20"/>
      <c r="F463" s="8">
        <v>1.2</v>
      </c>
      <c r="G463" s="21">
        <v>30</v>
      </c>
      <c r="H463" s="8"/>
      <c r="I463" s="96">
        <v>1</v>
      </c>
      <c r="J463" s="96"/>
      <c r="K463" s="163">
        <f>+F463*G463*I463</f>
        <v>36</v>
      </c>
      <c r="L463" s="115"/>
      <c r="M463" s="112" t="s">
        <v>222</v>
      </c>
    </row>
    <row r="464" spans="2:13" x14ac:dyDescent="0.2">
      <c r="B464" s="298"/>
      <c r="C464" s="299"/>
      <c r="D464" s="300"/>
      <c r="E464" s="20">
        <v>0.8</v>
      </c>
      <c r="F464" s="8">
        <v>2.9</v>
      </c>
      <c r="G464" s="8"/>
      <c r="H464" s="8"/>
      <c r="I464" s="8">
        <f>6*4</f>
        <v>24</v>
      </c>
      <c r="J464" s="96"/>
      <c r="K464" s="163">
        <f t="shared" ref="K464:K470" si="25">+E464*F464*I464</f>
        <v>55.679999999999993</v>
      </c>
      <c r="L464" s="90"/>
      <c r="M464" s="112" t="s">
        <v>223</v>
      </c>
    </row>
    <row r="465" spans="2:13" x14ac:dyDescent="0.2">
      <c r="B465" s="298"/>
      <c r="C465" s="299"/>
      <c r="D465" s="300"/>
      <c r="E465" s="20">
        <v>0.8</v>
      </c>
      <c r="F465" s="8">
        <v>2.9</v>
      </c>
      <c r="G465" s="8"/>
      <c r="H465" s="71"/>
      <c r="I465" s="8">
        <v>2</v>
      </c>
      <c r="J465" s="21"/>
      <c r="K465" s="163">
        <f t="shared" si="25"/>
        <v>4.6399999999999997</v>
      </c>
      <c r="L465" s="109"/>
      <c r="M465" s="112" t="s">
        <v>224</v>
      </c>
    </row>
    <row r="466" spans="2:13" x14ac:dyDescent="0.2">
      <c r="B466" s="298"/>
      <c r="C466" s="299"/>
      <c r="D466" s="300"/>
      <c r="E466" s="20">
        <v>3.7</v>
      </c>
      <c r="F466" s="8">
        <v>3</v>
      </c>
      <c r="G466" s="8"/>
      <c r="H466" s="71"/>
      <c r="I466" s="8">
        <v>4</v>
      </c>
      <c r="J466" s="21"/>
      <c r="K466" s="163">
        <f t="shared" si="25"/>
        <v>44.400000000000006</v>
      </c>
      <c r="L466" s="109"/>
      <c r="M466" s="112" t="s">
        <v>225</v>
      </c>
    </row>
    <row r="467" spans="2:13" x14ac:dyDescent="0.2">
      <c r="B467" s="298"/>
      <c r="C467" s="299"/>
      <c r="D467" s="300"/>
      <c r="E467" s="20">
        <v>4.8</v>
      </c>
      <c r="F467" s="8">
        <v>3</v>
      </c>
      <c r="G467" s="8"/>
      <c r="H467" s="71"/>
      <c r="I467" s="8">
        <v>4</v>
      </c>
      <c r="J467" s="21"/>
      <c r="K467" s="163">
        <f t="shared" si="25"/>
        <v>57.599999999999994</v>
      </c>
      <c r="L467" s="109"/>
      <c r="M467" s="112" t="s">
        <v>226</v>
      </c>
    </row>
    <row r="468" spans="2:13" x14ac:dyDescent="0.2">
      <c r="B468" s="298"/>
      <c r="C468" s="299"/>
      <c r="D468" s="300"/>
      <c r="E468" s="20">
        <v>3.8</v>
      </c>
      <c r="F468" s="8">
        <v>3</v>
      </c>
      <c r="G468" s="8"/>
      <c r="H468" s="71"/>
      <c r="I468" s="8">
        <v>4</v>
      </c>
      <c r="J468" s="21"/>
      <c r="K468" s="163">
        <f t="shared" si="25"/>
        <v>45.599999999999994</v>
      </c>
      <c r="L468" s="109"/>
      <c r="M468" s="112" t="s">
        <v>227</v>
      </c>
    </row>
    <row r="469" spans="2:13" x14ac:dyDescent="0.2">
      <c r="B469" s="298"/>
      <c r="C469" s="299"/>
      <c r="D469" s="300"/>
      <c r="E469" s="20">
        <v>3.8</v>
      </c>
      <c r="F469" s="8">
        <v>3</v>
      </c>
      <c r="G469" s="8"/>
      <c r="H469" s="71"/>
      <c r="I469" s="8">
        <v>4</v>
      </c>
      <c r="J469" s="21"/>
      <c r="K469" s="163">
        <f t="shared" si="25"/>
        <v>45.599999999999994</v>
      </c>
      <c r="L469" s="109"/>
      <c r="M469" s="112" t="s">
        <v>228</v>
      </c>
    </row>
    <row r="470" spans="2:13" x14ac:dyDescent="0.2">
      <c r="B470" s="298"/>
      <c r="C470" s="299"/>
      <c r="D470" s="300"/>
      <c r="E470" s="20">
        <v>7</v>
      </c>
      <c r="F470" s="8">
        <v>3</v>
      </c>
      <c r="G470" s="8"/>
      <c r="H470" s="71"/>
      <c r="I470" s="8">
        <v>4</v>
      </c>
      <c r="J470" s="21"/>
      <c r="K470" s="163">
        <f t="shared" si="25"/>
        <v>84</v>
      </c>
      <c r="L470" s="109"/>
      <c r="M470" s="112" t="s">
        <v>229</v>
      </c>
    </row>
    <row r="471" spans="2:13" x14ac:dyDescent="0.2">
      <c r="B471" s="298"/>
      <c r="C471" s="299"/>
      <c r="D471" s="300"/>
      <c r="E471" s="20"/>
      <c r="F471" s="8"/>
      <c r="G471" s="8"/>
      <c r="H471" s="71"/>
      <c r="I471" s="71"/>
      <c r="J471" s="179"/>
      <c r="K471" s="178"/>
      <c r="L471" s="109"/>
      <c r="M471" s="112"/>
    </row>
    <row r="472" spans="2:13" ht="13.5" thickBot="1" x14ac:dyDescent="0.25">
      <c r="B472" s="298"/>
      <c r="C472" s="299"/>
      <c r="D472" s="300"/>
      <c r="E472" s="91"/>
      <c r="F472" s="8"/>
      <c r="G472" s="8"/>
      <c r="H472" s="71"/>
      <c r="I472" s="71"/>
      <c r="J472" s="71"/>
      <c r="K472" s="71"/>
      <c r="L472" s="109"/>
      <c r="M472" s="113"/>
    </row>
    <row r="473" spans="2:13" ht="13.5" thickBot="1" x14ac:dyDescent="0.25">
      <c r="B473" s="301"/>
      <c r="C473" s="302"/>
      <c r="D473" s="303"/>
      <c r="E473" s="304"/>
      <c r="F473" s="305"/>
      <c r="G473" s="306"/>
      <c r="H473" s="100" t="s">
        <v>19</v>
      </c>
      <c r="I473" s="101"/>
      <c r="J473" s="101"/>
      <c r="K473" s="164">
        <f t="shared" ref="K473" si="26">ROUND(SUM(K458:K472),0)</f>
        <v>1166</v>
      </c>
      <c r="L473" s="110"/>
      <c r="M473" s="114"/>
    </row>
    <row r="474" spans="2:13" ht="13.5" thickBot="1" x14ac:dyDescent="0.25"/>
    <row r="475" spans="2:13" ht="13.5" thickBot="1" x14ac:dyDescent="0.25">
      <c r="B475" s="89" t="s">
        <v>17</v>
      </c>
      <c r="C475" s="89" t="s">
        <v>15</v>
      </c>
      <c r="D475" s="89" t="s">
        <v>14</v>
      </c>
      <c r="E475" s="307" t="s">
        <v>18</v>
      </c>
      <c r="F475" s="308"/>
      <c r="G475" s="308"/>
      <c r="H475" s="309"/>
      <c r="I475" s="307" t="s">
        <v>19</v>
      </c>
      <c r="J475" s="308"/>
      <c r="K475" s="308"/>
      <c r="L475" s="309"/>
      <c r="M475" s="89" t="s">
        <v>20</v>
      </c>
    </row>
    <row r="476" spans="2:13" ht="26.25" thickBot="1" x14ac:dyDescent="0.25">
      <c r="B476" s="92">
        <f>+Mercado!A49</f>
        <v>2.0599999999999987</v>
      </c>
      <c r="C476" s="93" t="str">
        <f>+Mercado!C49</f>
        <v>VINILO CIELO TIPO 1 [3M]</v>
      </c>
      <c r="D476" s="93" t="str">
        <f>+Mercado!D49</f>
        <v>M2</v>
      </c>
      <c r="E476" s="95" t="s">
        <v>21</v>
      </c>
      <c r="F476" s="95" t="s">
        <v>22</v>
      </c>
      <c r="G476" s="95" t="s">
        <v>23</v>
      </c>
      <c r="H476" s="95" t="s">
        <v>24</v>
      </c>
      <c r="I476" s="95" t="s">
        <v>25</v>
      </c>
      <c r="J476" s="95" t="s">
        <v>26</v>
      </c>
      <c r="K476" s="95" t="s">
        <v>27</v>
      </c>
      <c r="L476" s="95" t="s">
        <v>28</v>
      </c>
      <c r="M476" s="95" t="s">
        <v>29</v>
      </c>
    </row>
    <row r="477" spans="2:13" ht="13.5" thickBot="1" x14ac:dyDescent="0.25">
      <c r="B477" s="295"/>
      <c r="C477" s="296"/>
      <c r="D477" s="297"/>
      <c r="E477" s="94">
        <v>1.25</v>
      </c>
      <c r="F477" s="96"/>
      <c r="G477" s="96">
        <v>25</v>
      </c>
      <c r="H477" s="96"/>
      <c r="I477" s="96">
        <v>8</v>
      </c>
      <c r="J477" s="96"/>
      <c r="K477" s="163">
        <f>+E477*G477*I477</f>
        <v>250</v>
      </c>
      <c r="L477" s="115"/>
      <c r="M477" s="159" t="s">
        <v>218</v>
      </c>
    </row>
    <row r="478" spans="2:13" x14ac:dyDescent="0.2">
      <c r="B478" s="298"/>
      <c r="C478" s="299"/>
      <c r="D478" s="300"/>
      <c r="E478" s="20">
        <v>1.25</v>
      </c>
      <c r="F478" s="8"/>
      <c r="G478" s="21">
        <v>250</v>
      </c>
      <c r="H478" s="8"/>
      <c r="I478" s="21">
        <v>1</v>
      </c>
      <c r="J478" s="96"/>
      <c r="K478" s="163">
        <f>+E478*G478*I478</f>
        <v>312.5</v>
      </c>
      <c r="L478" s="115"/>
      <c r="M478" s="159" t="s">
        <v>218</v>
      </c>
    </row>
    <row r="479" spans="2:13" x14ac:dyDescent="0.2">
      <c r="B479" s="298"/>
      <c r="C479" s="299"/>
      <c r="D479" s="300"/>
      <c r="E479" s="20">
        <v>0.3</v>
      </c>
      <c r="F479" s="8"/>
      <c r="G479" s="21">
        <v>1.5</v>
      </c>
      <c r="H479" s="8"/>
      <c r="I479" s="21">
        <f>4*10</f>
        <v>40</v>
      </c>
      <c r="J479" s="96"/>
      <c r="K479" s="163">
        <f>+E479*G479*I479</f>
        <v>18</v>
      </c>
      <c r="L479" s="115"/>
      <c r="M479" s="112" t="s">
        <v>220</v>
      </c>
    </row>
    <row r="480" spans="2:13" x14ac:dyDescent="0.2">
      <c r="B480" s="298"/>
      <c r="C480" s="299"/>
      <c r="D480" s="300"/>
      <c r="E480" s="22">
        <v>0.4</v>
      </c>
      <c r="F480" s="21"/>
      <c r="G480" s="21">
        <v>2.6</v>
      </c>
      <c r="H480" s="21"/>
      <c r="I480" s="21">
        <f>6*4</f>
        <v>24</v>
      </c>
      <c r="J480" s="96"/>
      <c r="K480" s="163">
        <f>+E480*G480*I480</f>
        <v>24.96</v>
      </c>
      <c r="L480" s="115"/>
      <c r="M480" s="112" t="s">
        <v>219</v>
      </c>
    </row>
    <row r="481" spans="2:13" x14ac:dyDescent="0.2">
      <c r="B481" s="298"/>
      <c r="C481" s="299"/>
      <c r="D481" s="300"/>
      <c r="E481" s="20"/>
      <c r="F481" s="8">
        <v>1.2</v>
      </c>
      <c r="G481" s="96">
        <v>26</v>
      </c>
      <c r="H481" s="96"/>
      <c r="I481" s="96">
        <v>6</v>
      </c>
      <c r="J481" s="96"/>
      <c r="K481" s="163">
        <f>+F481*G481*I481</f>
        <v>187.2</v>
      </c>
      <c r="L481" s="115"/>
      <c r="M481" s="112" t="s">
        <v>221</v>
      </c>
    </row>
    <row r="482" spans="2:13" x14ac:dyDescent="0.2">
      <c r="B482" s="298"/>
      <c r="C482" s="299"/>
      <c r="D482" s="300"/>
      <c r="E482" s="20"/>
      <c r="F482" s="8">
        <v>1.2</v>
      </c>
      <c r="G482" s="21">
        <v>30</v>
      </c>
      <c r="H482" s="8"/>
      <c r="I482" s="96">
        <v>1</v>
      </c>
      <c r="J482" s="96"/>
      <c r="K482" s="163">
        <f>+F482*G482*I482</f>
        <v>36</v>
      </c>
      <c r="L482" s="115"/>
      <c r="M482" s="112" t="s">
        <v>222</v>
      </c>
    </row>
    <row r="483" spans="2:13" x14ac:dyDescent="0.2">
      <c r="B483" s="298"/>
      <c r="C483" s="299"/>
      <c r="D483" s="300"/>
      <c r="E483" s="20">
        <v>0.8</v>
      </c>
      <c r="F483" s="8">
        <v>2.9</v>
      </c>
      <c r="G483" s="8"/>
      <c r="H483" s="8"/>
      <c r="I483" s="8">
        <f>6*4</f>
        <v>24</v>
      </c>
      <c r="J483" s="96"/>
      <c r="K483" s="163">
        <f t="shared" ref="K483:K489" si="27">+E483*F483*I483</f>
        <v>55.679999999999993</v>
      </c>
      <c r="L483" s="90"/>
      <c r="M483" s="112" t="s">
        <v>223</v>
      </c>
    </row>
    <row r="484" spans="2:13" x14ac:dyDescent="0.2">
      <c r="B484" s="298"/>
      <c r="C484" s="299"/>
      <c r="D484" s="300"/>
      <c r="E484" s="20">
        <v>0.8</v>
      </c>
      <c r="F484" s="8">
        <v>2.9</v>
      </c>
      <c r="G484" s="8"/>
      <c r="H484" s="71"/>
      <c r="I484" s="8">
        <v>2</v>
      </c>
      <c r="J484" s="21"/>
      <c r="K484" s="163">
        <f t="shared" si="27"/>
        <v>4.6399999999999997</v>
      </c>
      <c r="L484" s="109"/>
      <c r="M484" s="112" t="s">
        <v>224</v>
      </c>
    </row>
    <row r="485" spans="2:13" x14ac:dyDescent="0.2">
      <c r="B485" s="298"/>
      <c r="C485" s="299"/>
      <c r="D485" s="300"/>
      <c r="E485" s="20">
        <v>3.7</v>
      </c>
      <c r="F485" s="8">
        <v>3</v>
      </c>
      <c r="G485" s="8"/>
      <c r="H485" s="71"/>
      <c r="I485" s="8">
        <v>4</v>
      </c>
      <c r="J485" s="21"/>
      <c r="K485" s="163">
        <f t="shared" si="27"/>
        <v>44.400000000000006</v>
      </c>
      <c r="L485" s="109"/>
      <c r="M485" s="112" t="s">
        <v>225</v>
      </c>
    </row>
    <row r="486" spans="2:13" x14ac:dyDescent="0.2">
      <c r="B486" s="298"/>
      <c r="C486" s="299"/>
      <c r="D486" s="300"/>
      <c r="E486" s="20">
        <v>4.8</v>
      </c>
      <c r="F486" s="8">
        <v>3</v>
      </c>
      <c r="G486" s="8"/>
      <c r="H486" s="71"/>
      <c r="I486" s="8">
        <v>4</v>
      </c>
      <c r="J486" s="21"/>
      <c r="K486" s="163">
        <f t="shared" si="27"/>
        <v>57.599999999999994</v>
      </c>
      <c r="L486" s="109"/>
      <c r="M486" s="112" t="s">
        <v>226</v>
      </c>
    </row>
    <row r="487" spans="2:13" x14ac:dyDescent="0.2">
      <c r="B487" s="298"/>
      <c r="C487" s="299"/>
      <c r="D487" s="300"/>
      <c r="E487" s="20">
        <v>3.8</v>
      </c>
      <c r="F487" s="8">
        <v>3</v>
      </c>
      <c r="G487" s="8"/>
      <c r="H487" s="71"/>
      <c r="I487" s="8">
        <v>4</v>
      </c>
      <c r="J487" s="21"/>
      <c r="K487" s="163">
        <f t="shared" si="27"/>
        <v>45.599999999999994</v>
      </c>
      <c r="L487" s="109"/>
      <c r="M487" s="112" t="s">
        <v>227</v>
      </c>
    </row>
    <row r="488" spans="2:13" x14ac:dyDescent="0.2">
      <c r="B488" s="298"/>
      <c r="C488" s="299"/>
      <c r="D488" s="300"/>
      <c r="E488" s="20">
        <v>3.8</v>
      </c>
      <c r="F488" s="8">
        <v>3</v>
      </c>
      <c r="G488" s="8"/>
      <c r="H488" s="71"/>
      <c r="I488" s="8">
        <v>4</v>
      </c>
      <c r="J488" s="21"/>
      <c r="K488" s="163">
        <f t="shared" si="27"/>
        <v>45.599999999999994</v>
      </c>
      <c r="L488" s="109"/>
      <c r="M488" s="112" t="s">
        <v>228</v>
      </c>
    </row>
    <row r="489" spans="2:13" x14ac:dyDescent="0.2">
      <c r="B489" s="298"/>
      <c r="C489" s="299"/>
      <c r="D489" s="300"/>
      <c r="E489" s="20">
        <v>7</v>
      </c>
      <c r="F489" s="8">
        <v>3</v>
      </c>
      <c r="G489" s="8"/>
      <c r="H489" s="71"/>
      <c r="I489" s="8">
        <v>4</v>
      </c>
      <c r="J489" s="21"/>
      <c r="K489" s="163">
        <f t="shared" si="27"/>
        <v>84</v>
      </c>
      <c r="L489" s="109"/>
      <c r="M489" s="112" t="s">
        <v>229</v>
      </c>
    </row>
    <row r="490" spans="2:13" x14ac:dyDescent="0.2">
      <c r="B490" s="298"/>
      <c r="C490" s="299"/>
      <c r="D490" s="300"/>
      <c r="E490" s="20"/>
      <c r="F490" s="8"/>
      <c r="G490" s="8"/>
      <c r="H490" s="71"/>
      <c r="I490" s="71"/>
      <c r="J490" s="179"/>
      <c r="K490" s="178"/>
      <c r="L490" s="109"/>
      <c r="M490" s="112"/>
    </row>
    <row r="491" spans="2:13" ht="13.5" thickBot="1" x14ac:dyDescent="0.25">
      <c r="B491" s="298"/>
      <c r="C491" s="299"/>
      <c r="D491" s="300"/>
      <c r="E491" s="91"/>
      <c r="F491" s="8"/>
      <c r="G491" s="8"/>
      <c r="H491" s="71"/>
      <c r="I491" s="71"/>
      <c r="J491" s="71"/>
      <c r="K491" s="71"/>
      <c r="L491" s="109"/>
      <c r="M491" s="113"/>
    </row>
    <row r="492" spans="2:13" ht="13.5" thickBot="1" x14ac:dyDescent="0.25">
      <c r="B492" s="301"/>
      <c r="C492" s="302"/>
      <c r="D492" s="303"/>
      <c r="E492" s="304"/>
      <c r="F492" s="305"/>
      <c r="G492" s="306"/>
      <c r="H492" s="100" t="s">
        <v>19</v>
      </c>
      <c r="I492" s="101"/>
      <c r="J492" s="101"/>
      <c r="K492" s="164">
        <f t="shared" ref="K492" si="28">ROUND(SUM(K477:K491),0)</f>
        <v>1166</v>
      </c>
      <c r="L492" s="110"/>
      <c r="M492" s="114"/>
    </row>
    <row r="493" spans="2:13" ht="13.5" thickBot="1" x14ac:dyDescent="0.25"/>
    <row r="494" spans="2:13" ht="13.5" thickBot="1" x14ac:dyDescent="0.25">
      <c r="B494" s="89" t="s">
        <v>17</v>
      </c>
      <c r="C494" s="89" t="s">
        <v>15</v>
      </c>
      <c r="D494" s="89" t="s">
        <v>14</v>
      </c>
      <c r="E494" s="307" t="s">
        <v>18</v>
      </c>
      <c r="F494" s="308"/>
      <c r="G494" s="308"/>
      <c r="H494" s="309"/>
      <c r="I494" s="307" t="s">
        <v>19</v>
      </c>
      <c r="J494" s="308"/>
      <c r="K494" s="308"/>
      <c r="L494" s="309"/>
      <c r="M494" s="89" t="s">
        <v>20</v>
      </c>
    </row>
    <row r="495" spans="2:13" ht="26.25" thickBot="1" x14ac:dyDescent="0.25">
      <c r="B495" s="92">
        <f>+Mercado!A50</f>
        <v>2.0699999999999985</v>
      </c>
      <c r="C495" s="93" t="str">
        <f>+Mercado!C50</f>
        <v>DEMOL.ENCHAPE CERAMICO</v>
      </c>
      <c r="D495" s="93" t="str">
        <f>+Mercado!D50</f>
        <v>M2</v>
      </c>
      <c r="E495" s="95" t="s">
        <v>21</v>
      </c>
      <c r="F495" s="95" t="s">
        <v>23</v>
      </c>
      <c r="G495" s="95" t="s">
        <v>22</v>
      </c>
      <c r="H495" s="95" t="s">
        <v>24</v>
      </c>
      <c r="I495" s="95" t="s">
        <v>25</v>
      </c>
      <c r="J495" s="95" t="s">
        <v>26</v>
      </c>
      <c r="K495" s="95" t="s">
        <v>27</v>
      </c>
      <c r="L495" s="95" t="s">
        <v>28</v>
      </c>
      <c r="M495" s="95" t="s">
        <v>29</v>
      </c>
    </row>
    <row r="496" spans="2:13" x14ac:dyDescent="0.2">
      <c r="B496" s="295"/>
      <c r="C496" s="296"/>
      <c r="D496" s="297"/>
      <c r="E496" s="180">
        <v>4.5</v>
      </c>
      <c r="F496" s="96">
        <v>2.5</v>
      </c>
      <c r="G496" s="96"/>
      <c r="H496" s="96"/>
      <c r="I496" s="96">
        <v>4</v>
      </c>
      <c r="J496" s="96"/>
      <c r="K496" s="182">
        <f>+E496*F496*I496</f>
        <v>45</v>
      </c>
      <c r="L496" s="115"/>
      <c r="M496" s="112" t="s">
        <v>231</v>
      </c>
    </row>
    <row r="497" spans="2:13" x14ac:dyDescent="0.2">
      <c r="B497" s="298"/>
      <c r="C497" s="299"/>
      <c r="D497" s="300"/>
      <c r="E497" s="20">
        <v>4.5</v>
      </c>
      <c r="F497" s="8">
        <v>3.5</v>
      </c>
      <c r="G497" s="21"/>
      <c r="H497" s="8"/>
      <c r="I497" s="21">
        <v>1</v>
      </c>
      <c r="J497" s="96"/>
      <c r="K497" s="182">
        <f t="shared" ref="K497:K515" si="29">+E497*F497*I497</f>
        <v>15.75</v>
      </c>
      <c r="L497" s="115"/>
      <c r="M497" s="181" t="s">
        <v>232</v>
      </c>
    </row>
    <row r="498" spans="2:13" x14ac:dyDescent="0.2">
      <c r="B498" s="298"/>
      <c r="C498" s="299"/>
      <c r="D498" s="300"/>
      <c r="E498" s="180">
        <v>4.5</v>
      </c>
      <c r="F498" s="96">
        <v>2.5</v>
      </c>
      <c r="G498" s="96"/>
      <c r="H498" s="96"/>
      <c r="I498" s="96">
        <v>4</v>
      </c>
      <c r="J498" s="96"/>
      <c r="K498" s="182">
        <f>+E498*F498*I498</f>
        <v>45</v>
      </c>
      <c r="L498" s="115"/>
      <c r="M498" s="112" t="s">
        <v>233</v>
      </c>
    </row>
    <row r="499" spans="2:13" x14ac:dyDescent="0.2">
      <c r="B499" s="298"/>
      <c r="C499" s="299"/>
      <c r="D499" s="300"/>
      <c r="E499" s="20">
        <v>4.5</v>
      </c>
      <c r="F499" s="8">
        <v>3.5</v>
      </c>
      <c r="G499" s="21"/>
      <c r="H499" s="8"/>
      <c r="I499" s="21">
        <v>1</v>
      </c>
      <c r="J499" s="96"/>
      <c r="K499" s="182">
        <f t="shared" ref="K499" si="30">+E499*F499*I499</f>
        <v>15.75</v>
      </c>
      <c r="L499" s="115"/>
      <c r="M499" s="112" t="s">
        <v>234</v>
      </c>
    </row>
    <row r="500" spans="2:13" x14ac:dyDescent="0.2">
      <c r="B500" s="298"/>
      <c r="C500" s="299"/>
      <c r="D500" s="300"/>
      <c r="E500" s="20">
        <v>4.5</v>
      </c>
      <c r="F500" s="8">
        <v>2.5</v>
      </c>
      <c r="G500" s="21"/>
      <c r="H500" s="8"/>
      <c r="I500" s="21">
        <v>4</v>
      </c>
      <c r="J500" s="96"/>
      <c r="K500" s="182">
        <f t="shared" si="29"/>
        <v>45</v>
      </c>
      <c r="L500" s="115"/>
      <c r="M500" s="112" t="s">
        <v>235</v>
      </c>
    </row>
    <row r="501" spans="2:13" x14ac:dyDescent="0.2">
      <c r="B501" s="298"/>
      <c r="C501" s="299"/>
      <c r="D501" s="300"/>
      <c r="E501" s="20">
        <v>4.5</v>
      </c>
      <c r="F501" s="8">
        <v>3.5</v>
      </c>
      <c r="G501" s="21"/>
      <c r="H501" s="8"/>
      <c r="I501" s="21">
        <v>1</v>
      </c>
      <c r="J501" s="96"/>
      <c r="K501" s="182">
        <f t="shared" si="29"/>
        <v>15.75</v>
      </c>
      <c r="L501" s="115"/>
      <c r="M501" s="181" t="s">
        <v>236</v>
      </c>
    </row>
    <row r="502" spans="2:13" x14ac:dyDescent="0.2">
      <c r="B502" s="298"/>
      <c r="C502" s="299"/>
      <c r="D502" s="300"/>
      <c r="E502" s="20">
        <v>4.5</v>
      </c>
      <c r="F502" s="8">
        <v>2.5</v>
      </c>
      <c r="G502" s="21"/>
      <c r="H502" s="8"/>
      <c r="I502" s="21">
        <v>4</v>
      </c>
      <c r="J502" s="96"/>
      <c r="K502" s="182">
        <f t="shared" si="29"/>
        <v>45</v>
      </c>
      <c r="L502" s="115"/>
      <c r="M502" s="112" t="s">
        <v>237</v>
      </c>
    </row>
    <row r="503" spans="2:13" x14ac:dyDescent="0.2">
      <c r="B503" s="298"/>
      <c r="C503" s="299"/>
      <c r="D503" s="300"/>
      <c r="E503" s="20">
        <v>4.5</v>
      </c>
      <c r="F503" s="8">
        <v>3.5</v>
      </c>
      <c r="G503" s="21"/>
      <c r="H503" s="8"/>
      <c r="I503" s="21">
        <v>1</v>
      </c>
      <c r="J503" s="96"/>
      <c r="K503" s="182">
        <f t="shared" si="29"/>
        <v>15.75</v>
      </c>
      <c r="L503" s="115"/>
      <c r="M503" s="112" t="s">
        <v>238</v>
      </c>
    </row>
    <row r="504" spans="2:13" x14ac:dyDescent="0.2">
      <c r="B504" s="298"/>
      <c r="C504" s="299"/>
      <c r="D504" s="300"/>
      <c r="E504" s="20">
        <v>4.5</v>
      </c>
      <c r="F504" s="8">
        <v>25</v>
      </c>
      <c r="G504" s="8"/>
      <c r="H504" s="8"/>
      <c r="I504" s="8">
        <v>1</v>
      </c>
      <c r="J504" s="96"/>
      <c r="K504" s="182">
        <f t="shared" si="29"/>
        <v>112.5</v>
      </c>
      <c r="L504" s="90"/>
      <c r="M504" s="181" t="s">
        <v>239</v>
      </c>
    </row>
    <row r="505" spans="2:13" x14ac:dyDescent="0.2">
      <c r="B505" s="298"/>
      <c r="C505" s="299"/>
      <c r="D505" s="300"/>
      <c r="E505" s="20">
        <v>6</v>
      </c>
      <c r="F505" s="8">
        <v>7</v>
      </c>
      <c r="G505" s="8"/>
      <c r="H505" s="71"/>
      <c r="I505" s="8">
        <v>1</v>
      </c>
      <c r="J505" s="96"/>
      <c r="K505" s="182">
        <f t="shared" si="29"/>
        <v>42</v>
      </c>
      <c r="L505" s="109"/>
      <c r="M505" s="181" t="s">
        <v>240</v>
      </c>
    </row>
    <row r="506" spans="2:13" x14ac:dyDescent="0.2">
      <c r="B506" s="298"/>
      <c r="C506" s="299"/>
      <c r="D506" s="300"/>
      <c r="E506" s="20">
        <v>9</v>
      </c>
      <c r="F506" s="8">
        <v>7</v>
      </c>
      <c r="G506" s="8"/>
      <c r="H506" s="71"/>
      <c r="I506" s="8">
        <v>1</v>
      </c>
      <c r="J506" s="96"/>
      <c r="K506" s="182">
        <f t="shared" si="29"/>
        <v>63</v>
      </c>
      <c r="L506" s="109"/>
      <c r="M506" s="181" t="s">
        <v>241</v>
      </c>
    </row>
    <row r="507" spans="2:13" x14ac:dyDescent="0.2">
      <c r="B507" s="298"/>
      <c r="C507" s="299"/>
      <c r="D507" s="300"/>
      <c r="E507" s="20">
        <v>2.5</v>
      </c>
      <c r="F507" s="8">
        <v>7.9</v>
      </c>
      <c r="G507" s="8"/>
      <c r="H507" s="71"/>
      <c r="I507" s="8">
        <v>4</v>
      </c>
      <c r="J507" s="96"/>
      <c r="K507" s="182">
        <f t="shared" si="29"/>
        <v>79</v>
      </c>
      <c r="L507" s="109"/>
      <c r="M507" s="112" t="s">
        <v>242</v>
      </c>
    </row>
    <row r="508" spans="2:13" x14ac:dyDescent="0.2">
      <c r="B508" s="298"/>
      <c r="C508" s="299"/>
      <c r="D508" s="300"/>
      <c r="E508" s="20">
        <v>12.5</v>
      </c>
      <c r="F508" s="8">
        <v>9</v>
      </c>
      <c r="G508" s="8"/>
      <c r="H508" s="71"/>
      <c r="I508" s="8">
        <v>1</v>
      </c>
      <c r="J508" s="96"/>
      <c r="K508" s="182">
        <f t="shared" si="29"/>
        <v>112.5</v>
      </c>
      <c r="L508" s="109"/>
      <c r="M508" s="181" t="s">
        <v>243</v>
      </c>
    </row>
    <row r="509" spans="2:13" x14ac:dyDescent="0.2">
      <c r="B509" s="298"/>
      <c r="C509" s="299"/>
      <c r="D509" s="300"/>
      <c r="E509" s="20">
        <v>1.2</v>
      </c>
      <c r="F509" s="8">
        <v>80</v>
      </c>
      <c r="G509" s="8"/>
      <c r="H509" s="71"/>
      <c r="I509" s="8">
        <v>1</v>
      </c>
      <c r="J509" s="96"/>
      <c r="K509" s="182">
        <f t="shared" si="29"/>
        <v>96</v>
      </c>
      <c r="L509" s="109"/>
      <c r="M509" s="181" t="s">
        <v>244</v>
      </c>
    </row>
    <row r="510" spans="2:13" x14ac:dyDescent="0.2">
      <c r="B510" s="298"/>
      <c r="C510" s="299"/>
      <c r="D510" s="300"/>
      <c r="E510" s="20">
        <v>15</v>
      </c>
      <c r="F510" s="8">
        <v>5</v>
      </c>
      <c r="G510" s="8"/>
      <c r="H510" s="71"/>
      <c r="I510" s="8">
        <v>1</v>
      </c>
      <c r="J510" s="96"/>
      <c r="K510" s="182">
        <f t="shared" si="29"/>
        <v>75</v>
      </c>
      <c r="L510" s="109"/>
      <c r="M510" s="181" t="s">
        <v>245</v>
      </c>
    </row>
    <row r="511" spans="2:13" x14ac:dyDescent="0.2">
      <c r="B511" s="298"/>
      <c r="C511" s="299"/>
      <c r="D511" s="300"/>
      <c r="E511" s="20">
        <v>3.5</v>
      </c>
      <c r="F511" s="8">
        <v>4</v>
      </c>
      <c r="G511" s="8"/>
      <c r="H511" s="71"/>
      <c r="I511" s="8">
        <v>1</v>
      </c>
      <c r="J511" s="21"/>
      <c r="K511" s="182">
        <f t="shared" si="29"/>
        <v>14</v>
      </c>
      <c r="L511" s="109"/>
      <c r="M511" s="181" t="s">
        <v>246</v>
      </c>
    </row>
    <row r="512" spans="2:13" x14ac:dyDescent="0.2">
      <c r="B512" s="298"/>
      <c r="C512" s="299"/>
      <c r="D512" s="300"/>
      <c r="E512" s="20">
        <v>6</v>
      </c>
      <c r="F512" s="8">
        <v>6</v>
      </c>
      <c r="G512" s="8"/>
      <c r="H512" s="71"/>
      <c r="I512" s="8">
        <v>1</v>
      </c>
      <c r="J512" s="21"/>
      <c r="K512" s="182">
        <f t="shared" si="29"/>
        <v>36</v>
      </c>
      <c r="L512" s="109"/>
      <c r="M512" s="181" t="s">
        <v>247</v>
      </c>
    </row>
    <row r="513" spans="2:13" x14ac:dyDescent="0.2">
      <c r="B513" s="298"/>
      <c r="C513" s="299"/>
      <c r="D513" s="300"/>
      <c r="E513" s="20">
        <v>3.5</v>
      </c>
      <c r="F513" s="8">
        <v>4</v>
      </c>
      <c r="G513" s="8"/>
      <c r="H513" s="71"/>
      <c r="I513" s="8">
        <v>1</v>
      </c>
      <c r="J513" s="21"/>
      <c r="K513" s="182">
        <f t="shared" ref="K513" si="31">+E513*F513*I513</f>
        <v>14</v>
      </c>
      <c r="L513" s="109"/>
      <c r="M513" s="181" t="s">
        <v>248</v>
      </c>
    </row>
    <row r="514" spans="2:13" x14ac:dyDescent="0.2">
      <c r="B514" s="298"/>
      <c r="C514" s="299"/>
      <c r="D514" s="300"/>
      <c r="E514" s="20">
        <v>3.5</v>
      </c>
      <c r="F514" s="8">
        <v>4</v>
      </c>
      <c r="G514" s="8"/>
      <c r="H514" s="71"/>
      <c r="I514" s="8">
        <v>1</v>
      </c>
      <c r="J514" s="21"/>
      <c r="K514" s="182">
        <f t="shared" ref="K514" si="32">+E514*F514*I514</f>
        <v>14</v>
      </c>
      <c r="L514" s="109"/>
      <c r="M514" s="112" t="s">
        <v>228</v>
      </c>
    </row>
    <row r="515" spans="2:13" x14ac:dyDescent="0.2">
      <c r="B515" s="298"/>
      <c r="C515" s="299"/>
      <c r="D515" s="300"/>
      <c r="E515" s="20">
        <v>8</v>
      </c>
      <c r="F515" s="8">
        <v>7</v>
      </c>
      <c r="G515" s="8"/>
      <c r="H515" s="71"/>
      <c r="I515" s="8">
        <v>2</v>
      </c>
      <c r="J515" s="21"/>
      <c r="K515" s="182">
        <f t="shared" si="29"/>
        <v>112</v>
      </c>
      <c r="L515" s="109"/>
      <c r="M515" s="112" t="s">
        <v>229</v>
      </c>
    </row>
    <row r="516" spans="2:13" x14ac:dyDescent="0.2">
      <c r="B516" s="298"/>
      <c r="C516" s="299"/>
      <c r="D516" s="300"/>
      <c r="E516" s="20"/>
      <c r="F516" s="8"/>
      <c r="G516" s="8"/>
      <c r="H516" s="71"/>
      <c r="I516" s="8"/>
      <c r="J516" s="21"/>
      <c r="K516" s="182"/>
      <c r="L516" s="109"/>
      <c r="M516" s="112"/>
    </row>
    <row r="517" spans="2:13" x14ac:dyDescent="0.2">
      <c r="B517" s="298"/>
      <c r="C517" s="299"/>
      <c r="D517" s="300"/>
      <c r="E517" s="20"/>
      <c r="F517" s="8"/>
      <c r="G517" s="8"/>
      <c r="H517" s="71"/>
      <c r="I517" s="71"/>
      <c r="J517" s="179"/>
      <c r="K517" s="178"/>
      <c r="L517" s="109"/>
      <c r="M517" s="112"/>
    </row>
    <row r="518" spans="2:13" ht="13.5" thickBot="1" x14ac:dyDescent="0.25">
      <c r="B518" s="298"/>
      <c r="C518" s="299"/>
      <c r="D518" s="300"/>
      <c r="E518" s="91"/>
      <c r="F518" s="8"/>
      <c r="G518" s="8"/>
      <c r="H518" s="71"/>
      <c r="I518" s="71"/>
      <c r="J518" s="71"/>
      <c r="K518" s="71"/>
      <c r="L518" s="109"/>
      <c r="M518" s="113"/>
    </row>
    <row r="519" spans="2:13" ht="13.5" thickBot="1" x14ac:dyDescent="0.25">
      <c r="B519" s="301"/>
      <c r="C519" s="302"/>
      <c r="D519" s="303"/>
      <c r="E519" s="304"/>
      <c r="F519" s="305"/>
      <c r="G519" s="306"/>
      <c r="H519" s="100" t="s">
        <v>19</v>
      </c>
      <c r="I519" s="101"/>
      <c r="J519" s="101"/>
      <c r="K519" s="164">
        <f t="shared" ref="K519" si="33">ROUND(SUM(K496:K518),0)</f>
        <v>1013</v>
      </c>
      <c r="L519" s="110"/>
      <c r="M519" s="114"/>
    </row>
    <row r="520" spans="2:13" ht="13.5" thickBot="1" x14ac:dyDescent="0.25"/>
    <row r="521" spans="2:13" ht="13.5" thickBot="1" x14ac:dyDescent="0.25">
      <c r="B521" s="89" t="s">
        <v>17</v>
      </c>
      <c r="C521" s="89" t="s">
        <v>15</v>
      </c>
      <c r="D521" s="89" t="s">
        <v>14</v>
      </c>
      <c r="E521" s="307" t="s">
        <v>18</v>
      </c>
      <c r="F521" s="308"/>
      <c r="G521" s="308"/>
      <c r="H521" s="309"/>
      <c r="I521" s="307" t="s">
        <v>19</v>
      </c>
      <c r="J521" s="308"/>
      <c r="K521" s="308"/>
      <c r="L521" s="309"/>
      <c r="M521" s="89" t="s">
        <v>20</v>
      </c>
    </row>
    <row r="522" spans="2:13" ht="26.25" thickBot="1" x14ac:dyDescent="0.25">
      <c r="B522" s="92">
        <f>+Mercado!A51</f>
        <v>2.0799999999999983</v>
      </c>
      <c r="C522" s="93" t="str">
        <f>+Mercado!C51</f>
        <v>DEMOL.GUARDAESCOBA</v>
      </c>
      <c r="D522" s="93" t="str">
        <f>+Mercado!D51</f>
        <v>ML</v>
      </c>
      <c r="E522" s="95" t="s">
        <v>21</v>
      </c>
      <c r="F522" s="95" t="s">
        <v>23</v>
      </c>
      <c r="G522" s="95" t="s">
        <v>22</v>
      </c>
      <c r="H522" s="95" t="s">
        <v>24</v>
      </c>
      <c r="I522" s="95" t="s">
        <v>25</v>
      </c>
      <c r="J522" s="95" t="s">
        <v>26</v>
      </c>
      <c r="K522" s="95" t="s">
        <v>27</v>
      </c>
      <c r="L522" s="95" t="s">
        <v>28</v>
      </c>
      <c r="M522" s="95" t="s">
        <v>29</v>
      </c>
    </row>
    <row r="523" spans="2:13" hidden="1" x14ac:dyDescent="0.2">
      <c r="B523" s="295"/>
      <c r="C523" s="296"/>
      <c r="D523" s="297"/>
      <c r="E523" s="180"/>
      <c r="F523" s="96"/>
      <c r="G523" s="96"/>
      <c r="H523" s="96"/>
      <c r="I523" s="96"/>
      <c r="J523" s="96"/>
      <c r="K523" s="182"/>
      <c r="L523" s="115"/>
      <c r="M523" s="112" t="s">
        <v>231</v>
      </c>
    </row>
    <row r="524" spans="2:13" hidden="1" x14ac:dyDescent="0.2">
      <c r="B524" s="298"/>
      <c r="C524" s="299"/>
      <c r="D524" s="300"/>
      <c r="E524" s="20"/>
      <c r="F524" s="8"/>
      <c r="G524" s="21"/>
      <c r="H524" s="8"/>
      <c r="I524" s="21"/>
      <c r="J524" s="96"/>
      <c r="K524" s="182"/>
      <c r="L524" s="115"/>
      <c r="M524" s="181" t="s">
        <v>232</v>
      </c>
    </row>
    <row r="525" spans="2:13" hidden="1" x14ac:dyDescent="0.2">
      <c r="B525" s="298"/>
      <c r="C525" s="299"/>
      <c r="D525" s="300"/>
      <c r="E525" s="180"/>
      <c r="F525" s="96"/>
      <c r="G525" s="96"/>
      <c r="H525" s="96"/>
      <c r="I525" s="96"/>
      <c r="J525" s="96"/>
      <c r="K525" s="182"/>
      <c r="L525" s="115"/>
      <c r="M525" s="112" t="s">
        <v>233</v>
      </c>
    </row>
    <row r="526" spans="2:13" hidden="1" x14ac:dyDescent="0.2">
      <c r="B526" s="298"/>
      <c r="C526" s="299"/>
      <c r="D526" s="300"/>
      <c r="E526" s="20"/>
      <c r="F526" s="8"/>
      <c r="G526" s="21"/>
      <c r="H526" s="8"/>
      <c r="I526" s="21"/>
      <c r="J526" s="96"/>
      <c r="K526" s="182"/>
      <c r="L526" s="115"/>
      <c r="M526" s="112" t="s">
        <v>234</v>
      </c>
    </row>
    <row r="527" spans="2:13" hidden="1" x14ac:dyDescent="0.2">
      <c r="B527" s="298"/>
      <c r="C527" s="299"/>
      <c r="D527" s="300"/>
      <c r="E527" s="20"/>
      <c r="F527" s="8"/>
      <c r="G527" s="21"/>
      <c r="H527" s="8"/>
      <c r="I527" s="21"/>
      <c r="J527" s="96"/>
      <c r="K527" s="182"/>
      <c r="L527" s="115"/>
      <c r="M527" s="112" t="s">
        <v>235</v>
      </c>
    </row>
    <row r="528" spans="2:13" hidden="1" x14ac:dyDescent="0.2">
      <c r="B528" s="298"/>
      <c r="C528" s="299"/>
      <c r="D528" s="300"/>
      <c r="E528" s="20"/>
      <c r="F528" s="8"/>
      <c r="G528" s="21"/>
      <c r="H528" s="8"/>
      <c r="I528" s="21"/>
      <c r="J528" s="96"/>
      <c r="K528" s="182"/>
      <c r="L528" s="115"/>
      <c r="M528" s="181" t="s">
        <v>236</v>
      </c>
    </row>
    <row r="529" spans="2:13" hidden="1" x14ac:dyDescent="0.2">
      <c r="B529" s="298"/>
      <c r="C529" s="299"/>
      <c r="D529" s="300"/>
      <c r="E529" s="20"/>
      <c r="F529" s="8"/>
      <c r="G529" s="21"/>
      <c r="H529" s="8"/>
      <c r="I529" s="21"/>
      <c r="J529" s="96"/>
      <c r="K529" s="182"/>
      <c r="L529" s="115"/>
      <c r="M529" s="112" t="s">
        <v>237</v>
      </c>
    </row>
    <row r="530" spans="2:13" hidden="1" x14ac:dyDescent="0.2">
      <c r="B530" s="298"/>
      <c r="C530" s="299"/>
      <c r="D530" s="300"/>
      <c r="E530" s="20"/>
      <c r="F530" s="8"/>
      <c r="G530" s="21"/>
      <c r="H530" s="8"/>
      <c r="I530" s="21"/>
      <c r="J530" s="96"/>
      <c r="K530" s="182"/>
      <c r="L530" s="115"/>
      <c r="M530" s="112" t="s">
        <v>238</v>
      </c>
    </row>
    <row r="531" spans="2:13" x14ac:dyDescent="0.2">
      <c r="B531" s="298"/>
      <c r="C531" s="299"/>
      <c r="D531" s="300"/>
      <c r="E531" s="20"/>
      <c r="F531" s="8"/>
      <c r="G531" s="8"/>
      <c r="H531" s="8"/>
      <c r="I531" s="8"/>
      <c r="J531" s="96"/>
      <c r="K531" s="182"/>
      <c r="L531" s="90"/>
      <c r="M531" s="181" t="s">
        <v>239</v>
      </c>
    </row>
    <row r="532" spans="2:13" x14ac:dyDescent="0.2">
      <c r="B532" s="298"/>
      <c r="C532" s="299"/>
      <c r="D532" s="300"/>
      <c r="E532" s="20"/>
      <c r="F532" s="8">
        <v>16</v>
      </c>
      <c r="G532" s="8"/>
      <c r="H532" s="71"/>
      <c r="I532" s="8"/>
      <c r="J532" s="96">
        <f>+F532</f>
        <v>16</v>
      </c>
      <c r="K532" s="182"/>
      <c r="L532" s="109"/>
      <c r="M532" s="181" t="s">
        <v>240</v>
      </c>
    </row>
    <row r="533" spans="2:13" x14ac:dyDescent="0.2">
      <c r="B533" s="298"/>
      <c r="C533" s="299"/>
      <c r="D533" s="300"/>
      <c r="E533" s="20"/>
      <c r="F533" s="8">
        <v>22</v>
      </c>
      <c r="G533" s="8"/>
      <c r="H533" s="71"/>
      <c r="I533" s="8"/>
      <c r="J533" s="96">
        <f t="shared" ref="J533:J542" si="34">+F533</f>
        <v>22</v>
      </c>
      <c r="K533" s="182"/>
      <c r="L533" s="109"/>
      <c r="M533" s="181" t="s">
        <v>241</v>
      </c>
    </row>
    <row r="534" spans="2:13" x14ac:dyDescent="0.2">
      <c r="B534" s="298"/>
      <c r="C534" s="299"/>
      <c r="D534" s="300"/>
      <c r="E534" s="20"/>
      <c r="F534" s="8"/>
      <c r="G534" s="8"/>
      <c r="H534" s="71"/>
      <c r="I534" s="8"/>
      <c r="J534" s="96"/>
      <c r="K534" s="182"/>
      <c r="L534" s="109"/>
      <c r="M534" s="112" t="s">
        <v>242</v>
      </c>
    </row>
    <row r="535" spans="2:13" x14ac:dyDescent="0.2">
      <c r="B535" s="298"/>
      <c r="C535" s="299"/>
      <c r="D535" s="300"/>
      <c r="E535" s="20"/>
      <c r="F535" s="8">
        <v>60</v>
      </c>
      <c r="G535" s="8"/>
      <c r="H535" s="71"/>
      <c r="I535" s="8"/>
      <c r="J535" s="96">
        <f t="shared" si="34"/>
        <v>60</v>
      </c>
      <c r="K535" s="182"/>
      <c r="L535" s="109"/>
      <c r="M535" s="181" t="s">
        <v>243</v>
      </c>
    </row>
    <row r="536" spans="2:13" x14ac:dyDescent="0.2">
      <c r="B536" s="298"/>
      <c r="C536" s="299"/>
      <c r="D536" s="300"/>
      <c r="E536" s="20"/>
      <c r="F536" s="8">
        <v>70</v>
      </c>
      <c r="G536" s="8"/>
      <c r="H536" s="71"/>
      <c r="I536" s="8"/>
      <c r="J536" s="96">
        <f t="shared" si="34"/>
        <v>70</v>
      </c>
      <c r="K536" s="182"/>
      <c r="L536" s="109"/>
      <c r="M536" s="181" t="s">
        <v>244</v>
      </c>
    </row>
    <row r="537" spans="2:13" x14ac:dyDescent="0.2">
      <c r="B537" s="298"/>
      <c r="C537" s="299"/>
      <c r="D537" s="300"/>
      <c r="E537" s="20"/>
      <c r="F537" s="8"/>
      <c r="G537" s="8"/>
      <c r="H537" s="71"/>
      <c r="I537" s="8"/>
      <c r="J537" s="96">
        <f t="shared" si="34"/>
        <v>0</v>
      </c>
      <c r="K537" s="182"/>
      <c r="L537" s="109"/>
      <c r="M537" s="181" t="s">
        <v>245</v>
      </c>
    </row>
    <row r="538" spans="2:13" x14ac:dyDescent="0.2">
      <c r="B538" s="298"/>
      <c r="C538" s="299"/>
      <c r="D538" s="300"/>
      <c r="E538" s="20"/>
      <c r="F538" s="8">
        <v>15</v>
      </c>
      <c r="G538" s="8"/>
      <c r="H538" s="71"/>
      <c r="I538" s="8"/>
      <c r="J538" s="96">
        <f t="shared" si="34"/>
        <v>15</v>
      </c>
      <c r="K538" s="182"/>
      <c r="L538" s="109"/>
      <c r="M538" s="181" t="s">
        <v>246</v>
      </c>
    </row>
    <row r="539" spans="2:13" x14ac:dyDescent="0.2">
      <c r="B539" s="298"/>
      <c r="C539" s="299"/>
      <c r="D539" s="300"/>
      <c r="E539" s="20"/>
      <c r="F539" s="8">
        <v>26</v>
      </c>
      <c r="G539" s="8"/>
      <c r="H539" s="71"/>
      <c r="I539" s="8"/>
      <c r="J539" s="96">
        <f t="shared" si="34"/>
        <v>26</v>
      </c>
      <c r="K539" s="182"/>
      <c r="L539" s="109"/>
      <c r="M539" s="181" t="s">
        <v>247</v>
      </c>
    </row>
    <row r="540" spans="2:13" x14ac:dyDescent="0.2">
      <c r="B540" s="298"/>
      <c r="C540" s="299"/>
      <c r="D540" s="300"/>
      <c r="E540" s="20"/>
      <c r="F540" s="8">
        <v>16</v>
      </c>
      <c r="G540" s="8"/>
      <c r="H540" s="71"/>
      <c r="I540" s="8"/>
      <c r="J540" s="96">
        <f t="shared" si="34"/>
        <v>16</v>
      </c>
      <c r="K540" s="182"/>
      <c r="L540" s="109"/>
      <c r="M540" s="181" t="s">
        <v>248</v>
      </c>
    </row>
    <row r="541" spans="2:13" x14ac:dyDescent="0.2">
      <c r="B541" s="298"/>
      <c r="C541" s="299"/>
      <c r="D541" s="300"/>
      <c r="E541" s="20"/>
      <c r="F541" s="8">
        <v>16</v>
      </c>
      <c r="G541" s="8"/>
      <c r="H541" s="71"/>
      <c r="I541" s="8"/>
      <c r="J541" s="96">
        <f t="shared" si="34"/>
        <v>16</v>
      </c>
      <c r="K541" s="182"/>
      <c r="L541" s="109"/>
      <c r="M541" s="112" t="s">
        <v>228</v>
      </c>
    </row>
    <row r="542" spans="2:13" x14ac:dyDescent="0.2">
      <c r="B542" s="298"/>
      <c r="C542" s="299"/>
      <c r="D542" s="300"/>
      <c r="E542" s="20"/>
      <c r="F542" s="8">
        <v>26</v>
      </c>
      <c r="G542" s="8"/>
      <c r="H542" s="71"/>
      <c r="I542" s="8"/>
      <c r="J542" s="96">
        <f t="shared" si="34"/>
        <v>26</v>
      </c>
      <c r="K542" s="182"/>
      <c r="L542" s="109"/>
      <c r="M542" s="112" t="s">
        <v>229</v>
      </c>
    </row>
    <row r="543" spans="2:13" x14ac:dyDescent="0.2">
      <c r="B543" s="298"/>
      <c r="C543" s="299"/>
      <c r="D543" s="300"/>
      <c r="E543" s="20"/>
      <c r="F543" s="8"/>
      <c r="G543" s="8"/>
      <c r="H543" s="71"/>
      <c r="I543" s="8"/>
      <c r="J543" s="96"/>
      <c r="K543" s="182"/>
      <c r="L543" s="109"/>
      <c r="M543" s="112"/>
    </row>
    <row r="544" spans="2:13" x14ac:dyDescent="0.2">
      <c r="B544" s="298"/>
      <c r="C544" s="299"/>
      <c r="D544" s="300"/>
      <c r="E544" s="20"/>
      <c r="F544" s="8"/>
      <c r="G544" s="8"/>
      <c r="H544" s="71"/>
      <c r="I544" s="71"/>
      <c r="J544" s="96"/>
      <c r="K544" s="178"/>
      <c r="L544" s="109"/>
      <c r="M544" s="112"/>
    </row>
    <row r="545" spans="2:13" ht="13.5" thickBot="1" x14ac:dyDescent="0.25">
      <c r="B545" s="298"/>
      <c r="C545" s="299"/>
      <c r="D545" s="300"/>
      <c r="E545" s="91"/>
      <c r="F545" s="8"/>
      <c r="G545" s="8"/>
      <c r="H545" s="71"/>
      <c r="I545" s="71"/>
      <c r="J545" s="71"/>
      <c r="K545" s="71"/>
      <c r="L545" s="109"/>
      <c r="M545" s="113"/>
    </row>
    <row r="546" spans="2:13" ht="13.5" thickBot="1" x14ac:dyDescent="0.25">
      <c r="B546" s="301"/>
      <c r="C546" s="302"/>
      <c r="D546" s="303"/>
      <c r="E546" s="304"/>
      <c r="F546" s="305"/>
      <c r="G546" s="306"/>
      <c r="H546" s="100" t="s">
        <v>19</v>
      </c>
      <c r="I546" s="101"/>
      <c r="J546" s="164">
        <f t="shared" ref="J546" si="35">ROUND(SUM(J523:J545),0)</f>
        <v>267</v>
      </c>
      <c r="K546" s="164"/>
      <c r="L546" s="110"/>
      <c r="M546" s="114"/>
    </row>
    <row r="547" spans="2:13" ht="13.5" thickBot="1" x14ac:dyDescent="0.25"/>
    <row r="548" spans="2:13" ht="13.5" thickBot="1" x14ac:dyDescent="0.25">
      <c r="B548" s="89" t="s">
        <v>17</v>
      </c>
      <c r="C548" s="89" t="s">
        <v>15</v>
      </c>
      <c r="D548" s="89" t="s">
        <v>14</v>
      </c>
      <c r="E548" s="307" t="s">
        <v>18</v>
      </c>
      <c r="F548" s="308"/>
      <c r="G548" s="308"/>
      <c r="H548" s="309"/>
      <c r="I548" s="307" t="s">
        <v>19</v>
      </c>
      <c r="J548" s="308"/>
      <c r="K548" s="308"/>
      <c r="L548" s="309"/>
      <c r="M548" s="89" t="s">
        <v>20</v>
      </c>
    </row>
    <row r="549" spans="2:13" ht="26.25" thickBot="1" x14ac:dyDescent="0.25">
      <c r="B549" s="92">
        <f>+Mercado!A52</f>
        <v>2.0899999999999981</v>
      </c>
      <c r="C549" s="93" t="str">
        <f>+Mercado!C52</f>
        <v>RETIRO DE SALDOS EN SITIO</v>
      </c>
      <c r="D549" s="93" t="str">
        <f>+Mercado!D52</f>
        <v>M3</v>
      </c>
      <c r="E549" s="95" t="s">
        <v>21</v>
      </c>
      <c r="F549" s="95" t="s">
        <v>23</v>
      </c>
      <c r="G549" s="95" t="s">
        <v>22</v>
      </c>
      <c r="H549" s="95" t="s">
        <v>24</v>
      </c>
      <c r="I549" s="95" t="s">
        <v>25</v>
      </c>
      <c r="J549" s="95" t="s">
        <v>26</v>
      </c>
      <c r="K549" s="95" t="s">
        <v>27</v>
      </c>
      <c r="L549" s="95" t="s">
        <v>28</v>
      </c>
      <c r="M549" s="95" t="s">
        <v>29</v>
      </c>
    </row>
    <row r="550" spans="2:13" x14ac:dyDescent="0.2">
      <c r="B550" s="295"/>
      <c r="C550" s="296"/>
      <c r="D550" s="297"/>
      <c r="E550" s="180"/>
      <c r="F550" s="96"/>
      <c r="G550" s="96">
        <v>0.3</v>
      </c>
      <c r="H550" s="96"/>
      <c r="I550" s="96"/>
      <c r="J550" s="96"/>
      <c r="K550" s="182">
        <f>+K519</f>
        <v>1013</v>
      </c>
      <c r="L550" s="115">
        <f>+G550*K550</f>
        <v>303.89999999999998</v>
      </c>
      <c r="M550" s="183" t="str">
        <f>+C495</f>
        <v>DEMOL.ENCHAPE CERAMICO</v>
      </c>
    </row>
    <row r="551" spans="2:13" x14ac:dyDescent="0.2">
      <c r="B551" s="298"/>
      <c r="C551" s="299"/>
      <c r="D551" s="300"/>
      <c r="E551" s="20"/>
      <c r="F551" s="8"/>
      <c r="G551" s="21">
        <v>0.3</v>
      </c>
      <c r="H551" s="8"/>
      <c r="I551" s="21"/>
      <c r="J551" s="96"/>
      <c r="K551" s="182">
        <f>+J546</f>
        <v>267</v>
      </c>
      <c r="L551" s="115">
        <f>+G551*K551</f>
        <v>80.099999999999994</v>
      </c>
      <c r="M551" s="183" t="str">
        <f>+C522</f>
        <v>DEMOL.GUARDAESCOBA</v>
      </c>
    </row>
    <row r="552" spans="2:13" x14ac:dyDescent="0.2">
      <c r="B552" s="298"/>
      <c r="C552" s="299"/>
      <c r="D552" s="300"/>
      <c r="E552" s="180"/>
      <c r="F552" s="96"/>
      <c r="G552" s="21">
        <v>0.3</v>
      </c>
      <c r="H552" s="96"/>
      <c r="I552" s="96"/>
      <c r="J552" s="96"/>
      <c r="K552" s="182">
        <f>+K709</f>
        <v>144</v>
      </c>
      <c r="L552" s="115">
        <f>+G552*K552</f>
        <v>43.199999999999996</v>
      </c>
      <c r="M552" s="183" t="str">
        <f>+C695</f>
        <v>DEMOL.CIELO FALSO PANEL+ESTRUCTURA</v>
      </c>
    </row>
    <row r="553" spans="2:13" x14ac:dyDescent="0.2">
      <c r="B553" s="298"/>
      <c r="C553" s="299"/>
      <c r="D553" s="300"/>
      <c r="E553" s="20"/>
      <c r="F553" s="8"/>
      <c r="G553" s="21"/>
      <c r="H553" s="8"/>
      <c r="I553" s="21"/>
      <c r="J553" s="96"/>
      <c r="K553" s="182"/>
      <c r="L553" s="115"/>
      <c r="M553" s="184"/>
    </row>
    <row r="554" spans="2:13" x14ac:dyDescent="0.2">
      <c r="B554" s="298"/>
      <c r="C554" s="299"/>
      <c r="D554" s="300"/>
      <c r="E554" s="20"/>
      <c r="F554" s="8"/>
      <c r="G554" s="21"/>
      <c r="H554" s="8"/>
      <c r="I554" s="21"/>
      <c r="J554" s="96"/>
      <c r="K554" s="182"/>
      <c r="L554" s="115"/>
      <c r="M554" s="184"/>
    </row>
    <row r="555" spans="2:13" x14ac:dyDescent="0.2">
      <c r="B555" s="298"/>
      <c r="C555" s="299"/>
      <c r="D555" s="300"/>
      <c r="E555" s="20"/>
      <c r="F555" s="8"/>
      <c r="G555" s="21"/>
      <c r="H555" s="8"/>
      <c r="I555" s="21"/>
      <c r="J555" s="96"/>
      <c r="K555" s="182"/>
      <c r="L555" s="115"/>
      <c r="M555" s="184"/>
    </row>
    <row r="556" spans="2:13" ht="13.5" thickBot="1" x14ac:dyDescent="0.25">
      <c r="B556" s="298"/>
      <c r="C556" s="299"/>
      <c r="D556" s="300"/>
      <c r="E556" s="20"/>
      <c r="F556" s="8"/>
      <c r="G556" s="21"/>
      <c r="H556" s="8"/>
      <c r="I556" s="21"/>
      <c r="J556" s="96"/>
      <c r="K556" s="182"/>
      <c r="L556" s="115"/>
      <c r="M556" s="112"/>
    </row>
    <row r="557" spans="2:13" hidden="1" x14ac:dyDescent="0.2">
      <c r="B557" s="298"/>
      <c r="C557" s="299"/>
      <c r="D557" s="300"/>
      <c r="E557" s="20"/>
      <c r="F557" s="8"/>
      <c r="G557" s="21"/>
      <c r="H557" s="8"/>
      <c r="I557" s="21"/>
      <c r="J557" s="96"/>
      <c r="K557" s="182"/>
      <c r="L557" s="115"/>
      <c r="M557" s="112"/>
    </row>
    <row r="558" spans="2:13" hidden="1" x14ac:dyDescent="0.2">
      <c r="B558" s="298"/>
      <c r="C558" s="299"/>
      <c r="D558" s="300"/>
      <c r="E558" s="20"/>
      <c r="F558" s="8"/>
      <c r="G558" s="8"/>
      <c r="H558" s="8"/>
      <c r="I558" s="8"/>
      <c r="J558" s="96"/>
      <c r="K558" s="182"/>
      <c r="L558" s="90"/>
      <c r="M558" s="181"/>
    </row>
    <row r="559" spans="2:13" hidden="1" x14ac:dyDescent="0.2">
      <c r="B559" s="298"/>
      <c r="C559" s="299"/>
      <c r="D559" s="300"/>
      <c r="E559" s="20"/>
      <c r="F559" s="8"/>
      <c r="G559" s="8"/>
      <c r="H559" s="71"/>
      <c r="I559" s="8"/>
      <c r="J559" s="96"/>
      <c r="K559" s="182"/>
      <c r="L559" s="109"/>
      <c r="M559" s="181"/>
    </row>
    <row r="560" spans="2:13" hidden="1" x14ac:dyDescent="0.2">
      <c r="B560" s="298"/>
      <c r="C560" s="299"/>
      <c r="D560" s="300"/>
      <c r="E560" s="20"/>
      <c r="F560" s="8"/>
      <c r="G560" s="8"/>
      <c r="H560" s="71"/>
      <c r="I560" s="8"/>
      <c r="J560" s="96"/>
      <c r="K560" s="182"/>
      <c r="L560" s="109"/>
      <c r="M560" s="181"/>
    </row>
    <row r="561" spans="2:13" hidden="1" x14ac:dyDescent="0.2">
      <c r="B561" s="298"/>
      <c r="C561" s="299"/>
      <c r="D561" s="300"/>
      <c r="E561" s="20"/>
      <c r="F561" s="8"/>
      <c r="G561" s="8"/>
      <c r="H561" s="71"/>
      <c r="I561" s="8"/>
      <c r="J561" s="96"/>
      <c r="K561" s="182"/>
      <c r="L561" s="109"/>
      <c r="M561" s="112"/>
    </row>
    <row r="562" spans="2:13" hidden="1" x14ac:dyDescent="0.2">
      <c r="B562" s="298"/>
      <c r="C562" s="299"/>
      <c r="D562" s="300"/>
      <c r="E562" s="20"/>
      <c r="F562" s="8"/>
      <c r="G562" s="8"/>
      <c r="H562" s="71"/>
      <c r="I562" s="8"/>
      <c r="J562" s="96"/>
      <c r="K562" s="182"/>
      <c r="L562" s="109"/>
      <c r="M562" s="181"/>
    </row>
    <row r="563" spans="2:13" hidden="1" x14ac:dyDescent="0.2">
      <c r="B563" s="298"/>
      <c r="C563" s="299"/>
      <c r="D563" s="300"/>
      <c r="E563" s="20"/>
      <c r="F563" s="8"/>
      <c r="G563" s="8"/>
      <c r="H563" s="71"/>
      <c r="I563" s="8"/>
      <c r="J563" s="96"/>
      <c r="K563" s="182"/>
      <c r="L563" s="109"/>
      <c r="M563" s="181"/>
    </row>
    <row r="564" spans="2:13" hidden="1" x14ac:dyDescent="0.2">
      <c r="B564" s="298"/>
      <c r="C564" s="299"/>
      <c r="D564" s="300"/>
      <c r="E564" s="20"/>
      <c r="F564" s="8"/>
      <c r="G564" s="8"/>
      <c r="H564" s="71"/>
      <c r="I564" s="8"/>
      <c r="J564" s="96"/>
      <c r="K564" s="182"/>
      <c r="L564" s="109"/>
      <c r="M564" s="181"/>
    </row>
    <row r="565" spans="2:13" hidden="1" x14ac:dyDescent="0.2">
      <c r="B565" s="298"/>
      <c r="C565" s="299"/>
      <c r="D565" s="300"/>
      <c r="E565" s="20"/>
      <c r="F565" s="8"/>
      <c r="G565" s="8"/>
      <c r="H565" s="71"/>
      <c r="I565" s="8"/>
      <c r="J565" s="96"/>
      <c r="K565" s="182"/>
      <c r="L565" s="109"/>
      <c r="M565" s="181"/>
    </row>
    <row r="566" spans="2:13" hidden="1" x14ac:dyDescent="0.2">
      <c r="B566" s="298"/>
      <c r="C566" s="299"/>
      <c r="D566" s="300"/>
      <c r="E566" s="20"/>
      <c r="F566" s="8"/>
      <c r="G566" s="8"/>
      <c r="H566" s="71"/>
      <c r="I566" s="8"/>
      <c r="J566" s="96"/>
      <c r="K566" s="182"/>
      <c r="L566" s="109"/>
      <c r="M566" s="181"/>
    </row>
    <row r="567" spans="2:13" hidden="1" x14ac:dyDescent="0.2">
      <c r="B567" s="298"/>
      <c r="C567" s="299"/>
      <c r="D567" s="300"/>
      <c r="E567" s="20"/>
      <c r="F567" s="8"/>
      <c r="G567" s="8"/>
      <c r="H567" s="71"/>
      <c r="I567" s="8"/>
      <c r="J567" s="96"/>
      <c r="K567" s="182"/>
      <c r="L567" s="109"/>
      <c r="M567" s="181"/>
    </row>
    <row r="568" spans="2:13" hidden="1" x14ac:dyDescent="0.2">
      <c r="B568" s="298"/>
      <c r="C568" s="299"/>
      <c r="D568" s="300"/>
      <c r="E568" s="20"/>
      <c r="F568" s="8"/>
      <c r="G568" s="8"/>
      <c r="H568" s="71"/>
      <c r="I568" s="8"/>
      <c r="J568" s="96"/>
      <c r="K568" s="182"/>
      <c r="L568" s="109"/>
      <c r="M568" s="112"/>
    </row>
    <row r="569" spans="2:13" hidden="1" x14ac:dyDescent="0.2">
      <c r="B569" s="298"/>
      <c r="C569" s="299"/>
      <c r="D569" s="300"/>
      <c r="E569" s="20"/>
      <c r="F569" s="8"/>
      <c r="G569" s="8"/>
      <c r="H569" s="71"/>
      <c r="I569" s="8"/>
      <c r="J569" s="96"/>
      <c r="K569" s="182"/>
      <c r="L569" s="109"/>
      <c r="M569" s="112"/>
    </row>
    <row r="570" spans="2:13" hidden="1" x14ac:dyDescent="0.2">
      <c r="B570" s="298"/>
      <c r="C570" s="299"/>
      <c r="D570" s="300"/>
      <c r="E570" s="20"/>
      <c r="F570" s="8"/>
      <c r="G570" s="8"/>
      <c r="H570" s="71"/>
      <c r="I570" s="8"/>
      <c r="J570" s="96"/>
      <c r="K570" s="182"/>
      <c r="L570" s="109"/>
      <c r="M570" s="112"/>
    </row>
    <row r="571" spans="2:13" hidden="1" x14ac:dyDescent="0.2">
      <c r="B571" s="298"/>
      <c r="C571" s="299"/>
      <c r="D571" s="300"/>
      <c r="E571" s="20"/>
      <c r="F571" s="8"/>
      <c r="G571" s="8"/>
      <c r="H571" s="71"/>
      <c r="I571" s="71"/>
      <c r="J571" s="96"/>
      <c r="K571" s="178"/>
      <c r="L571" s="109"/>
      <c r="M571" s="112"/>
    </row>
    <row r="572" spans="2:13" ht="13.5" hidden="1" thickBot="1" x14ac:dyDescent="0.25">
      <c r="B572" s="298"/>
      <c r="C572" s="299"/>
      <c r="D572" s="300"/>
      <c r="E572" s="91"/>
      <c r="F572" s="8"/>
      <c r="G572" s="8"/>
      <c r="H572" s="71"/>
      <c r="I572" s="71"/>
      <c r="J572" s="71"/>
      <c r="K572" s="71"/>
      <c r="L572" s="109"/>
      <c r="M572" s="113"/>
    </row>
    <row r="573" spans="2:13" ht="13.5" thickBot="1" x14ac:dyDescent="0.25">
      <c r="B573" s="301"/>
      <c r="C573" s="302"/>
      <c r="D573" s="303"/>
      <c r="E573" s="304"/>
      <c r="F573" s="305"/>
      <c r="G573" s="306"/>
      <c r="H573" s="100" t="s">
        <v>19</v>
      </c>
      <c r="I573" s="101"/>
      <c r="J573" s="164"/>
      <c r="K573" s="164"/>
      <c r="L573" s="164">
        <f t="shared" ref="L573" si="36">ROUND(SUM(L550:L572),0)</f>
        <v>427</v>
      </c>
      <c r="M573" s="114"/>
    </row>
    <row r="574" spans="2:13" ht="13.5" thickBot="1" x14ac:dyDescent="0.25"/>
    <row r="575" spans="2:13" ht="13.5" thickBot="1" x14ac:dyDescent="0.25">
      <c r="B575" s="89" t="s">
        <v>17</v>
      </c>
      <c r="C575" s="89" t="s">
        <v>15</v>
      </c>
      <c r="D575" s="89" t="s">
        <v>14</v>
      </c>
      <c r="E575" s="307" t="s">
        <v>18</v>
      </c>
      <c r="F575" s="308"/>
      <c r="G575" s="308"/>
      <c r="H575" s="309"/>
      <c r="I575" s="307" t="s">
        <v>19</v>
      </c>
      <c r="J575" s="308"/>
      <c r="K575" s="308"/>
      <c r="L575" s="309"/>
      <c r="M575" s="89" t="s">
        <v>20</v>
      </c>
    </row>
    <row r="576" spans="2:13" ht="26.25" thickBot="1" x14ac:dyDescent="0.25">
      <c r="B576" s="92">
        <f>+Mercado!A53</f>
        <v>2.0999999999999979</v>
      </c>
      <c r="C576" s="93" t="str">
        <f>+Mercado!C53</f>
        <v>SUMINISTRO E INSTALACION DE ENCHAPE TRAFICO 4 TIPO MISTIC 60X60 O SIMILAR</v>
      </c>
      <c r="D576" s="93" t="str">
        <f>+Mercado!D53</f>
        <v>M2</v>
      </c>
      <c r="E576" s="95" t="s">
        <v>21</v>
      </c>
      <c r="F576" s="95" t="s">
        <v>23</v>
      </c>
      <c r="G576" s="95" t="s">
        <v>22</v>
      </c>
      <c r="H576" s="95" t="s">
        <v>24</v>
      </c>
      <c r="I576" s="95" t="s">
        <v>25</v>
      </c>
      <c r="J576" s="95" t="s">
        <v>26</v>
      </c>
      <c r="K576" s="95" t="s">
        <v>27</v>
      </c>
      <c r="L576" s="95" t="s">
        <v>28</v>
      </c>
      <c r="M576" s="95" t="s">
        <v>29</v>
      </c>
    </row>
    <row r="577" spans="2:13" hidden="1" x14ac:dyDescent="0.2">
      <c r="B577" s="295"/>
      <c r="C577" s="296"/>
      <c r="D577" s="297"/>
      <c r="E577" s="180">
        <v>4.5</v>
      </c>
      <c r="F577" s="96">
        <v>2.5</v>
      </c>
      <c r="G577" s="96"/>
      <c r="H577" s="96"/>
      <c r="I577" s="96">
        <v>4</v>
      </c>
      <c r="J577" s="96"/>
      <c r="K577" s="182"/>
      <c r="L577" s="115"/>
      <c r="M577" s="185" t="s">
        <v>231</v>
      </c>
    </row>
    <row r="578" spans="2:13" hidden="1" x14ac:dyDescent="0.2">
      <c r="B578" s="298"/>
      <c r="C578" s="299"/>
      <c r="D578" s="300"/>
      <c r="E578" s="20">
        <v>4.5</v>
      </c>
      <c r="F578" s="8">
        <v>3.5</v>
      </c>
      <c r="G578" s="21"/>
      <c r="H578" s="8"/>
      <c r="I578" s="21">
        <v>1</v>
      </c>
      <c r="J578" s="96"/>
      <c r="K578" s="182"/>
      <c r="L578" s="115"/>
      <c r="M578" s="185" t="s">
        <v>232</v>
      </c>
    </row>
    <row r="579" spans="2:13" hidden="1" x14ac:dyDescent="0.2">
      <c r="B579" s="298"/>
      <c r="C579" s="299"/>
      <c r="D579" s="300"/>
      <c r="E579" s="180">
        <v>4.5</v>
      </c>
      <c r="F579" s="96">
        <v>2.5</v>
      </c>
      <c r="G579" s="96"/>
      <c r="H579" s="96"/>
      <c r="I579" s="96">
        <v>4</v>
      </c>
      <c r="J579" s="96"/>
      <c r="K579" s="182"/>
      <c r="L579" s="115"/>
      <c r="M579" s="185" t="s">
        <v>233</v>
      </c>
    </row>
    <row r="580" spans="2:13" hidden="1" x14ac:dyDescent="0.2">
      <c r="B580" s="298"/>
      <c r="C580" s="299"/>
      <c r="D580" s="300"/>
      <c r="E580" s="20">
        <v>4.5</v>
      </c>
      <c r="F580" s="8">
        <v>3.5</v>
      </c>
      <c r="G580" s="21"/>
      <c r="H580" s="8"/>
      <c r="I580" s="21">
        <v>1</v>
      </c>
      <c r="J580" s="96"/>
      <c r="K580" s="182"/>
      <c r="L580" s="115"/>
      <c r="M580" s="185" t="s">
        <v>234</v>
      </c>
    </row>
    <row r="581" spans="2:13" hidden="1" x14ac:dyDescent="0.2">
      <c r="B581" s="298"/>
      <c r="C581" s="299"/>
      <c r="D581" s="300"/>
      <c r="E581" s="20">
        <v>4.5</v>
      </c>
      <c r="F581" s="8">
        <v>2.5</v>
      </c>
      <c r="G581" s="21"/>
      <c r="H581" s="8"/>
      <c r="I581" s="21">
        <v>4</v>
      </c>
      <c r="J581" s="96"/>
      <c r="K581" s="182"/>
      <c r="L581" s="115"/>
      <c r="M581" s="185" t="s">
        <v>235</v>
      </c>
    </row>
    <row r="582" spans="2:13" x14ac:dyDescent="0.2">
      <c r="B582" s="298"/>
      <c r="C582" s="299"/>
      <c r="D582" s="300"/>
      <c r="E582" s="20">
        <v>4.5</v>
      </c>
      <c r="F582" s="8">
        <v>3.5</v>
      </c>
      <c r="G582" s="21"/>
      <c r="H582" s="8"/>
      <c r="I582" s="21">
        <v>1</v>
      </c>
      <c r="J582" s="96"/>
      <c r="K582" s="182">
        <f t="shared" ref="K582:K596" si="37">+E582*F582*I582</f>
        <v>15.75</v>
      </c>
      <c r="L582" s="115"/>
      <c r="M582" s="181" t="s">
        <v>236</v>
      </c>
    </row>
    <row r="583" spans="2:13" x14ac:dyDescent="0.2">
      <c r="B583" s="298"/>
      <c r="C583" s="299"/>
      <c r="D583" s="300"/>
      <c r="E583" s="20">
        <v>4.5</v>
      </c>
      <c r="F583" s="8">
        <v>2.5</v>
      </c>
      <c r="G583" s="21"/>
      <c r="H583" s="8"/>
      <c r="I583" s="21">
        <v>4</v>
      </c>
      <c r="J583" s="96"/>
      <c r="K583" s="182"/>
      <c r="L583" s="115"/>
      <c r="M583" s="185" t="s">
        <v>237</v>
      </c>
    </row>
    <row r="584" spans="2:13" x14ac:dyDescent="0.2">
      <c r="B584" s="298"/>
      <c r="C584" s="299"/>
      <c r="D584" s="300"/>
      <c r="E584" s="20">
        <v>4.5</v>
      </c>
      <c r="F584" s="8">
        <v>3.5</v>
      </c>
      <c r="G584" s="21"/>
      <c r="H584" s="8"/>
      <c r="I584" s="21">
        <v>1</v>
      </c>
      <c r="J584" s="96"/>
      <c r="K584" s="182">
        <f t="shared" si="37"/>
        <v>15.75</v>
      </c>
      <c r="L584" s="115"/>
      <c r="M584" s="181" t="s">
        <v>238</v>
      </c>
    </row>
    <row r="585" spans="2:13" x14ac:dyDescent="0.2">
      <c r="B585" s="298"/>
      <c r="C585" s="299"/>
      <c r="D585" s="300"/>
      <c r="E585" s="20">
        <v>4.5</v>
      </c>
      <c r="F585" s="8">
        <v>25</v>
      </c>
      <c r="G585" s="8"/>
      <c r="H585" s="8"/>
      <c r="I585" s="8">
        <v>1</v>
      </c>
      <c r="J585" s="96"/>
      <c r="K585" s="182"/>
      <c r="L585" s="90"/>
      <c r="M585" s="185" t="s">
        <v>257</v>
      </c>
    </row>
    <row r="586" spans="2:13" x14ac:dyDescent="0.2">
      <c r="B586" s="298"/>
      <c r="C586" s="299"/>
      <c r="D586" s="300"/>
      <c r="E586" s="20">
        <v>6</v>
      </c>
      <c r="F586" s="8">
        <v>7</v>
      </c>
      <c r="G586" s="8"/>
      <c r="H586" s="71"/>
      <c r="I586" s="8">
        <v>1</v>
      </c>
      <c r="J586" s="96"/>
      <c r="K586" s="182"/>
      <c r="L586" s="109"/>
      <c r="M586" s="181" t="s">
        <v>240</v>
      </c>
    </row>
    <row r="587" spans="2:13" x14ac:dyDescent="0.2">
      <c r="B587" s="298"/>
      <c r="C587" s="299"/>
      <c r="D587" s="300"/>
      <c r="E587" s="20">
        <v>9</v>
      </c>
      <c r="F587" s="8">
        <v>7</v>
      </c>
      <c r="G587" s="8"/>
      <c r="H587" s="71"/>
      <c r="I587" s="8">
        <v>1</v>
      </c>
      <c r="J587" s="96"/>
      <c r="K587" s="182"/>
      <c r="L587" s="109"/>
      <c r="M587" s="181" t="s">
        <v>241</v>
      </c>
    </row>
    <row r="588" spans="2:13" x14ac:dyDescent="0.2">
      <c r="B588" s="298"/>
      <c r="C588" s="299"/>
      <c r="D588" s="300"/>
      <c r="E588" s="20">
        <v>2.5</v>
      </c>
      <c r="F588" s="8">
        <v>7.9</v>
      </c>
      <c r="G588" s="8"/>
      <c r="H588" s="71"/>
      <c r="I588" s="8">
        <v>4</v>
      </c>
      <c r="J588" s="96"/>
      <c r="K588" s="182"/>
      <c r="L588" s="109"/>
      <c r="M588" s="185" t="s">
        <v>242</v>
      </c>
    </row>
    <row r="589" spans="2:13" x14ac:dyDescent="0.2">
      <c r="B589" s="298"/>
      <c r="C589" s="299"/>
      <c r="D589" s="300"/>
      <c r="E589" s="20">
        <v>12.5</v>
      </c>
      <c r="F589" s="8">
        <v>9</v>
      </c>
      <c r="G589" s="8"/>
      <c r="H589" s="71"/>
      <c r="I589" s="8">
        <v>1</v>
      </c>
      <c r="J589" s="96"/>
      <c r="K589" s="182"/>
      <c r="L589" s="109"/>
      <c r="M589" s="185" t="s">
        <v>243</v>
      </c>
    </row>
    <row r="590" spans="2:13" x14ac:dyDescent="0.2">
      <c r="B590" s="298"/>
      <c r="C590" s="299"/>
      <c r="D590" s="300"/>
      <c r="E590" s="20">
        <v>1.2</v>
      </c>
      <c r="F590" s="8">
        <v>80</v>
      </c>
      <c r="G590" s="8"/>
      <c r="H590" s="71"/>
      <c r="I590" s="8">
        <v>1</v>
      </c>
      <c r="J590" s="96"/>
      <c r="K590" s="182">
        <f t="shared" si="37"/>
        <v>96</v>
      </c>
      <c r="L590" s="109"/>
      <c r="M590" s="181" t="s">
        <v>244</v>
      </c>
    </row>
    <row r="591" spans="2:13" x14ac:dyDescent="0.2">
      <c r="B591" s="298"/>
      <c r="C591" s="299"/>
      <c r="D591" s="300"/>
      <c r="E591" s="20">
        <v>15</v>
      </c>
      <c r="F591" s="8">
        <v>5</v>
      </c>
      <c r="G591" s="8"/>
      <c r="H591" s="71"/>
      <c r="I591" s="8">
        <v>1</v>
      </c>
      <c r="J591" s="96"/>
      <c r="K591" s="182">
        <f t="shared" si="37"/>
        <v>75</v>
      </c>
      <c r="L591" s="109"/>
      <c r="M591" s="181" t="s">
        <v>245</v>
      </c>
    </row>
    <row r="592" spans="2:13" x14ac:dyDescent="0.2">
      <c r="B592" s="298"/>
      <c r="C592" s="299"/>
      <c r="D592" s="300"/>
      <c r="E592" s="20">
        <v>3.5</v>
      </c>
      <c r="F592" s="8">
        <v>4</v>
      </c>
      <c r="G592" s="8"/>
      <c r="H592" s="71"/>
      <c r="I592" s="8">
        <v>1</v>
      </c>
      <c r="J592" s="21"/>
      <c r="K592" s="182">
        <f t="shared" si="37"/>
        <v>14</v>
      </c>
      <c r="L592" s="109"/>
      <c r="M592" s="181" t="s">
        <v>246</v>
      </c>
    </row>
    <row r="593" spans="2:13" x14ac:dyDescent="0.2">
      <c r="B593" s="298"/>
      <c r="C593" s="299"/>
      <c r="D593" s="300"/>
      <c r="E593" s="20">
        <v>6</v>
      </c>
      <c r="F593" s="8">
        <v>6</v>
      </c>
      <c r="G593" s="8"/>
      <c r="H593" s="71"/>
      <c r="I593" s="8">
        <v>1</v>
      </c>
      <c r="J593" s="21"/>
      <c r="K593" s="182">
        <f t="shared" si="37"/>
        <v>36</v>
      </c>
      <c r="L593" s="109"/>
      <c r="M593" s="181" t="s">
        <v>247</v>
      </c>
    </row>
    <row r="594" spans="2:13" x14ac:dyDescent="0.2">
      <c r="B594" s="298"/>
      <c r="C594" s="299"/>
      <c r="D594" s="300"/>
      <c r="E594" s="20">
        <v>3.5</v>
      </c>
      <c r="F594" s="8">
        <v>4</v>
      </c>
      <c r="G594" s="8"/>
      <c r="H594" s="71"/>
      <c r="I594" s="8">
        <v>1</v>
      </c>
      <c r="J594" s="21"/>
      <c r="K594" s="182">
        <f t="shared" si="37"/>
        <v>14</v>
      </c>
      <c r="L594" s="109"/>
      <c r="M594" s="181" t="s">
        <v>248</v>
      </c>
    </row>
    <row r="595" spans="2:13" x14ac:dyDescent="0.2">
      <c r="B595" s="298"/>
      <c r="C595" s="299"/>
      <c r="D595" s="300"/>
      <c r="E595" s="20">
        <v>3.5</v>
      </c>
      <c r="F595" s="8">
        <v>4</v>
      </c>
      <c r="G595" s="8"/>
      <c r="H595" s="71"/>
      <c r="I595" s="8">
        <v>1</v>
      </c>
      <c r="J595" s="21"/>
      <c r="K595" s="182">
        <f t="shared" si="37"/>
        <v>14</v>
      </c>
      <c r="L595" s="109"/>
      <c r="M595" s="181" t="s">
        <v>228</v>
      </c>
    </row>
    <row r="596" spans="2:13" x14ac:dyDescent="0.2">
      <c r="B596" s="298"/>
      <c r="C596" s="299"/>
      <c r="D596" s="300"/>
      <c r="E596" s="20">
        <v>8</v>
      </c>
      <c r="F596" s="8">
        <v>7</v>
      </c>
      <c r="G596" s="8"/>
      <c r="H596" s="71"/>
      <c r="I596" s="8">
        <v>2</v>
      </c>
      <c r="J596" s="21"/>
      <c r="K596" s="182">
        <f t="shared" si="37"/>
        <v>112</v>
      </c>
      <c r="L596" s="109"/>
      <c r="M596" s="181" t="s">
        <v>229</v>
      </c>
    </row>
    <row r="597" spans="2:13" x14ac:dyDescent="0.2">
      <c r="B597" s="298"/>
      <c r="C597" s="299"/>
      <c r="D597" s="300"/>
      <c r="E597" s="20"/>
      <c r="F597" s="8"/>
      <c r="G597" s="8"/>
      <c r="H597" s="71"/>
      <c r="I597" s="8"/>
      <c r="J597" s="21"/>
      <c r="K597" s="182"/>
      <c r="L597" s="109"/>
      <c r="M597" s="181"/>
    </row>
    <row r="598" spans="2:13" x14ac:dyDescent="0.2">
      <c r="B598" s="298"/>
      <c r="C598" s="299"/>
      <c r="D598" s="300"/>
      <c r="E598" s="20"/>
      <c r="F598" s="8"/>
      <c r="G598" s="8"/>
      <c r="H598" s="71"/>
      <c r="I598" s="71"/>
      <c r="J598" s="179"/>
      <c r="K598" s="178"/>
      <c r="L598" s="109"/>
      <c r="M598" s="112"/>
    </row>
    <row r="599" spans="2:13" ht="13.5" thickBot="1" x14ac:dyDescent="0.25">
      <c r="B599" s="298"/>
      <c r="C599" s="299"/>
      <c r="D599" s="300"/>
      <c r="E599" s="91"/>
      <c r="F599" s="8"/>
      <c r="G599" s="8"/>
      <c r="H599" s="71"/>
      <c r="I599" s="71"/>
      <c r="J599" s="71"/>
      <c r="K599" s="71"/>
      <c r="L599" s="109"/>
      <c r="M599" s="113"/>
    </row>
    <row r="600" spans="2:13" ht="13.5" thickBot="1" x14ac:dyDescent="0.25">
      <c r="B600" s="301"/>
      <c r="C600" s="302"/>
      <c r="D600" s="303"/>
      <c r="E600" s="304"/>
      <c r="F600" s="305"/>
      <c r="G600" s="306"/>
      <c r="H600" s="100" t="s">
        <v>19</v>
      </c>
      <c r="I600" s="101"/>
      <c r="J600" s="101"/>
      <c r="K600" s="164">
        <f t="shared" ref="K600" si="38">ROUND(SUM(K577:K599),0)</f>
        <v>393</v>
      </c>
      <c r="L600" s="110"/>
      <c r="M600" s="114"/>
    </row>
    <row r="601" spans="2:13" ht="13.5" thickBot="1" x14ac:dyDescent="0.25"/>
    <row r="602" spans="2:13" ht="13.5" thickBot="1" x14ac:dyDescent="0.25">
      <c r="B602" s="89" t="s">
        <v>17</v>
      </c>
      <c r="C602" s="89" t="s">
        <v>15</v>
      </c>
      <c r="D602" s="89" t="s">
        <v>14</v>
      </c>
      <c r="E602" s="307" t="s">
        <v>18</v>
      </c>
      <c r="F602" s="308"/>
      <c r="G602" s="308"/>
      <c r="H602" s="309"/>
      <c r="I602" s="307" t="s">
        <v>19</v>
      </c>
      <c r="J602" s="308"/>
      <c r="K602" s="308"/>
      <c r="L602" s="309"/>
      <c r="M602" s="89" t="s">
        <v>20</v>
      </c>
    </row>
    <row r="603" spans="2:13" ht="26.25" thickBot="1" x14ac:dyDescent="0.25">
      <c r="B603" s="92">
        <f>+Mercado!A54</f>
        <v>2.1099999999999977</v>
      </c>
      <c r="C603" s="93" t="str">
        <f>+Mercado!C54</f>
        <v>ALISTADO PISO 4 CM</v>
      </c>
      <c r="D603" s="93" t="str">
        <f>+Mercado!D54</f>
        <v>M2</v>
      </c>
      <c r="E603" s="95" t="s">
        <v>21</v>
      </c>
      <c r="F603" s="95" t="s">
        <v>23</v>
      </c>
      <c r="G603" s="95" t="s">
        <v>22</v>
      </c>
      <c r="H603" s="95" t="s">
        <v>24</v>
      </c>
      <c r="I603" s="95" t="s">
        <v>25</v>
      </c>
      <c r="J603" s="95" t="s">
        <v>26</v>
      </c>
      <c r="K603" s="95" t="s">
        <v>27</v>
      </c>
      <c r="L603" s="95" t="s">
        <v>28</v>
      </c>
      <c r="M603" s="95" t="s">
        <v>29</v>
      </c>
    </row>
    <row r="604" spans="2:13" x14ac:dyDescent="0.2">
      <c r="B604" s="295"/>
      <c r="C604" s="296"/>
      <c r="D604" s="297"/>
      <c r="E604" s="180">
        <v>4.5</v>
      </c>
      <c r="F604" s="96">
        <v>2.5</v>
      </c>
      <c r="G604" s="96"/>
      <c r="H604" s="96"/>
      <c r="I604" s="96">
        <v>4</v>
      </c>
      <c r="J604" s="96"/>
      <c r="K604" s="182"/>
      <c r="L604" s="115"/>
      <c r="M604" s="185" t="s">
        <v>231</v>
      </c>
    </row>
    <row r="605" spans="2:13" x14ac:dyDescent="0.2">
      <c r="B605" s="298"/>
      <c r="C605" s="299"/>
      <c r="D605" s="300"/>
      <c r="E605" s="20">
        <v>4.5</v>
      </c>
      <c r="F605" s="8">
        <v>3.5</v>
      </c>
      <c r="G605" s="21"/>
      <c r="H605" s="8"/>
      <c r="I605" s="21">
        <v>1</v>
      </c>
      <c r="J605" s="96"/>
      <c r="K605" s="182">
        <f t="shared" ref="K605" si="39">+E605*F605*I605</f>
        <v>15.75</v>
      </c>
      <c r="L605" s="115"/>
      <c r="M605" s="181" t="s">
        <v>232</v>
      </c>
    </row>
    <row r="606" spans="2:13" x14ac:dyDescent="0.2">
      <c r="B606" s="298"/>
      <c r="C606" s="299"/>
      <c r="D606" s="300"/>
      <c r="E606" s="180">
        <v>4.5</v>
      </c>
      <c r="F606" s="96">
        <v>2.5</v>
      </c>
      <c r="G606" s="96"/>
      <c r="H606" s="96"/>
      <c r="I606" s="96">
        <v>4</v>
      </c>
      <c r="J606" s="96"/>
      <c r="K606" s="182"/>
      <c r="L606" s="115"/>
      <c r="M606" s="185" t="s">
        <v>233</v>
      </c>
    </row>
    <row r="607" spans="2:13" x14ac:dyDescent="0.2">
      <c r="B607" s="298"/>
      <c r="C607" s="299"/>
      <c r="D607" s="300"/>
      <c r="E607" s="20">
        <v>4.5</v>
      </c>
      <c r="F607" s="8">
        <v>3.5</v>
      </c>
      <c r="G607" s="21"/>
      <c r="H607" s="8"/>
      <c r="I607" s="21">
        <v>1</v>
      </c>
      <c r="J607" s="96"/>
      <c r="K607" s="182">
        <f t="shared" ref="K607:K609" si="40">+E607*F607*I607</f>
        <v>15.75</v>
      </c>
      <c r="L607" s="115"/>
      <c r="M607" s="181" t="s">
        <v>234</v>
      </c>
    </row>
    <row r="608" spans="2:13" x14ac:dyDescent="0.2">
      <c r="B608" s="298"/>
      <c r="C608" s="299"/>
      <c r="D608" s="300"/>
      <c r="E608" s="20">
        <v>4.5</v>
      </c>
      <c r="F608" s="8">
        <v>2.5</v>
      </c>
      <c r="G608" s="21"/>
      <c r="H608" s="8"/>
      <c r="I608" s="21">
        <v>4</v>
      </c>
      <c r="J608" s="96"/>
      <c r="K608" s="182"/>
      <c r="L608" s="115"/>
      <c r="M608" s="185" t="s">
        <v>235</v>
      </c>
    </row>
    <row r="609" spans="2:13" x14ac:dyDescent="0.2">
      <c r="B609" s="298"/>
      <c r="C609" s="299"/>
      <c r="D609" s="300"/>
      <c r="E609" s="20">
        <v>4.5</v>
      </c>
      <c r="F609" s="8">
        <v>3.5</v>
      </c>
      <c r="G609" s="21"/>
      <c r="H609" s="8"/>
      <c r="I609" s="21">
        <v>1</v>
      </c>
      <c r="J609" s="96"/>
      <c r="K609" s="182">
        <f t="shared" si="40"/>
        <v>15.75</v>
      </c>
      <c r="L609" s="115"/>
      <c r="M609" s="181" t="s">
        <v>236</v>
      </c>
    </row>
    <row r="610" spans="2:13" x14ac:dyDescent="0.2">
      <c r="B610" s="298"/>
      <c r="C610" s="299"/>
      <c r="D610" s="300"/>
      <c r="E610" s="20">
        <v>4.5</v>
      </c>
      <c r="F610" s="8">
        <v>2.5</v>
      </c>
      <c r="G610" s="21"/>
      <c r="H610" s="8"/>
      <c r="I610" s="21">
        <v>4</v>
      </c>
      <c r="J610" s="96"/>
      <c r="K610" s="182"/>
      <c r="L610" s="115"/>
      <c r="M610" s="185" t="s">
        <v>237</v>
      </c>
    </row>
    <row r="611" spans="2:13" x14ac:dyDescent="0.2">
      <c r="B611" s="298"/>
      <c r="C611" s="299"/>
      <c r="D611" s="300"/>
      <c r="E611" s="20">
        <v>4.5</v>
      </c>
      <c r="F611" s="8">
        <v>3.5</v>
      </c>
      <c r="G611" s="21"/>
      <c r="H611" s="8"/>
      <c r="I611" s="21">
        <v>1</v>
      </c>
      <c r="J611" s="96"/>
      <c r="K611" s="182">
        <f t="shared" ref="K611:K612" si="41">+E611*F611*I611</f>
        <v>15.75</v>
      </c>
      <c r="L611" s="115"/>
      <c r="M611" s="181" t="s">
        <v>238</v>
      </c>
    </row>
    <row r="612" spans="2:13" x14ac:dyDescent="0.2">
      <c r="B612" s="298"/>
      <c r="C612" s="299"/>
      <c r="D612" s="300"/>
      <c r="E612" s="20">
        <v>4.5</v>
      </c>
      <c r="F612" s="8">
        <v>25</v>
      </c>
      <c r="G612" s="8"/>
      <c r="H612" s="8"/>
      <c r="I612" s="8">
        <v>1</v>
      </c>
      <c r="J612" s="96"/>
      <c r="K612" s="182">
        <f t="shared" si="41"/>
        <v>112.5</v>
      </c>
      <c r="L612" s="90"/>
      <c r="M612" s="181" t="s">
        <v>257</v>
      </c>
    </row>
    <row r="613" spans="2:13" x14ac:dyDescent="0.2">
      <c r="B613" s="298"/>
      <c r="C613" s="299"/>
      <c r="D613" s="300"/>
      <c r="E613" s="20">
        <v>6</v>
      </c>
      <c r="F613" s="8">
        <v>7</v>
      </c>
      <c r="G613" s="8"/>
      <c r="H613" s="71"/>
      <c r="I613" s="8">
        <v>1</v>
      </c>
      <c r="J613" s="96"/>
      <c r="K613" s="182">
        <f t="shared" ref="K613:K614" si="42">+E613*F613*I613</f>
        <v>42</v>
      </c>
      <c r="L613" s="109"/>
      <c r="M613" s="181" t="s">
        <v>240</v>
      </c>
    </row>
    <row r="614" spans="2:13" x14ac:dyDescent="0.2">
      <c r="B614" s="298"/>
      <c r="C614" s="299"/>
      <c r="D614" s="300"/>
      <c r="E614" s="20">
        <v>9</v>
      </c>
      <c r="F614" s="8">
        <v>7</v>
      </c>
      <c r="G614" s="8"/>
      <c r="H614" s="71"/>
      <c r="I614" s="8">
        <v>1</v>
      </c>
      <c r="J614" s="96"/>
      <c r="K614" s="182">
        <f t="shared" si="42"/>
        <v>63</v>
      </c>
      <c r="L614" s="109"/>
      <c r="M614" s="181" t="s">
        <v>241</v>
      </c>
    </row>
    <row r="615" spans="2:13" x14ac:dyDescent="0.2">
      <c r="B615" s="298"/>
      <c r="C615" s="299"/>
      <c r="D615" s="300"/>
      <c r="E615" s="20">
        <v>2.5</v>
      </c>
      <c r="F615" s="8">
        <v>7.9</v>
      </c>
      <c r="G615" s="8"/>
      <c r="H615" s="71"/>
      <c r="I615" s="8">
        <v>4</v>
      </c>
      <c r="J615" s="96"/>
      <c r="K615" s="182"/>
      <c r="L615" s="109"/>
      <c r="M615" s="185" t="s">
        <v>242</v>
      </c>
    </row>
    <row r="616" spans="2:13" x14ac:dyDescent="0.2">
      <c r="B616" s="298"/>
      <c r="C616" s="299"/>
      <c r="D616" s="300"/>
      <c r="E616" s="20">
        <v>12.5</v>
      </c>
      <c r="F616" s="8">
        <v>9</v>
      </c>
      <c r="G616" s="8"/>
      <c r="H616" s="71"/>
      <c r="I616" s="8">
        <v>1</v>
      </c>
      <c r="J616" s="96"/>
      <c r="K616" s="182">
        <f t="shared" ref="K616:K623" si="43">+E616*F616*I616</f>
        <v>112.5</v>
      </c>
      <c r="L616" s="109"/>
      <c r="M616" s="185" t="s">
        <v>243</v>
      </c>
    </row>
    <row r="617" spans="2:13" x14ac:dyDescent="0.2">
      <c r="B617" s="298"/>
      <c r="C617" s="299"/>
      <c r="D617" s="300"/>
      <c r="E617" s="20">
        <v>1.2</v>
      </c>
      <c r="F617" s="8">
        <v>80</v>
      </c>
      <c r="G617" s="8"/>
      <c r="H617" s="71"/>
      <c r="I617" s="8">
        <v>1</v>
      </c>
      <c r="J617" s="96"/>
      <c r="K617" s="182">
        <f t="shared" si="43"/>
        <v>96</v>
      </c>
      <c r="L617" s="109"/>
      <c r="M617" s="181" t="s">
        <v>244</v>
      </c>
    </row>
    <row r="618" spans="2:13" x14ac:dyDescent="0.2">
      <c r="B618" s="298"/>
      <c r="C618" s="299"/>
      <c r="D618" s="300"/>
      <c r="E618" s="20">
        <v>15</v>
      </c>
      <c r="F618" s="8">
        <v>5</v>
      </c>
      <c r="G618" s="8"/>
      <c r="H618" s="71"/>
      <c r="I618" s="8">
        <v>1</v>
      </c>
      <c r="J618" s="96"/>
      <c r="K618" s="182">
        <f t="shared" si="43"/>
        <v>75</v>
      </c>
      <c r="L618" s="109"/>
      <c r="M618" s="181" t="s">
        <v>245</v>
      </c>
    </row>
    <row r="619" spans="2:13" x14ac:dyDescent="0.2">
      <c r="B619" s="298"/>
      <c r="C619" s="299"/>
      <c r="D619" s="300"/>
      <c r="E619" s="20">
        <v>3.5</v>
      </c>
      <c r="F619" s="8">
        <v>4</v>
      </c>
      <c r="G619" s="8"/>
      <c r="H619" s="71"/>
      <c r="I619" s="8">
        <v>1</v>
      </c>
      <c r="J619" s="21"/>
      <c r="K619" s="182">
        <f t="shared" si="43"/>
        <v>14</v>
      </c>
      <c r="L619" s="109"/>
      <c r="M619" s="181" t="s">
        <v>246</v>
      </c>
    </row>
    <row r="620" spans="2:13" x14ac:dyDescent="0.2">
      <c r="B620" s="298"/>
      <c r="C620" s="299"/>
      <c r="D620" s="300"/>
      <c r="E620" s="20">
        <v>6</v>
      </c>
      <c r="F620" s="8">
        <v>6</v>
      </c>
      <c r="G620" s="8"/>
      <c r="H620" s="71"/>
      <c r="I620" s="8">
        <v>1</v>
      </c>
      <c r="J620" s="21"/>
      <c r="K620" s="182">
        <f t="shared" si="43"/>
        <v>36</v>
      </c>
      <c r="L620" s="109"/>
      <c r="M620" s="181" t="s">
        <v>247</v>
      </c>
    </row>
    <row r="621" spans="2:13" x14ac:dyDescent="0.2">
      <c r="B621" s="298"/>
      <c r="C621" s="299"/>
      <c r="D621" s="300"/>
      <c r="E621" s="20">
        <v>3.5</v>
      </c>
      <c r="F621" s="8">
        <v>4</v>
      </c>
      <c r="G621" s="8"/>
      <c r="H621" s="71"/>
      <c r="I621" s="8">
        <v>1</v>
      </c>
      <c r="J621" s="21"/>
      <c r="K621" s="182">
        <f t="shared" si="43"/>
        <v>14</v>
      </c>
      <c r="L621" s="109"/>
      <c r="M621" s="181" t="s">
        <v>248</v>
      </c>
    </row>
    <row r="622" spans="2:13" x14ac:dyDescent="0.2">
      <c r="B622" s="298"/>
      <c r="C622" s="299"/>
      <c r="D622" s="300"/>
      <c r="E622" s="20">
        <v>3.5</v>
      </c>
      <c r="F622" s="8">
        <v>4</v>
      </c>
      <c r="G622" s="8"/>
      <c r="H622" s="71"/>
      <c r="I622" s="8">
        <v>1</v>
      </c>
      <c r="J622" s="21"/>
      <c r="K622" s="182">
        <f t="shared" si="43"/>
        <v>14</v>
      </c>
      <c r="L622" s="109"/>
      <c r="M622" s="181" t="s">
        <v>228</v>
      </c>
    </row>
    <row r="623" spans="2:13" x14ac:dyDescent="0.2">
      <c r="B623" s="298"/>
      <c r="C623" s="299"/>
      <c r="D623" s="300"/>
      <c r="E623" s="20">
        <v>8</v>
      </c>
      <c r="F623" s="8">
        <v>7</v>
      </c>
      <c r="G623" s="8"/>
      <c r="H623" s="71"/>
      <c r="I623" s="8">
        <v>2</v>
      </c>
      <c r="J623" s="21"/>
      <c r="K623" s="182">
        <f t="shared" si="43"/>
        <v>112</v>
      </c>
      <c r="L623" s="109"/>
      <c r="M623" s="181" t="s">
        <v>229</v>
      </c>
    </row>
    <row r="624" spans="2:13" x14ac:dyDescent="0.2">
      <c r="B624" s="298"/>
      <c r="C624" s="299"/>
      <c r="D624" s="300"/>
      <c r="E624" s="20"/>
      <c r="F624" s="8"/>
      <c r="G624" s="8"/>
      <c r="H624" s="71"/>
      <c r="I624" s="8"/>
      <c r="J624" s="21"/>
      <c r="K624" s="182"/>
      <c r="L624" s="109"/>
      <c r="M624" s="181"/>
    </row>
    <row r="625" spans="2:13" x14ac:dyDescent="0.2">
      <c r="B625" s="298"/>
      <c r="C625" s="299"/>
      <c r="D625" s="300"/>
      <c r="E625" s="20"/>
      <c r="F625" s="8"/>
      <c r="G625" s="8"/>
      <c r="H625" s="71"/>
      <c r="I625" s="71"/>
      <c r="J625" s="179"/>
      <c r="K625" s="178"/>
      <c r="L625" s="109"/>
      <c r="M625" s="112"/>
    </row>
    <row r="626" spans="2:13" ht="13.5" thickBot="1" x14ac:dyDescent="0.25">
      <c r="B626" s="298"/>
      <c r="C626" s="299"/>
      <c r="D626" s="300"/>
      <c r="E626" s="91"/>
      <c r="F626" s="8"/>
      <c r="G626" s="8"/>
      <c r="H626" s="71"/>
      <c r="I626" s="71"/>
      <c r="J626" s="71"/>
      <c r="K626" s="71"/>
      <c r="L626" s="109"/>
      <c r="M626" s="113"/>
    </row>
    <row r="627" spans="2:13" ht="13.5" thickBot="1" x14ac:dyDescent="0.25">
      <c r="B627" s="301"/>
      <c r="C627" s="302"/>
      <c r="D627" s="303"/>
      <c r="E627" s="304"/>
      <c r="F627" s="305"/>
      <c r="G627" s="306"/>
      <c r="H627" s="100" t="s">
        <v>19</v>
      </c>
      <c r="I627" s="101"/>
      <c r="J627" s="101"/>
      <c r="K627" s="164">
        <f t="shared" ref="K627" si="44">ROUND(SUM(K604:K626),0)</f>
        <v>754</v>
      </c>
      <c r="L627" s="110"/>
      <c r="M627" s="114"/>
    </row>
    <row r="628" spans="2:13" ht="13.5" thickBot="1" x14ac:dyDescent="0.25"/>
    <row r="629" spans="2:13" ht="13.5" thickBot="1" x14ac:dyDescent="0.25">
      <c r="B629" s="89" t="s">
        <v>17</v>
      </c>
      <c r="C629" s="89" t="s">
        <v>15</v>
      </c>
      <c r="D629" s="89" t="s">
        <v>14</v>
      </c>
      <c r="E629" s="307" t="s">
        <v>18</v>
      </c>
      <c r="F629" s="308"/>
      <c r="G629" s="308"/>
      <c r="H629" s="309"/>
      <c r="I629" s="307" t="s">
        <v>19</v>
      </c>
      <c r="J629" s="308"/>
      <c r="K629" s="308"/>
      <c r="L629" s="309"/>
      <c r="M629" s="89" t="s">
        <v>20</v>
      </c>
    </row>
    <row r="630" spans="2:13" ht="26.25" thickBot="1" x14ac:dyDescent="0.25">
      <c r="B630" s="92">
        <f>+Mercado!A55</f>
        <v>2.1199999999999974</v>
      </c>
      <c r="C630" s="93" t="str">
        <f>+Mercado!C55</f>
        <v>ENCHAPE CERAMICA 25X25 - 1 CALIDAD</v>
      </c>
      <c r="D630" s="93" t="str">
        <f>+Mercado!D55</f>
        <v>M2</v>
      </c>
      <c r="E630" s="95" t="s">
        <v>21</v>
      </c>
      <c r="F630" s="95" t="s">
        <v>23</v>
      </c>
      <c r="G630" s="95" t="s">
        <v>22</v>
      </c>
      <c r="H630" s="95" t="s">
        <v>24</v>
      </c>
      <c r="I630" s="95" t="s">
        <v>25</v>
      </c>
      <c r="J630" s="95" t="s">
        <v>26</v>
      </c>
      <c r="K630" s="95" t="s">
        <v>27</v>
      </c>
      <c r="L630" s="95" t="s">
        <v>28</v>
      </c>
      <c r="M630" s="95" t="s">
        <v>29</v>
      </c>
    </row>
    <row r="631" spans="2:13" x14ac:dyDescent="0.2">
      <c r="B631" s="295"/>
      <c r="C631" s="296"/>
      <c r="D631" s="297"/>
      <c r="E631" s="180">
        <v>4.5</v>
      </c>
      <c r="F631" s="96">
        <v>2.5</v>
      </c>
      <c r="G631" s="96"/>
      <c r="H631" s="96"/>
      <c r="I631" s="96">
        <v>4</v>
      </c>
      <c r="J631" s="96"/>
      <c r="K631" s="182">
        <f t="shared" ref="K631:K643" si="45">+E631*F631*I631</f>
        <v>45</v>
      </c>
      <c r="L631" s="115"/>
      <c r="M631" s="185" t="s">
        <v>231</v>
      </c>
    </row>
    <row r="632" spans="2:13" x14ac:dyDescent="0.2">
      <c r="B632" s="298"/>
      <c r="C632" s="299"/>
      <c r="D632" s="300"/>
      <c r="E632" s="20">
        <v>4.5</v>
      </c>
      <c r="F632" s="8">
        <v>3.5</v>
      </c>
      <c r="G632" s="21"/>
      <c r="H632" s="8"/>
      <c r="I632" s="21">
        <v>1</v>
      </c>
      <c r="J632" s="96"/>
      <c r="K632" s="182"/>
      <c r="L632" s="115"/>
      <c r="M632" s="181" t="s">
        <v>232</v>
      </c>
    </row>
    <row r="633" spans="2:13" x14ac:dyDescent="0.2">
      <c r="B633" s="298"/>
      <c r="C633" s="299"/>
      <c r="D633" s="300"/>
      <c r="E633" s="180">
        <v>4.5</v>
      </c>
      <c r="F633" s="96">
        <v>2.5</v>
      </c>
      <c r="G633" s="96"/>
      <c r="H633" s="96"/>
      <c r="I633" s="96">
        <v>4</v>
      </c>
      <c r="J633" s="96"/>
      <c r="K633" s="182">
        <f t="shared" si="45"/>
        <v>45</v>
      </c>
      <c r="L633" s="115"/>
      <c r="M633" s="185" t="s">
        <v>233</v>
      </c>
    </row>
    <row r="634" spans="2:13" x14ac:dyDescent="0.2">
      <c r="B634" s="298"/>
      <c r="C634" s="299"/>
      <c r="D634" s="300"/>
      <c r="E634" s="20">
        <v>4.5</v>
      </c>
      <c r="F634" s="8">
        <v>3.5</v>
      </c>
      <c r="G634" s="21"/>
      <c r="H634" s="8"/>
      <c r="I634" s="21">
        <v>1</v>
      </c>
      <c r="J634" s="96"/>
      <c r="K634" s="182"/>
      <c r="L634" s="115"/>
      <c r="M634" s="181" t="s">
        <v>234</v>
      </c>
    </row>
    <row r="635" spans="2:13" x14ac:dyDescent="0.2">
      <c r="B635" s="298"/>
      <c r="C635" s="299"/>
      <c r="D635" s="300"/>
      <c r="E635" s="20">
        <v>4.5</v>
      </c>
      <c r="F635" s="8">
        <v>2.5</v>
      </c>
      <c r="G635" s="21"/>
      <c r="H635" s="8"/>
      <c r="I635" s="21">
        <v>4</v>
      </c>
      <c r="J635" s="96"/>
      <c r="K635" s="182">
        <f t="shared" si="45"/>
        <v>45</v>
      </c>
      <c r="L635" s="115"/>
      <c r="M635" s="185" t="s">
        <v>235</v>
      </c>
    </row>
    <row r="636" spans="2:13" x14ac:dyDescent="0.2">
      <c r="B636" s="298"/>
      <c r="C636" s="299"/>
      <c r="D636" s="300"/>
      <c r="E636" s="20">
        <v>4.5</v>
      </c>
      <c r="F636" s="8">
        <v>3.5</v>
      </c>
      <c r="G636" s="21"/>
      <c r="H636" s="8"/>
      <c r="I636" s="21">
        <v>1</v>
      </c>
      <c r="J636" s="96"/>
      <c r="K636" s="182"/>
      <c r="L636" s="115"/>
      <c r="M636" s="181" t="s">
        <v>236</v>
      </c>
    </row>
    <row r="637" spans="2:13" x14ac:dyDescent="0.2">
      <c r="B637" s="298"/>
      <c r="C637" s="299"/>
      <c r="D637" s="300"/>
      <c r="E637" s="20">
        <v>4.5</v>
      </c>
      <c r="F637" s="8">
        <v>2.5</v>
      </c>
      <c r="G637" s="21"/>
      <c r="H637" s="8"/>
      <c r="I637" s="21">
        <v>4</v>
      </c>
      <c r="J637" s="96"/>
      <c r="K637" s="182">
        <f t="shared" si="45"/>
        <v>45</v>
      </c>
      <c r="L637" s="115"/>
      <c r="M637" s="185" t="s">
        <v>237</v>
      </c>
    </row>
    <row r="638" spans="2:13" x14ac:dyDescent="0.2">
      <c r="B638" s="298"/>
      <c r="C638" s="299"/>
      <c r="D638" s="300"/>
      <c r="E638" s="20">
        <v>4.5</v>
      </c>
      <c r="F638" s="8">
        <v>3.5</v>
      </c>
      <c r="G638" s="21"/>
      <c r="H638" s="8"/>
      <c r="I638" s="21">
        <v>1</v>
      </c>
      <c r="J638" s="96"/>
      <c r="K638" s="182"/>
      <c r="L638" s="115"/>
      <c r="M638" s="181" t="s">
        <v>238</v>
      </c>
    </row>
    <row r="639" spans="2:13" x14ac:dyDescent="0.2">
      <c r="B639" s="298"/>
      <c r="C639" s="299"/>
      <c r="D639" s="300"/>
      <c r="E639" s="20">
        <v>4.5</v>
      </c>
      <c r="F639" s="8">
        <v>25</v>
      </c>
      <c r="G639" s="8"/>
      <c r="H639" s="8"/>
      <c r="I639" s="8">
        <v>1</v>
      </c>
      <c r="J639" s="96"/>
      <c r="K639" s="182"/>
      <c r="L639" s="90"/>
      <c r="M639" s="181" t="s">
        <v>257</v>
      </c>
    </row>
    <row r="640" spans="2:13" x14ac:dyDescent="0.2">
      <c r="B640" s="298"/>
      <c r="C640" s="299"/>
      <c r="D640" s="300"/>
      <c r="E640" s="20">
        <v>6</v>
      </c>
      <c r="F640" s="8">
        <v>7</v>
      </c>
      <c r="G640" s="8"/>
      <c r="H640" s="71"/>
      <c r="I640" s="8">
        <v>1</v>
      </c>
      <c r="J640" s="96"/>
      <c r="K640" s="182">
        <f t="shared" si="45"/>
        <v>42</v>
      </c>
      <c r="L640" s="109"/>
      <c r="M640" s="181" t="s">
        <v>240</v>
      </c>
    </row>
    <row r="641" spans="2:13" x14ac:dyDescent="0.2">
      <c r="B641" s="298"/>
      <c r="C641" s="299"/>
      <c r="D641" s="300"/>
      <c r="E641" s="20">
        <v>9</v>
      </c>
      <c r="F641" s="8">
        <v>7</v>
      </c>
      <c r="G641" s="8"/>
      <c r="H641" s="71"/>
      <c r="I641" s="8">
        <v>1</v>
      </c>
      <c r="J641" s="96"/>
      <c r="K641" s="182">
        <f t="shared" si="45"/>
        <v>63</v>
      </c>
      <c r="L641" s="109"/>
      <c r="M641" s="181" t="s">
        <v>241</v>
      </c>
    </row>
    <row r="642" spans="2:13" x14ac:dyDescent="0.2">
      <c r="B642" s="298"/>
      <c r="C642" s="299"/>
      <c r="D642" s="300"/>
      <c r="E642" s="20">
        <v>2.5</v>
      </c>
      <c r="F642" s="8">
        <v>7.9</v>
      </c>
      <c r="G642" s="8"/>
      <c r="H642" s="71"/>
      <c r="I642" s="8">
        <v>4</v>
      </c>
      <c r="J642" s="96"/>
      <c r="K642" s="182">
        <f t="shared" si="45"/>
        <v>79</v>
      </c>
      <c r="L642" s="109"/>
      <c r="M642" s="185" t="s">
        <v>242</v>
      </c>
    </row>
    <row r="643" spans="2:13" x14ac:dyDescent="0.2">
      <c r="B643" s="298"/>
      <c r="C643" s="299"/>
      <c r="D643" s="300"/>
      <c r="E643" s="20">
        <v>12.5</v>
      </c>
      <c r="F643" s="8">
        <v>9</v>
      </c>
      <c r="G643" s="8"/>
      <c r="H643" s="71"/>
      <c r="I643" s="8">
        <v>1</v>
      </c>
      <c r="J643" s="96"/>
      <c r="K643" s="182">
        <f t="shared" si="45"/>
        <v>112.5</v>
      </c>
      <c r="L643" s="109"/>
      <c r="M643" s="185" t="s">
        <v>243</v>
      </c>
    </row>
    <row r="644" spans="2:13" x14ac:dyDescent="0.2">
      <c r="B644" s="298"/>
      <c r="C644" s="299"/>
      <c r="D644" s="300"/>
      <c r="E644" s="20">
        <v>1.2</v>
      </c>
      <c r="F644" s="8">
        <v>80</v>
      </c>
      <c r="G644" s="8"/>
      <c r="H644" s="71"/>
      <c r="I644" s="8">
        <v>1</v>
      </c>
      <c r="J644" s="96"/>
      <c r="K644" s="182"/>
      <c r="L644" s="109"/>
      <c r="M644" s="181" t="s">
        <v>244</v>
      </c>
    </row>
    <row r="645" spans="2:13" x14ac:dyDescent="0.2">
      <c r="B645" s="298"/>
      <c r="C645" s="299"/>
      <c r="D645" s="300"/>
      <c r="E645" s="20">
        <v>15</v>
      </c>
      <c r="F645" s="8">
        <v>5</v>
      </c>
      <c r="G645" s="8"/>
      <c r="H645" s="71"/>
      <c r="I645" s="8">
        <v>1</v>
      </c>
      <c r="J645" s="96"/>
      <c r="K645" s="182"/>
      <c r="L645" s="109"/>
      <c r="M645" s="181" t="s">
        <v>245</v>
      </c>
    </row>
    <row r="646" spans="2:13" x14ac:dyDescent="0.2">
      <c r="B646" s="298"/>
      <c r="C646" s="299"/>
      <c r="D646" s="300"/>
      <c r="E646" s="20">
        <v>3.5</v>
      </c>
      <c r="F646" s="8">
        <v>4</v>
      </c>
      <c r="G646" s="8"/>
      <c r="H646" s="71"/>
      <c r="I646" s="8">
        <v>1</v>
      </c>
      <c r="J646" s="21"/>
      <c r="K646" s="182"/>
      <c r="L646" s="109"/>
      <c r="M646" s="181" t="s">
        <v>246</v>
      </c>
    </row>
    <row r="647" spans="2:13" x14ac:dyDescent="0.2">
      <c r="B647" s="298"/>
      <c r="C647" s="299"/>
      <c r="D647" s="300"/>
      <c r="E647" s="20">
        <v>6</v>
      </c>
      <c r="F647" s="8">
        <v>6</v>
      </c>
      <c r="G647" s="8"/>
      <c r="H647" s="71"/>
      <c r="I647" s="8">
        <v>1</v>
      </c>
      <c r="J647" s="21"/>
      <c r="K647" s="182"/>
      <c r="L647" s="109"/>
      <c r="M647" s="181" t="s">
        <v>247</v>
      </c>
    </row>
    <row r="648" spans="2:13" x14ac:dyDescent="0.2">
      <c r="B648" s="298"/>
      <c r="C648" s="299"/>
      <c r="D648" s="300"/>
      <c r="E648" s="20">
        <v>3.5</v>
      </c>
      <c r="F648" s="8">
        <v>4</v>
      </c>
      <c r="G648" s="8"/>
      <c r="H648" s="71"/>
      <c r="I648" s="8">
        <v>1</v>
      </c>
      <c r="J648" s="21"/>
      <c r="K648" s="182"/>
      <c r="L648" s="109"/>
      <c r="M648" s="181" t="s">
        <v>248</v>
      </c>
    </row>
    <row r="649" spans="2:13" x14ac:dyDescent="0.2">
      <c r="B649" s="298"/>
      <c r="C649" s="299"/>
      <c r="D649" s="300"/>
      <c r="E649" s="20">
        <v>3.5</v>
      </c>
      <c r="F649" s="8">
        <v>4</v>
      </c>
      <c r="G649" s="8"/>
      <c r="H649" s="71"/>
      <c r="I649" s="8">
        <v>1</v>
      </c>
      <c r="J649" s="21"/>
      <c r="K649" s="182"/>
      <c r="L649" s="109"/>
      <c r="M649" s="181" t="s">
        <v>228</v>
      </c>
    </row>
    <row r="650" spans="2:13" x14ac:dyDescent="0.2">
      <c r="B650" s="298"/>
      <c r="C650" s="299"/>
      <c r="D650" s="300"/>
      <c r="E650" s="20">
        <v>8</v>
      </c>
      <c r="F650" s="8">
        <v>7</v>
      </c>
      <c r="G650" s="8"/>
      <c r="H650" s="71"/>
      <c r="I650" s="8">
        <v>2</v>
      </c>
      <c r="J650" s="21"/>
      <c r="K650" s="182"/>
      <c r="L650" s="109"/>
      <c r="M650" s="181" t="s">
        <v>229</v>
      </c>
    </row>
    <row r="651" spans="2:13" x14ac:dyDescent="0.2">
      <c r="B651" s="298"/>
      <c r="C651" s="299"/>
      <c r="D651" s="300"/>
      <c r="E651" s="20"/>
      <c r="F651" s="8"/>
      <c r="G651" s="8"/>
      <c r="H651" s="71"/>
      <c r="I651" s="8"/>
      <c r="J651" s="21"/>
      <c r="K651" s="182"/>
      <c r="L651" s="109"/>
      <c r="M651" s="181"/>
    </row>
    <row r="652" spans="2:13" x14ac:dyDescent="0.2">
      <c r="B652" s="298"/>
      <c r="C652" s="299"/>
      <c r="D652" s="300"/>
      <c r="E652" s="20"/>
      <c r="F652" s="8"/>
      <c r="G652" s="8"/>
      <c r="H652" s="71"/>
      <c r="I652" s="71"/>
      <c r="J652" s="179"/>
      <c r="K652" s="178"/>
      <c r="L652" s="109"/>
      <c r="M652" s="112"/>
    </row>
    <row r="653" spans="2:13" ht="13.5" thickBot="1" x14ac:dyDescent="0.25">
      <c r="B653" s="298"/>
      <c r="C653" s="299"/>
      <c r="D653" s="300"/>
      <c r="E653" s="91"/>
      <c r="F653" s="8"/>
      <c r="G653" s="8"/>
      <c r="H653" s="71"/>
      <c r="I653" s="71"/>
      <c r="J653" s="71"/>
      <c r="K653" s="71"/>
      <c r="L653" s="109"/>
      <c r="M653" s="113"/>
    </row>
    <row r="654" spans="2:13" ht="13.5" thickBot="1" x14ac:dyDescent="0.25">
      <c r="B654" s="301"/>
      <c r="C654" s="302"/>
      <c r="D654" s="303"/>
      <c r="E654" s="304"/>
      <c r="F654" s="305"/>
      <c r="G654" s="306"/>
      <c r="H654" s="100" t="s">
        <v>19</v>
      </c>
      <c r="I654" s="101"/>
      <c r="J654" s="101"/>
      <c r="K654" s="164">
        <f t="shared" ref="K654" si="46">ROUND(SUM(K631:K653),0)</f>
        <v>477</v>
      </c>
      <c r="L654" s="110"/>
      <c r="M654" s="114"/>
    </row>
    <row r="655" spans="2:13" ht="13.5" thickBot="1" x14ac:dyDescent="0.25"/>
    <row r="656" spans="2:13" ht="13.5" thickBot="1" x14ac:dyDescent="0.25">
      <c r="B656" s="89" t="s">
        <v>17</v>
      </c>
      <c r="C656" s="89" t="s">
        <v>15</v>
      </c>
      <c r="D656" s="89" t="s">
        <v>14</v>
      </c>
      <c r="E656" s="307" t="s">
        <v>18</v>
      </c>
      <c r="F656" s="308"/>
      <c r="G656" s="308"/>
      <c r="H656" s="309"/>
      <c r="I656" s="307" t="s">
        <v>19</v>
      </c>
      <c r="J656" s="308"/>
      <c r="K656" s="308"/>
      <c r="L656" s="309"/>
      <c r="M656" s="89" t="s">
        <v>20</v>
      </c>
    </row>
    <row r="657" spans="2:13" ht="26.25" thickBot="1" x14ac:dyDescent="0.25">
      <c r="B657" s="92">
        <f>+Mercado!A56</f>
        <v>2.1299999999999972</v>
      </c>
      <c r="C657" s="93" t="str">
        <f>+Mercado!C56</f>
        <v>GUARDAESCOBA PORCELANATO 7X30CM</v>
      </c>
      <c r="D657" s="93" t="str">
        <f>+Mercado!D56</f>
        <v>ML</v>
      </c>
      <c r="E657" s="95" t="s">
        <v>21</v>
      </c>
      <c r="F657" s="95" t="s">
        <v>23</v>
      </c>
      <c r="G657" s="95" t="s">
        <v>22</v>
      </c>
      <c r="H657" s="95" t="s">
        <v>24</v>
      </c>
      <c r="I657" s="95" t="s">
        <v>25</v>
      </c>
      <c r="J657" s="95" t="s">
        <v>26</v>
      </c>
      <c r="K657" s="95" t="s">
        <v>27</v>
      </c>
      <c r="L657" s="95" t="s">
        <v>28</v>
      </c>
      <c r="M657" s="95" t="s">
        <v>29</v>
      </c>
    </row>
    <row r="658" spans="2:13" hidden="1" x14ac:dyDescent="0.2">
      <c r="B658" s="295"/>
      <c r="C658" s="296"/>
      <c r="D658" s="297"/>
      <c r="E658" s="180"/>
      <c r="F658" s="96"/>
      <c r="G658" s="96"/>
      <c r="H658" s="96"/>
      <c r="I658" s="96"/>
      <c r="J658" s="96"/>
      <c r="K658" s="182"/>
      <c r="L658" s="115"/>
      <c r="M658" s="112" t="s">
        <v>231</v>
      </c>
    </row>
    <row r="659" spans="2:13" hidden="1" x14ac:dyDescent="0.2">
      <c r="B659" s="298"/>
      <c r="C659" s="299"/>
      <c r="D659" s="300"/>
      <c r="E659" s="20"/>
      <c r="F659" s="8"/>
      <c r="G659" s="21"/>
      <c r="H659" s="8"/>
      <c r="I659" s="21"/>
      <c r="J659" s="96"/>
      <c r="K659" s="182"/>
      <c r="L659" s="115"/>
      <c r="M659" s="181" t="s">
        <v>232</v>
      </c>
    </row>
    <row r="660" spans="2:13" hidden="1" x14ac:dyDescent="0.2">
      <c r="B660" s="298"/>
      <c r="C660" s="299"/>
      <c r="D660" s="300"/>
      <c r="E660" s="180"/>
      <c r="F660" s="96"/>
      <c r="G660" s="96"/>
      <c r="H660" s="96"/>
      <c r="I660" s="96"/>
      <c r="J660" s="96"/>
      <c r="K660" s="182"/>
      <c r="L660" s="115"/>
      <c r="M660" s="112" t="s">
        <v>233</v>
      </c>
    </row>
    <row r="661" spans="2:13" hidden="1" x14ac:dyDescent="0.2">
      <c r="B661" s="298"/>
      <c r="C661" s="299"/>
      <c r="D661" s="300"/>
      <c r="E661" s="20"/>
      <c r="F661" s="8"/>
      <c r="G661" s="21"/>
      <c r="H661" s="8"/>
      <c r="I661" s="21"/>
      <c r="J661" s="96"/>
      <c r="K661" s="182"/>
      <c r="L661" s="115"/>
      <c r="M661" s="112" t="s">
        <v>234</v>
      </c>
    </row>
    <row r="662" spans="2:13" hidden="1" x14ac:dyDescent="0.2">
      <c r="B662" s="298"/>
      <c r="C662" s="299"/>
      <c r="D662" s="300"/>
      <c r="E662" s="20"/>
      <c r="F662" s="8"/>
      <c r="G662" s="21"/>
      <c r="H662" s="8"/>
      <c r="I662" s="21"/>
      <c r="J662" s="96"/>
      <c r="K662" s="182"/>
      <c r="L662" s="115"/>
      <c r="M662" s="112" t="s">
        <v>235</v>
      </c>
    </row>
    <row r="663" spans="2:13" hidden="1" x14ac:dyDescent="0.2">
      <c r="B663" s="298"/>
      <c r="C663" s="299"/>
      <c r="D663" s="300"/>
      <c r="E663" s="20"/>
      <c r="F663" s="8"/>
      <c r="G663" s="21"/>
      <c r="H663" s="8"/>
      <c r="I663" s="21"/>
      <c r="J663" s="96"/>
      <c r="K663" s="182"/>
      <c r="L663" s="115"/>
      <c r="M663" s="181" t="s">
        <v>236</v>
      </c>
    </row>
    <row r="664" spans="2:13" hidden="1" x14ac:dyDescent="0.2">
      <c r="B664" s="298"/>
      <c r="C664" s="299"/>
      <c r="D664" s="300"/>
      <c r="E664" s="20"/>
      <c r="F664" s="8"/>
      <c r="G664" s="21"/>
      <c r="H664" s="8"/>
      <c r="I664" s="21"/>
      <c r="J664" s="96"/>
      <c r="K664" s="182"/>
      <c r="L664" s="115"/>
      <c r="M664" s="112" t="s">
        <v>237</v>
      </c>
    </row>
    <row r="665" spans="2:13" hidden="1" x14ac:dyDescent="0.2">
      <c r="B665" s="298"/>
      <c r="C665" s="299"/>
      <c r="D665" s="300"/>
      <c r="E665" s="20"/>
      <c r="F665" s="8"/>
      <c r="G665" s="21"/>
      <c r="H665" s="8"/>
      <c r="I665" s="21"/>
      <c r="J665" s="96"/>
      <c r="K665" s="182"/>
      <c r="L665" s="115"/>
      <c r="M665" s="112" t="s">
        <v>238</v>
      </c>
    </row>
    <row r="666" spans="2:13" hidden="1" x14ac:dyDescent="0.2">
      <c r="B666" s="298"/>
      <c r="C666" s="299"/>
      <c r="D666" s="300"/>
      <c r="E666" s="20"/>
      <c r="F666" s="8"/>
      <c r="G666" s="8"/>
      <c r="H666" s="8"/>
      <c r="I666" s="8"/>
      <c r="J666" s="96"/>
      <c r="K666" s="182"/>
      <c r="L666" s="90"/>
      <c r="M666" s="181" t="s">
        <v>239</v>
      </c>
    </row>
    <row r="667" spans="2:13" x14ac:dyDescent="0.2">
      <c r="B667" s="298"/>
      <c r="C667" s="299"/>
      <c r="D667" s="300"/>
      <c r="E667" s="20"/>
      <c r="F667" s="8">
        <v>16</v>
      </c>
      <c r="G667" s="8"/>
      <c r="H667" s="71"/>
      <c r="I667" s="8"/>
      <c r="J667" s="96">
        <f>+F667</f>
        <v>16</v>
      </c>
      <c r="K667" s="182"/>
      <c r="L667" s="109"/>
      <c r="M667" s="181" t="s">
        <v>240</v>
      </c>
    </row>
    <row r="668" spans="2:13" x14ac:dyDescent="0.2">
      <c r="B668" s="298"/>
      <c r="C668" s="299"/>
      <c r="D668" s="300"/>
      <c r="E668" s="20"/>
      <c r="F668" s="8">
        <v>22</v>
      </c>
      <c r="G668" s="8"/>
      <c r="H668" s="71"/>
      <c r="I668" s="8"/>
      <c r="J668" s="96">
        <f t="shared" ref="J668" si="47">+F668</f>
        <v>22</v>
      </c>
      <c r="K668" s="182"/>
      <c r="L668" s="109"/>
      <c r="M668" s="181" t="s">
        <v>241</v>
      </c>
    </row>
    <row r="669" spans="2:13" x14ac:dyDescent="0.2">
      <c r="B669" s="298"/>
      <c r="C669" s="299"/>
      <c r="D669" s="300"/>
      <c r="E669" s="20"/>
      <c r="F669" s="8"/>
      <c r="G669" s="8"/>
      <c r="H669" s="71"/>
      <c r="I669" s="8"/>
      <c r="J669" s="96"/>
      <c r="K669" s="182"/>
      <c r="L669" s="109"/>
      <c r="M669" s="112" t="s">
        <v>242</v>
      </c>
    </row>
    <row r="670" spans="2:13" x14ac:dyDescent="0.2">
      <c r="B670" s="298"/>
      <c r="C670" s="299"/>
      <c r="D670" s="300"/>
      <c r="E670" s="20"/>
      <c r="F670" s="8">
        <v>60</v>
      </c>
      <c r="G670" s="8"/>
      <c r="H670" s="71"/>
      <c r="I670" s="8"/>
      <c r="J670" s="96">
        <f t="shared" ref="J670:J677" si="48">+F670</f>
        <v>60</v>
      </c>
      <c r="K670" s="182"/>
      <c r="L670" s="109"/>
      <c r="M670" s="181" t="s">
        <v>243</v>
      </c>
    </row>
    <row r="671" spans="2:13" x14ac:dyDescent="0.2">
      <c r="B671" s="298"/>
      <c r="C671" s="299"/>
      <c r="D671" s="300"/>
      <c r="E671" s="20"/>
      <c r="F671" s="8">
        <v>70</v>
      </c>
      <c r="G671" s="8"/>
      <c r="H671" s="71"/>
      <c r="I671" s="8"/>
      <c r="J671" s="96">
        <f t="shared" si="48"/>
        <v>70</v>
      </c>
      <c r="K671" s="182"/>
      <c r="L671" s="109"/>
      <c r="M671" s="181" t="s">
        <v>244</v>
      </c>
    </row>
    <row r="672" spans="2:13" x14ac:dyDescent="0.2">
      <c r="B672" s="298"/>
      <c r="C672" s="299"/>
      <c r="D672" s="300"/>
      <c r="E672" s="20"/>
      <c r="F672" s="8"/>
      <c r="G672" s="8"/>
      <c r="H672" s="71"/>
      <c r="I672" s="8"/>
      <c r="J672" s="96">
        <f t="shared" si="48"/>
        <v>0</v>
      </c>
      <c r="K672" s="182"/>
      <c r="L672" s="109"/>
      <c r="M672" s="181" t="s">
        <v>245</v>
      </c>
    </row>
    <row r="673" spans="2:13" x14ac:dyDescent="0.2">
      <c r="B673" s="298"/>
      <c r="C673" s="299"/>
      <c r="D673" s="300"/>
      <c r="E673" s="20"/>
      <c r="F673" s="8">
        <v>15</v>
      </c>
      <c r="G673" s="8"/>
      <c r="H673" s="71"/>
      <c r="I673" s="8"/>
      <c r="J673" s="96">
        <f t="shared" si="48"/>
        <v>15</v>
      </c>
      <c r="K673" s="182"/>
      <c r="L673" s="109"/>
      <c r="M673" s="181" t="s">
        <v>246</v>
      </c>
    </row>
    <row r="674" spans="2:13" x14ac:dyDescent="0.2">
      <c r="B674" s="298"/>
      <c r="C674" s="299"/>
      <c r="D674" s="300"/>
      <c r="E674" s="20"/>
      <c r="F674" s="8">
        <v>26</v>
      </c>
      <c r="G674" s="8"/>
      <c r="H674" s="71"/>
      <c r="I674" s="8"/>
      <c r="J674" s="96">
        <f t="shared" si="48"/>
        <v>26</v>
      </c>
      <c r="K674" s="182"/>
      <c r="L674" s="109"/>
      <c r="M674" s="181" t="s">
        <v>247</v>
      </c>
    </row>
    <row r="675" spans="2:13" x14ac:dyDescent="0.2">
      <c r="B675" s="298"/>
      <c r="C675" s="299"/>
      <c r="D675" s="300"/>
      <c r="E675" s="20"/>
      <c r="F675" s="8">
        <v>16</v>
      </c>
      <c r="G675" s="8"/>
      <c r="H675" s="71"/>
      <c r="I675" s="8"/>
      <c r="J675" s="96">
        <f t="shared" si="48"/>
        <v>16</v>
      </c>
      <c r="K675" s="182"/>
      <c r="L675" s="109"/>
      <c r="M675" s="181" t="s">
        <v>248</v>
      </c>
    </row>
    <row r="676" spans="2:13" x14ac:dyDescent="0.2">
      <c r="B676" s="298"/>
      <c r="C676" s="299"/>
      <c r="D676" s="300"/>
      <c r="E676" s="20"/>
      <c r="F676" s="8">
        <v>16</v>
      </c>
      <c r="G676" s="8"/>
      <c r="H676" s="71"/>
      <c r="I676" s="8"/>
      <c r="J676" s="96">
        <f t="shared" si="48"/>
        <v>16</v>
      </c>
      <c r="K676" s="182"/>
      <c r="L676" s="109"/>
      <c r="M676" s="112" t="s">
        <v>228</v>
      </c>
    </row>
    <row r="677" spans="2:13" x14ac:dyDescent="0.2">
      <c r="B677" s="298"/>
      <c r="C677" s="299"/>
      <c r="D677" s="300"/>
      <c r="E677" s="20"/>
      <c r="F677" s="8">
        <v>26</v>
      </c>
      <c r="G677" s="8"/>
      <c r="H677" s="71"/>
      <c r="I677" s="8"/>
      <c r="J677" s="96">
        <f t="shared" si="48"/>
        <v>26</v>
      </c>
      <c r="K677" s="182"/>
      <c r="L677" s="109"/>
      <c r="M677" s="112" t="s">
        <v>229</v>
      </c>
    </row>
    <row r="678" spans="2:13" x14ac:dyDescent="0.2">
      <c r="B678" s="298"/>
      <c r="C678" s="299"/>
      <c r="D678" s="300"/>
      <c r="E678" s="20"/>
      <c r="F678" s="8"/>
      <c r="G678" s="8"/>
      <c r="H678" s="71"/>
      <c r="I678" s="8"/>
      <c r="J678" s="96"/>
      <c r="K678" s="182"/>
      <c r="L678" s="109"/>
      <c r="M678" s="112"/>
    </row>
    <row r="679" spans="2:13" x14ac:dyDescent="0.2">
      <c r="B679" s="298"/>
      <c r="C679" s="299"/>
      <c r="D679" s="300"/>
      <c r="E679" s="20"/>
      <c r="F679" s="8"/>
      <c r="G679" s="8"/>
      <c r="H679" s="71"/>
      <c r="I679" s="71"/>
      <c r="J679" s="96"/>
      <c r="K679" s="178"/>
      <c r="L679" s="109"/>
      <c r="M679" s="112"/>
    </row>
    <row r="680" spans="2:13" ht="13.5" thickBot="1" x14ac:dyDescent="0.25">
      <c r="B680" s="298"/>
      <c r="C680" s="299"/>
      <c r="D680" s="300"/>
      <c r="E680" s="91"/>
      <c r="F680" s="8"/>
      <c r="G680" s="8"/>
      <c r="H680" s="71"/>
      <c r="I680" s="71"/>
      <c r="J680" s="71"/>
      <c r="K680" s="71"/>
      <c r="L680" s="109"/>
      <c r="M680" s="113"/>
    </row>
    <row r="681" spans="2:13" ht="13.5" thickBot="1" x14ac:dyDescent="0.25">
      <c r="B681" s="301"/>
      <c r="C681" s="302"/>
      <c r="D681" s="303"/>
      <c r="E681" s="304"/>
      <c r="F681" s="305"/>
      <c r="G681" s="306"/>
      <c r="H681" s="100" t="s">
        <v>19</v>
      </c>
      <c r="I681" s="101"/>
      <c r="J681" s="164">
        <f t="shared" ref="J681" si="49">ROUND(SUM(J658:J680),0)</f>
        <v>267</v>
      </c>
      <c r="K681" s="164"/>
      <c r="L681" s="110"/>
      <c r="M681" s="114"/>
    </row>
    <row r="682" spans="2:13" ht="13.5" thickBot="1" x14ac:dyDescent="0.25"/>
    <row r="683" spans="2:13" ht="13.5" thickBot="1" x14ac:dyDescent="0.25">
      <c r="B683" s="89" t="s">
        <v>17</v>
      </c>
      <c r="C683" s="89" t="s">
        <v>15</v>
      </c>
      <c r="D683" s="89" t="s">
        <v>14</v>
      </c>
      <c r="E683" s="307" t="s">
        <v>18</v>
      </c>
      <c r="F683" s="308"/>
      <c r="G683" s="308"/>
      <c r="H683" s="309"/>
      <c r="I683" s="307" t="s">
        <v>19</v>
      </c>
      <c r="J683" s="308"/>
      <c r="K683" s="308"/>
      <c r="L683" s="309"/>
      <c r="M683" s="89" t="s">
        <v>20</v>
      </c>
    </row>
    <row r="684" spans="2:13" ht="26.25" thickBot="1" x14ac:dyDescent="0.25">
      <c r="B684" s="92">
        <f>+Mercado!A57</f>
        <v>2.139999999999997</v>
      </c>
      <c r="C684" s="93" t="str">
        <f>+Mercado!C57</f>
        <v>ESPEJO CLARO DE 4 MM</v>
      </c>
      <c r="D684" s="93" t="str">
        <f>+Mercado!D57</f>
        <v>M2</v>
      </c>
      <c r="E684" s="95" t="s">
        <v>21</v>
      </c>
      <c r="F684" s="95" t="s">
        <v>23</v>
      </c>
      <c r="G684" s="95" t="s">
        <v>22</v>
      </c>
      <c r="H684" s="95" t="s">
        <v>24</v>
      </c>
      <c r="I684" s="95" t="s">
        <v>25</v>
      </c>
      <c r="J684" s="95" t="s">
        <v>26</v>
      </c>
      <c r="K684" s="95" t="s">
        <v>27</v>
      </c>
      <c r="L684" s="95" t="s">
        <v>28</v>
      </c>
      <c r="M684" s="95" t="s">
        <v>29</v>
      </c>
    </row>
    <row r="685" spans="2:13" x14ac:dyDescent="0.2">
      <c r="B685" s="295"/>
      <c r="C685" s="296"/>
      <c r="D685" s="297"/>
      <c r="E685" s="180">
        <v>1</v>
      </c>
      <c r="F685" s="96"/>
      <c r="G685" s="96">
        <v>1.8</v>
      </c>
      <c r="H685" s="96"/>
      <c r="I685" s="96">
        <v>1</v>
      </c>
      <c r="J685" s="96"/>
      <c r="K685" s="182">
        <f>+E685*G685*I685</f>
        <v>1.8</v>
      </c>
      <c r="L685" s="115"/>
      <c r="M685" s="112" t="s">
        <v>265</v>
      </c>
    </row>
    <row r="686" spans="2:13" x14ac:dyDescent="0.2">
      <c r="B686" s="298"/>
      <c r="C686" s="299"/>
      <c r="D686" s="300"/>
      <c r="E686" s="180">
        <v>1</v>
      </c>
      <c r="F686" s="96"/>
      <c r="G686" s="96">
        <v>1.8</v>
      </c>
      <c r="H686" s="8"/>
      <c r="I686" s="21">
        <v>1</v>
      </c>
      <c r="J686" s="96"/>
      <c r="K686" s="182">
        <f t="shared" ref="K686:K687" si="50">+E686*G686*I686</f>
        <v>1.8</v>
      </c>
      <c r="L686" s="115"/>
      <c r="M686" s="112" t="s">
        <v>268</v>
      </c>
    </row>
    <row r="687" spans="2:13" x14ac:dyDescent="0.2">
      <c r="B687" s="298"/>
      <c r="C687" s="299"/>
      <c r="D687" s="300"/>
      <c r="E687" s="180">
        <v>1</v>
      </c>
      <c r="F687" s="96"/>
      <c r="G687" s="96">
        <v>1.8</v>
      </c>
      <c r="H687" s="96"/>
      <c r="I687" s="96">
        <v>1</v>
      </c>
      <c r="J687" s="96"/>
      <c r="K687" s="182">
        <f t="shared" si="50"/>
        <v>1.8</v>
      </c>
      <c r="L687" s="115"/>
      <c r="M687" s="112" t="s">
        <v>269</v>
      </c>
    </row>
    <row r="688" spans="2:13" x14ac:dyDescent="0.2">
      <c r="B688" s="298"/>
      <c r="C688" s="299"/>
      <c r="D688" s="300"/>
      <c r="E688" s="20"/>
      <c r="F688" s="8"/>
      <c r="G688" s="21"/>
      <c r="H688" s="8"/>
      <c r="I688" s="21"/>
      <c r="J688" s="96"/>
      <c r="K688" s="182"/>
      <c r="L688" s="115"/>
      <c r="M688" s="112"/>
    </row>
    <row r="689" spans="2:13" x14ac:dyDescent="0.2">
      <c r="B689" s="298"/>
      <c r="C689" s="299"/>
      <c r="D689" s="300"/>
      <c r="E689" s="20"/>
      <c r="F689" s="8"/>
      <c r="G689" s="21"/>
      <c r="H689" s="8"/>
      <c r="I689" s="21"/>
      <c r="J689" s="96"/>
      <c r="K689" s="182"/>
      <c r="L689" s="115"/>
      <c r="M689" s="112"/>
    </row>
    <row r="690" spans="2:13" x14ac:dyDescent="0.2">
      <c r="B690" s="298"/>
      <c r="C690" s="299"/>
      <c r="D690" s="300"/>
      <c r="E690" s="20"/>
      <c r="F690" s="8"/>
      <c r="G690" s="21"/>
      <c r="H690" s="8"/>
      <c r="I690" s="21"/>
      <c r="J690" s="96"/>
      <c r="K690" s="182"/>
      <c r="L690" s="115"/>
      <c r="M690" s="181"/>
    </row>
    <row r="691" spans="2:13" ht="13.5" thickBot="1" x14ac:dyDescent="0.25">
      <c r="B691" s="298"/>
      <c r="C691" s="299"/>
      <c r="D691" s="300"/>
      <c r="E691" s="20"/>
      <c r="F691" s="8"/>
      <c r="G691" s="21"/>
      <c r="H691" s="8"/>
      <c r="I691" s="21"/>
      <c r="J691" s="96"/>
      <c r="K691" s="182"/>
      <c r="L691" s="115"/>
      <c r="M691" s="112"/>
    </row>
    <row r="692" spans="2:13" ht="13.5" thickBot="1" x14ac:dyDescent="0.25">
      <c r="B692" s="301"/>
      <c r="C692" s="302"/>
      <c r="D692" s="303"/>
      <c r="E692" s="304"/>
      <c r="F692" s="305"/>
      <c r="G692" s="306"/>
      <c r="H692" s="100" t="s">
        <v>19</v>
      </c>
      <c r="I692" s="101"/>
      <c r="J692" s="164"/>
      <c r="K692" s="186">
        <f>ROUND(SUM(K685:K691),0)</f>
        <v>5</v>
      </c>
      <c r="L692" s="110"/>
      <c r="M692" s="114"/>
    </row>
    <row r="693" spans="2:13" ht="13.5" thickBot="1" x14ac:dyDescent="0.25"/>
    <row r="694" spans="2:13" ht="13.5" thickBot="1" x14ac:dyDescent="0.25">
      <c r="B694" s="89" t="s">
        <v>17</v>
      </c>
      <c r="C694" s="89" t="s">
        <v>15</v>
      </c>
      <c r="D694" s="89" t="s">
        <v>14</v>
      </c>
      <c r="E694" s="307" t="s">
        <v>18</v>
      </c>
      <c r="F694" s="308"/>
      <c r="G694" s="308"/>
      <c r="H694" s="309"/>
      <c r="I694" s="307" t="s">
        <v>19</v>
      </c>
      <c r="J694" s="308"/>
      <c r="K694" s="308"/>
      <c r="L694" s="309"/>
      <c r="M694" s="89" t="s">
        <v>20</v>
      </c>
    </row>
    <row r="695" spans="2:13" ht="26.25" thickBot="1" x14ac:dyDescent="0.25">
      <c r="B695" s="92">
        <f>+Mercado!A58</f>
        <v>2.1499999999999968</v>
      </c>
      <c r="C695" s="93" t="str">
        <f>+Mercado!C58</f>
        <v>DEMOL.CIELO FALSO PANEL+ESTRUCTURA</v>
      </c>
      <c r="D695" s="93" t="str">
        <f>+Mercado!D58</f>
        <v>M2</v>
      </c>
      <c r="E695" s="95" t="s">
        <v>21</v>
      </c>
      <c r="F695" s="95" t="s">
        <v>23</v>
      </c>
      <c r="G695" s="95" t="s">
        <v>22</v>
      </c>
      <c r="H695" s="95" t="s">
        <v>24</v>
      </c>
      <c r="I695" s="95" t="s">
        <v>25</v>
      </c>
      <c r="J695" s="95" t="s">
        <v>26</v>
      </c>
      <c r="K695" s="95" t="s">
        <v>27</v>
      </c>
      <c r="L695" s="95" t="s">
        <v>28</v>
      </c>
      <c r="M695" s="95" t="s">
        <v>29</v>
      </c>
    </row>
    <row r="696" spans="2:13" ht="15" customHeight="1" x14ac:dyDescent="0.2">
      <c r="B696" s="295"/>
      <c r="C696" s="296"/>
      <c r="D696" s="297"/>
      <c r="E696" s="180"/>
      <c r="F696" s="96"/>
      <c r="G696" s="96"/>
      <c r="H696" s="96"/>
      <c r="I696" s="96"/>
      <c r="J696" s="96"/>
      <c r="K696" s="182"/>
      <c r="L696" s="115"/>
      <c r="M696" s="185" t="s">
        <v>231</v>
      </c>
    </row>
    <row r="697" spans="2:13" ht="15" customHeight="1" x14ac:dyDescent="0.2">
      <c r="B697" s="298"/>
      <c r="C697" s="299"/>
      <c r="D697" s="300"/>
      <c r="E697" s="20">
        <v>4.5</v>
      </c>
      <c r="F697" s="8">
        <v>3.5</v>
      </c>
      <c r="G697" s="21"/>
      <c r="H697" s="8"/>
      <c r="I697" s="21">
        <v>1</v>
      </c>
      <c r="J697" s="96"/>
      <c r="K697" s="182">
        <f t="shared" ref="K697" si="51">+E697*F697*I697</f>
        <v>15.75</v>
      </c>
      <c r="L697" s="115"/>
      <c r="M697" s="181" t="s">
        <v>232</v>
      </c>
    </row>
    <row r="698" spans="2:13" ht="15" customHeight="1" x14ac:dyDescent="0.2">
      <c r="B698" s="298"/>
      <c r="C698" s="299"/>
      <c r="D698" s="300"/>
      <c r="E698" s="180"/>
      <c r="F698" s="96"/>
      <c r="G698" s="96"/>
      <c r="H698" s="96"/>
      <c r="I698" s="96"/>
      <c r="J698" s="96"/>
      <c r="K698" s="182"/>
      <c r="L698" s="115"/>
      <c r="M698" s="185" t="s">
        <v>233</v>
      </c>
    </row>
    <row r="699" spans="2:13" ht="15" customHeight="1" x14ac:dyDescent="0.2">
      <c r="B699" s="298"/>
      <c r="C699" s="299"/>
      <c r="D699" s="300"/>
      <c r="E699" s="20">
        <v>4.5</v>
      </c>
      <c r="F699" s="8">
        <v>3.5</v>
      </c>
      <c r="G699" s="21"/>
      <c r="H699" s="8"/>
      <c r="I699" s="21">
        <v>1</v>
      </c>
      <c r="J699" s="96"/>
      <c r="K699" s="182">
        <f t="shared" ref="K699" si="52">+E699*F699*I699</f>
        <v>15.75</v>
      </c>
      <c r="L699" s="115"/>
      <c r="M699" s="181" t="s">
        <v>234</v>
      </c>
    </row>
    <row r="700" spans="2:13" ht="15" customHeight="1" x14ac:dyDescent="0.2">
      <c r="B700" s="298"/>
      <c r="C700" s="299"/>
      <c r="D700" s="300"/>
      <c r="E700" s="20"/>
      <c r="F700" s="8"/>
      <c r="G700" s="21"/>
      <c r="H700" s="8"/>
      <c r="I700" s="21"/>
      <c r="J700" s="96"/>
      <c r="K700" s="182"/>
      <c r="L700" s="115"/>
      <c r="M700" s="185" t="s">
        <v>235</v>
      </c>
    </row>
    <row r="701" spans="2:13" ht="15" customHeight="1" x14ac:dyDescent="0.2">
      <c r="B701" s="298"/>
      <c r="C701" s="299"/>
      <c r="D701" s="300"/>
      <c r="E701" s="20">
        <v>4.5</v>
      </c>
      <c r="F701" s="8">
        <v>3.5</v>
      </c>
      <c r="G701" s="21"/>
      <c r="H701" s="8"/>
      <c r="I701" s="21">
        <v>1</v>
      </c>
      <c r="J701" s="96"/>
      <c r="K701" s="182"/>
      <c r="L701" s="115"/>
      <c r="M701" s="181" t="s">
        <v>236</v>
      </c>
    </row>
    <row r="702" spans="2:13" ht="15" customHeight="1" x14ac:dyDescent="0.2">
      <c r="B702" s="298"/>
      <c r="C702" s="299"/>
      <c r="D702" s="300"/>
      <c r="E702" s="20"/>
      <c r="F702" s="8"/>
      <c r="G702" s="21"/>
      <c r="H702" s="8"/>
      <c r="I702" s="21"/>
      <c r="J702" s="96"/>
      <c r="K702" s="182"/>
      <c r="L702" s="115"/>
      <c r="M702" s="185" t="s">
        <v>237</v>
      </c>
    </row>
    <row r="703" spans="2:13" ht="15" customHeight="1" x14ac:dyDescent="0.2">
      <c r="B703" s="298"/>
      <c r="C703" s="299"/>
      <c r="D703" s="300"/>
      <c r="E703" s="20"/>
      <c r="F703" s="8"/>
      <c r="G703" s="21"/>
      <c r="H703" s="8"/>
      <c r="I703" s="21"/>
      <c r="J703" s="96"/>
      <c r="K703" s="182"/>
      <c r="L703" s="115"/>
      <c r="M703" s="181" t="s">
        <v>238</v>
      </c>
    </row>
    <row r="704" spans="2:13" ht="15" customHeight="1" x14ac:dyDescent="0.2">
      <c r="B704" s="298"/>
      <c r="C704" s="299"/>
      <c r="D704" s="300"/>
      <c r="E704" s="20">
        <v>4.5</v>
      </c>
      <c r="F704" s="8">
        <v>25</v>
      </c>
      <c r="G704" s="8"/>
      <c r="H704" s="8"/>
      <c r="I704" s="8"/>
      <c r="J704" s="96"/>
      <c r="K704" s="182"/>
      <c r="L704" s="90"/>
      <c r="M704" s="181" t="s">
        <v>257</v>
      </c>
    </row>
    <row r="705" spans="2:13" ht="15" customHeight="1" x14ac:dyDescent="0.2">
      <c r="B705" s="298"/>
      <c r="C705" s="299"/>
      <c r="D705" s="300"/>
      <c r="E705" s="20"/>
      <c r="F705" s="8"/>
      <c r="G705" s="8"/>
      <c r="H705" s="71"/>
      <c r="I705" s="8"/>
      <c r="J705" s="96"/>
      <c r="K705" s="182"/>
      <c r="L705" s="109"/>
      <c r="M705" s="181" t="s">
        <v>240</v>
      </c>
    </row>
    <row r="706" spans="2:13" ht="15" customHeight="1" x14ac:dyDescent="0.2">
      <c r="B706" s="298"/>
      <c r="C706" s="299"/>
      <c r="D706" s="300"/>
      <c r="E706" s="20"/>
      <c r="F706" s="8"/>
      <c r="G706" s="8"/>
      <c r="H706" s="71"/>
      <c r="I706" s="8"/>
      <c r="J706" s="96"/>
      <c r="K706" s="182"/>
      <c r="L706" s="109"/>
      <c r="M706" s="181" t="s">
        <v>241</v>
      </c>
    </row>
    <row r="707" spans="2:13" ht="15" customHeight="1" x14ac:dyDescent="0.2">
      <c r="B707" s="298"/>
      <c r="C707" s="299"/>
      <c r="D707" s="300"/>
      <c r="E707" s="20"/>
      <c r="F707" s="8"/>
      <c r="G707" s="8"/>
      <c r="H707" s="71"/>
      <c r="I707" s="8"/>
      <c r="J707" s="96"/>
      <c r="K707" s="182"/>
      <c r="L707" s="109"/>
      <c r="M707" s="185" t="s">
        <v>242</v>
      </c>
    </row>
    <row r="708" spans="2:13" ht="15.75" customHeight="1" thickBot="1" x14ac:dyDescent="0.25">
      <c r="B708" s="298"/>
      <c r="C708" s="299"/>
      <c r="D708" s="300"/>
      <c r="E708" s="20">
        <v>12.5</v>
      </c>
      <c r="F708" s="8">
        <v>9</v>
      </c>
      <c r="G708" s="8"/>
      <c r="H708" s="71"/>
      <c r="I708" s="8">
        <v>1</v>
      </c>
      <c r="J708" s="96"/>
      <c r="K708" s="182">
        <f t="shared" ref="K708" si="53">+E708*F708*I708</f>
        <v>112.5</v>
      </c>
      <c r="L708" s="109"/>
      <c r="M708" s="185" t="s">
        <v>243</v>
      </c>
    </row>
    <row r="709" spans="2:13" ht="15.75" customHeight="1" thickBot="1" x14ac:dyDescent="0.25">
      <c r="B709" s="301"/>
      <c r="C709" s="302"/>
      <c r="D709" s="303"/>
      <c r="E709" s="304"/>
      <c r="F709" s="305"/>
      <c r="G709" s="306"/>
      <c r="H709" s="100" t="s">
        <v>19</v>
      </c>
      <c r="I709" s="101"/>
      <c r="J709" s="164"/>
      <c r="K709" s="186">
        <f>ROUND(SUM(K697:K708),0)</f>
        <v>144</v>
      </c>
      <c r="L709" s="110"/>
      <c r="M709" s="114"/>
    </row>
    <row r="710" spans="2:13" ht="13.5" thickBot="1" x14ac:dyDescent="0.25"/>
    <row r="711" spans="2:13" ht="13.5" thickBot="1" x14ac:dyDescent="0.25">
      <c r="B711" s="89" t="s">
        <v>17</v>
      </c>
      <c r="C711" s="89" t="s">
        <v>15</v>
      </c>
      <c r="D711" s="89" t="s">
        <v>14</v>
      </c>
      <c r="E711" s="307" t="s">
        <v>18</v>
      </c>
      <c r="F711" s="308"/>
      <c r="G711" s="308"/>
      <c r="H711" s="309"/>
      <c r="I711" s="307" t="s">
        <v>19</v>
      </c>
      <c r="J711" s="308"/>
      <c r="K711" s="308"/>
      <c r="L711" s="309"/>
      <c r="M711" s="89" t="s">
        <v>20</v>
      </c>
    </row>
    <row r="712" spans="2:13" ht="26.25" thickBot="1" x14ac:dyDescent="0.25">
      <c r="B712" s="92">
        <f>+Mercado!A59</f>
        <v>2.1599999999999966</v>
      </c>
      <c r="C712" s="93" t="str">
        <f>+Mercado!C59</f>
        <v>C.FALSO LAMINA PVC A=25CM E=10MM</v>
      </c>
      <c r="D712" s="93" t="str">
        <f>+Mercado!D59</f>
        <v>M2</v>
      </c>
      <c r="E712" s="95" t="s">
        <v>21</v>
      </c>
      <c r="F712" s="95" t="s">
        <v>23</v>
      </c>
      <c r="G712" s="95" t="s">
        <v>22</v>
      </c>
      <c r="H712" s="95" t="s">
        <v>24</v>
      </c>
      <c r="I712" s="95" t="s">
        <v>25</v>
      </c>
      <c r="J712" s="95" t="s">
        <v>26</v>
      </c>
      <c r="K712" s="95" t="s">
        <v>27</v>
      </c>
      <c r="L712" s="95" t="s">
        <v>28</v>
      </c>
      <c r="M712" s="95" t="s">
        <v>29</v>
      </c>
    </row>
    <row r="713" spans="2:13" x14ac:dyDescent="0.2">
      <c r="B713" s="295"/>
      <c r="C713" s="296"/>
      <c r="D713" s="297"/>
      <c r="E713" s="180"/>
      <c r="F713" s="96"/>
      <c r="G713" s="96"/>
      <c r="H713" s="96"/>
      <c r="I713" s="96"/>
      <c r="J713" s="96"/>
      <c r="K713" s="182"/>
      <c r="L713" s="115"/>
      <c r="M713" s="185" t="s">
        <v>231</v>
      </c>
    </row>
    <row r="714" spans="2:13" x14ac:dyDescent="0.2">
      <c r="B714" s="298"/>
      <c r="C714" s="299"/>
      <c r="D714" s="300"/>
      <c r="E714" s="20">
        <v>4.5</v>
      </c>
      <c r="F714" s="8">
        <v>3.5</v>
      </c>
      <c r="G714" s="21"/>
      <c r="H714" s="8"/>
      <c r="I714" s="21">
        <v>1</v>
      </c>
      <c r="J714" s="96"/>
      <c r="K714" s="182">
        <f t="shared" ref="K714" si="54">+E714*F714*I714</f>
        <v>15.75</v>
      </c>
      <c r="L714" s="115"/>
      <c r="M714" s="181" t="s">
        <v>232</v>
      </c>
    </row>
    <row r="715" spans="2:13" x14ac:dyDescent="0.2">
      <c r="B715" s="298"/>
      <c r="C715" s="299"/>
      <c r="D715" s="300"/>
      <c r="E715" s="180"/>
      <c r="F715" s="96"/>
      <c r="G715" s="96"/>
      <c r="H715" s="96"/>
      <c r="I715" s="96"/>
      <c r="J715" s="96"/>
      <c r="K715" s="182"/>
      <c r="L715" s="115"/>
      <c r="M715" s="185" t="s">
        <v>233</v>
      </c>
    </row>
    <row r="716" spans="2:13" x14ac:dyDescent="0.2">
      <c r="B716" s="298"/>
      <c r="C716" s="299"/>
      <c r="D716" s="300"/>
      <c r="E716" s="20">
        <v>4.5</v>
      </c>
      <c r="F716" s="8">
        <v>3.5</v>
      </c>
      <c r="G716" s="21"/>
      <c r="H716" s="8"/>
      <c r="I716" s="21">
        <v>1</v>
      </c>
      <c r="J716" s="96"/>
      <c r="K716" s="182">
        <f t="shared" ref="K716" si="55">+E716*F716*I716</f>
        <v>15.75</v>
      </c>
      <c r="L716" s="115"/>
      <c r="M716" s="181" t="s">
        <v>234</v>
      </c>
    </row>
    <row r="717" spans="2:13" x14ac:dyDescent="0.2">
      <c r="B717" s="298"/>
      <c r="C717" s="299"/>
      <c r="D717" s="300"/>
      <c r="E717" s="20"/>
      <c r="F717" s="8"/>
      <c r="G717" s="21"/>
      <c r="H717" s="8"/>
      <c r="I717" s="21"/>
      <c r="J717" s="96"/>
      <c r="K717" s="182"/>
      <c r="L717" s="115"/>
      <c r="M717" s="185" t="s">
        <v>235</v>
      </c>
    </row>
    <row r="718" spans="2:13" x14ac:dyDescent="0.2">
      <c r="B718" s="298"/>
      <c r="C718" s="299"/>
      <c r="D718" s="300"/>
      <c r="E718" s="20">
        <v>4.5</v>
      </c>
      <c r="F718" s="8">
        <v>3.5</v>
      </c>
      <c r="G718" s="21"/>
      <c r="H718" s="8"/>
      <c r="I718" s="21">
        <v>1</v>
      </c>
      <c r="J718" s="96"/>
      <c r="K718" s="182"/>
      <c r="L718" s="115"/>
      <c r="M718" s="181" t="s">
        <v>236</v>
      </c>
    </row>
    <row r="719" spans="2:13" x14ac:dyDescent="0.2">
      <c r="B719" s="298"/>
      <c r="C719" s="299"/>
      <c r="D719" s="300"/>
      <c r="E719" s="20"/>
      <c r="F719" s="8"/>
      <c r="G719" s="21"/>
      <c r="H719" s="8"/>
      <c r="I719" s="21"/>
      <c r="J719" s="96"/>
      <c r="K719" s="182"/>
      <c r="L719" s="115"/>
      <c r="M719" s="185" t="s">
        <v>237</v>
      </c>
    </row>
    <row r="720" spans="2:13" x14ac:dyDescent="0.2">
      <c r="B720" s="298"/>
      <c r="C720" s="299"/>
      <c r="D720" s="300"/>
      <c r="E720" s="20"/>
      <c r="F720" s="8"/>
      <c r="G720" s="21"/>
      <c r="H720" s="8"/>
      <c r="I720" s="21"/>
      <c r="J720" s="96"/>
      <c r="K720" s="182"/>
      <c r="L720" s="115"/>
      <c r="M720" s="181" t="s">
        <v>238</v>
      </c>
    </row>
    <row r="721" spans="2:13" x14ac:dyDescent="0.2">
      <c r="B721" s="298"/>
      <c r="C721" s="299"/>
      <c r="D721" s="300"/>
      <c r="E721" s="20">
        <v>4.5</v>
      </c>
      <c r="F721" s="8">
        <v>25</v>
      </c>
      <c r="G721" s="8"/>
      <c r="H721" s="8"/>
      <c r="I721" s="8">
        <v>1</v>
      </c>
      <c r="J721" s="96"/>
      <c r="K721" s="182"/>
      <c r="L721" s="90"/>
      <c r="M721" s="181" t="s">
        <v>257</v>
      </c>
    </row>
    <row r="722" spans="2:13" x14ac:dyDescent="0.2">
      <c r="B722" s="298"/>
      <c r="C722" s="299"/>
      <c r="D722" s="300"/>
      <c r="E722" s="20"/>
      <c r="F722" s="8"/>
      <c r="G722" s="8"/>
      <c r="H722" s="71"/>
      <c r="I722" s="8"/>
      <c r="J722" s="96"/>
      <c r="K722" s="182"/>
      <c r="L722" s="109"/>
      <c r="M722" s="181" t="s">
        <v>240</v>
      </c>
    </row>
    <row r="723" spans="2:13" x14ac:dyDescent="0.2">
      <c r="B723" s="298"/>
      <c r="C723" s="299"/>
      <c r="D723" s="300"/>
      <c r="E723" s="20"/>
      <c r="F723" s="8"/>
      <c r="G723" s="8"/>
      <c r="H723" s="71"/>
      <c r="I723" s="8"/>
      <c r="J723" s="96"/>
      <c r="K723" s="182"/>
      <c r="L723" s="109"/>
      <c r="M723" s="181" t="s">
        <v>241</v>
      </c>
    </row>
    <row r="724" spans="2:13" x14ac:dyDescent="0.2">
      <c r="B724" s="298"/>
      <c r="C724" s="299"/>
      <c r="D724" s="300"/>
      <c r="E724" s="20"/>
      <c r="F724" s="8"/>
      <c r="G724" s="8"/>
      <c r="H724" s="71"/>
      <c r="I724" s="8"/>
      <c r="J724" s="96"/>
      <c r="K724" s="182"/>
      <c r="L724" s="109"/>
      <c r="M724" s="185" t="s">
        <v>242</v>
      </c>
    </row>
    <row r="725" spans="2:13" ht="13.5" thickBot="1" x14ac:dyDescent="0.25">
      <c r="B725" s="298"/>
      <c r="C725" s="299"/>
      <c r="D725" s="300"/>
      <c r="E725" s="20">
        <v>12.5</v>
      </c>
      <c r="F725" s="8">
        <v>9</v>
      </c>
      <c r="G725" s="8"/>
      <c r="H725" s="71"/>
      <c r="I725" s="8">
        <v>1</v>
      </c>
      <c r="J725" s="96"/>
      <c r="K725" s="182">
        <f t="shared" ref="K725" si="56">+E725*F725*I725</f>
        <v>112.5</v>
      </c>
      <c r="L725" s="109"/>
      <c r="M725" s="185" t="s">
        <v>243</v>
      </c>
    </row>
    <row r="726" spans="2:13" ht="13.5" thickBot="1" x14ac:dyDescent="0.25">
      <c r="B726" s="301"/>
      <c r="C726" s="302"/>
      <c r="D726" s="303"/>
      <c r="E726" s="304"/>
      <c r="F726" s="305"/>
      <c r="G726" s="306"/>
      <c r="H726" s="100" t="s">
        <v>19</v>
      </c>
      <c r="I726" s="101"/>
      <c r="J726" s="164"/>
      <c r="K726" s="186">
        <f>ROUND(SUM(K714:K725),0)</f>
        <v>144</v>
      </c>
      <c r="L726" s="110"/>
      <c r="M726" s="114"/>
    </row>
    <row r="727" spans="2:13" ht="13.5" thickBot="1" x14ac:dyDescent="0.25"/>
    <row r="728" spans="2:13" ht="13.5" thickBot="1" x14ac:dyDescent="0.25">
      <c r="B728" s="89" t="s">
        <v>17</v>
      </c>
      <c r="C728" s="89" t="s">
        <v>15</v>
      </c>
      <c r="D728" s="89" t="s">
        <v>14</v>
      </c>
      <c r="E728" s="307" t="s">
        <v>18</v>
      </c>
      <c r="F728" s="308"/>
      <c r="G728" s="308"/>
      <c r="H728" s="309"/>
      <c r="I728" s="307" t="s">
        <v>19</v>
      </c>
      <c r="J728" s="308"/>
      <c r="K728" s="308"/>
      <c r="L728" s="309"/>
      <c r="M728" s="89" t="s">
        <v>20</v>
      </c>
    </row>
    <row r="729" spans="2:13" ht="26.25" thickBot="1" x14ac:dyDescent="0.25">
      <c r="B729" s="92">
        <f>+Mercado!A60</f>
        <v>2.1699999999999964</v>
      </c>
      <c r="C729" s="93" t="str">
        <f>+Mercado!C60</f>
        <v>COMBO SANITARIO LINEA MEDIA [S+L+G+I</v>
      </c>
      <c r="D729" s="93" t="str">
        <f>+Mercado!D60</f>
        <v>JGO</v>
      </c>
      <c r="E729" s="95" t="s">
        <v>21</v>
      </c>
      <c r="F729" s="95" t="s">
        <v>23</v>
      </c>
      <c r="G729" s="95" t="s">
        <v>22</v>
      </c>
      <c r="H729" s="95" t="s">
        <v>24</v>
      </c>
      <c r="I729" s="95" t="s">
        <v>25</v>
      </c>
      <c r="J729" s="95" t="s">
        <v>26</v>
      </c>
      <c r="K729" s="95" t="s">
        <v>27</v>
      </c>
      <c r="L729" s="95" t="s">
        <v>28</v>
      </c>
      <c r="M729" s="95" t="s">
        <v>29</v>
      </c>
    </row>
    <row r="730" spans="2:13" x14ac:dyDescent="0.2">
      <c r="B730" s="295"/>
      <c r="C730" s="296"/>
      <c r="D730" s="297"/>
      <c r="E730" s="180"/>
      <c r="F730" s="96"/>
      <c r="G730" s="96"/>
      <c r="H730" s="96"/>
      <c r="I730" s="96">
        <v>1</v>
      </c>
      <c r="J730" s="96"/>
      <c r="K730" s="182"/>
      <c r="L730" s="115"/>
      <c r="M730" s="185" t="s">
        <v>231</v>
      </c>
    </row>
    <row r="731" spans="2:13" x14ac:dyDescent="0.2">
      <c r="B731" s="298"/>
      <c r="C731" s="299"/>
      <c r="D731" s="300"/>
      <c r="E731" s="20"/>
      <c r="F731" s="8"/>
      <c r="G731" s="21"/>
      <c r="H731" s="8"/>
      <c r="I731" s="21"/>
      <c r="J731" s="96"/>
      <c r="K731" s="182"/>
      <c r="L731" s="115"/>
      <c r="M731" s="181"/>
    </row>
    <row r="732" spans="2:13" x14ac:dyDescent="0.2">
      <c r="B732" s="298"/>
      <c r="C732" s="299"/>
      <c r="D732" s="300"/>
      <c r="E732" s="180"/>
      <c r="F732" s="96"/>
      <c r="G732" s="96"/>
      <c r="H732" s="96"/>
      <c r="I732" s="96">
        <v>1</v>
      </c>
      <c r="J732" s="96"/>
      <c r="K732" s="182"/>
      <c r="L732" s="115"/>
      <c r="M732" s="185" t="s">
        <v>233</v>
      </c>
    </row>
    <row r="733" spans="2:13" x14ac:dyDescent="0.2">
      <c r="B733" s="298"/>
      <c r="C733" s="299"/>
      <c r="D733" s="300"/>
      <c r="E733" s="20"/>
      <c r="F733" s="8"/>
      <c r="G733" s="21"/>
      <c r="H733" s="8"/>
      <c r="I733" s="21"/>
      <c r="J733" s="96"/>
      <c r="K733" s="182"/>
      <c r="L733" s="115"/>
      <c r="M733" s="181" t="s">
        <v>234</v>
      </c>
    </row>
    <row r="734" spans="2:13" x14ac:dyDescent="0.2">
      <c r="B734" s="298"/>
      <c r="C734" s="299"/>
      <c r="D734" s="300"/>
      <c r="E734" s="20"/>
      <c r="F734" s="8"/>
      <c r="G734" s="21"/>
      <c r="H734" s="8"/>
      <c r="I734" s="21">
        <v>1</v>
      </c>
      <c r="J734" s="96"/>
      <c r="K734" s="182"/>
      <c r="L734" s="115"/>
      <c r="M734" s="185" t="s">
        <v>235</v>
      </c>
    </row>
    <row r="735" spans="2:13" x14ac:dyDescent="0.2">
      <c r="B735" s="298"/>
      <c r="C735" s="299"/>
      <c r="D735" s="300"/>
      <c r="E735" s="20"/>
      <c r="F735" s="8"/>
      <c r="G735" s="21"/>
      <c r="H735" s="8"/>
      <c r="I735" s="21"/>
      <c r="J735" s="96"/>
      <c r="K735" s="182"/>
      <c r="L735" s="115"/>
      <c r="M735" s="181" t="s">
        <v>236</v>
      </c>
    </row>
    <row r="736" spans="2:13" x14ac:dyDescent="0.2">
      <c r="B736" s="298"/>
      <c r="C736" s="299"/>
      <c r="D736" s="300"/>
      <c r="E736" s="20"/>
      <c r="F736" s="8"/>
      <c r="G736" s="21"/>
      <c r="H736" s="8"/>
      <c r="I736" s="21"/>
      <c r="J736" s="96"/>
      <c r="K736" s="182"/>
      <c r="L736" s="115"/>
      <c r="M736" s="185" t="s">
        <v>237</v>
      </c>
    </row>
    <row r="737" spans="2:13" x14ac:dyDescent="0.2">
      <c r="B737" s="298"/>
      <c r="C737" s="299"/>
      <c r="D737" s="300"/>
      <c r="E737" s="20"/>
      <c r="F737" s="8"/>
      <c r="G737" s="21"/>
      <c r="H737" s="8"/>
      <c r="I737" s="21">
        <v>1</v>
      </c>
      <c r="J737" s="96"/>
      <c r="K737" s="182"/>
      <c r="L737" s="115"/>
      <c r="M737" s="181" t="s">
        <v>238</v>
      </c>
    </row>
    <row r="738" spans="2:13" x14ac:dyDescent="0.2">
      <c r="B738" s="298"/>
      <c r="C738" s="299"/>
      <c r="D738" s="300"/>
      <c r="E738" s="20"/>
      <c r="F738" s="8"/>
      <c r="G738" s="8"/>
      <c r="H738" s="8"/>
      <c r="I738" s="8"/>
      <c r="J738" s="96"/>
      <c r="K738" s="182"/>
      <c r="L738" s="90"/>
      <c r="M738" s="181" t="s">
        <v>257</v>
      </c>
    </row>
    <row r="739" spans="2:13" x14ac:dyDescent="0.2">
      <c r="B739" s="298"/>
      <c r="C739" s="299"/>
      <c r="D739" s="300"/>
      <c r="E739" s="20"/>
      <c r="F739" s="8"/>
      <c r="G739" s="8"/>
      <c r="H739" s="71"/>
      <c r="I739" s="8"/>
      <c r="J739" s="96"/>
      <c r="K739" s="182"/>
      <c r="L739" s="109"/>
      <c r="M739" s="181" t="s">
        <v>240</v>
      </c>
    </row>
    <row r="740" spans="2:13" x14ac:dyDescent="0.2">
      <c r="B740" s="298"/>
      <c r="C740" s="299"/>
      <c r="D740" s="300"/>
      <c r="E740" s="20"/>
      <c r="F740" s="8"/>
      <c r="G740" s="8"/>
      <c r="H740" s="71"/>
      <c r="I740" s="8"/>
      <c r="J740" s="96"/>
      <c r="K740" s="182"/>
      <c r="L740" s="109"/>
      <c r="M740" s="181" t="s">
        <v>241</v>
      </c>
    </row>
    <row r="741" spans="2:13" x14ac:dyDescent="0.2">
      <c r="B741" s="298"/>
      <c r="C741" s="299"/>
      <c r="D741" s="300"/>
      <c r="E741" s="20"/>
      <c r="F741" s="8"/>
      <c r="G741" s="8"/>
      <c r="H741" s="71"/>
      <c r="I741" s="8"/>
      <c r="J741" s="96"/>
      <c r="K741" s="182"/>
      <c r="L741" s="109"/>
      <c r="M741" s="185" t="s">
        <v>242</v>
      </c>
    </row>
    <row r="742" spans="2:13" ht="13.5" thickBot="1" x14ac:dyDescent="0.25">
      <c r="B742" s="298"/>
      <c r="C742" s="299"/>
      <c r="D742" s="300"/>
      <c r="E742" s="20"/>
      <c r="F742" s="8"/>
      <c r="G742" s="8"/>
      <c r="H742" s="71"/>
      <c r="I742" s="8"/>
      <c r="J742" s="96"/>
      <c r="K742" s="182"/>
      <c r="L742" s="109"/>
      <c r="M742" s="185" t="s">
        <v>243</v>
      </c>
    </row>
    <row r="743" spans="2:13" ht="13.5" thickBot="1" x14ac:dyDescent="0.25">
      <c r="B743" s="301"/>
      <c r="C743" s="302"/>
      <c r="D743" s="303"/>
      <c r="E743" s="304"/>
      <c r="F743" s="305"/>
      <c r="G743" s="306"/>
      <c r="H743" s="100" t="s">
        <v>19</v>
      </c>
      <c r="I743" s="186">
        <f>ROUND(SUM(I730:I742),0)</f>
        <v>4</v>
      </c>
      <c r="J743" s="186"/>
      <c r="K743" s="186"/>
      <c r="L743" s="110"/>
      <c r="M743" s="114"/>
    </row>
    <row r="744" spans="2:13" ht="13.5" thickBot="1" x14ac:dyDescent="0.25"/>
    <row r="745" spans="2:13" ht="13.5" thickBot="1" x14ac:dyDescent="0.25">
      <c r="B745" s="89" t="s">
        <v>17</v>
      </c>
      <c r="C745" s="89" t="s">
        <v>15</v>
      </c>
      <c r="D745" s="89" t="s">
        <v>14</v>
      </c>
      <c r="E745" s="307" t="s">
        <v>18</v>
      </c>
      <c r="F745" s="308"/>
      <c r="G745" s="308"/>
      <c r="H745" s="309"/>
      <c r="I745" s="307" t="s">
        <v>19</v>
      </c>
      <c r="J745" s="308"/>
      <c r="K745" s="308"/>
      <c r="L745" s="309"/>
      <c r="M745" s="89" t="s">
        <v>20</v>
      </c>
    </row>
    <row r="746" spans="2:13" ht="26.25" thickBot="1" x14ac:dyDescent="0.25">
      <c r="B746" s="92">
        <f>+Mercado!A61</f>
        <v>2.1799999999999962</v>
      </c>
      <c r="C746" s="93" t="str">
        <f>+Mercado!C61</f>
        <v>ORINAL GRANDE SUSPENDIDO INSTITUCIONAL</v>
      </c>
      <c r="D746" s="93" t="str">
        <f>+Mercado!D61</f>
        <v>JGO</v>
      </c>
      <c r="E746" s="95" t="s">
        <v>21</v>
      </c>
      <c r="F746" s="95" t="s">
        <v>23</v>
      </c>
      <c r="G746" s="95" t="s">
        <v>22</v>
      </c>
      <c r="H746" s="95" t="s">
        <v>24</v>
      </c>
      <c r="I746" s="95" t="s">
        <v>25</v>
      </c>
      <c r="J746" s="95" t="s">
        <v>26</v>
      </c>
      <c r="K746" s="95" t="s">
        <v>27</v>
      </c>
      <c r="L746" s="95" t="s">
        <v>28</v>
      </c>
      <c r="M746" s="95" t="s">
        <v>29</v>
      </c>
    </row>
    <row r="747" spans="2:13" x14ac:dyDescent="0.2">
      <c r="B747" s="295"/>
      <c r="C747" s="296"/>
      <c r="D747" s="297"/>
      <c r="E747" s="180"/>
      <c r="F747" s="96"/>
      <c r="G747" s="96"/>
      <c r="H747" s="96"/>
      <c r="I747" s="96">
        <v>1</v>
      </c>
      <c r="J747" s="96"/>
      <c r="K747" s="182"/>
      <c r="L747" s="115"/>
      <c r="M747" s="185" t="s">
        <v>231</v>
      </c>
    </row>
    <row r="748" spans="2:13" x14ac:dyDescent="0.2">
      <c r="B748" s="298"/>
      <c r="C748" s="299"/>
      <c r="D748" s="300"/>
      <c r="E748" s="20"/>
      <c r="F748" s="8"/>
      <c r="G748" s="21"/>
      <c r="H748" s="8"/>
      <c r="I748" s="21"/>
      <c r="J748" s="96"/>
      <c r="K748" s="182"/>
      <c r="L748" s="115"/>
      <c r="M748" s="181"/>
    </row>
    <row r="749" spans="2:13" x14ac:dyDescent="0.2">
      <c r="B749" s="298"/>
      <c r="C749" s="299"/>
      <c r="D749" s="300"/>
      <c r="E749" s="180"/>
      <c r="F749" s="96"/>
      <c r="G749" s="96"/>
      <c r="H749" s="96"/>
      <c r="I749" s="96">
        <v>1</v>
      </c>
      <c r="J749" s="96"/>
      <c r="K749" s="182"/>
      <c r="L749" s="115"/>
      <c r="M749" s="185" t="s">
        <v>233</v>
      </c>
    </row>
    <row r="750" spans="2:13" x14ac:dyDescent="0.2">
      <c r="B750" s="298"/>
      <c r="C750" s="299"/>
      <c r="D750" s="300"/>
      <c r="E750" s="20"/>
      <c r="F750" s="8"/>
      <c r="G750" s="21"/>
      <c r="H750" s="8"/>
      <c r="I750" s="21"/>
      <c r="J750" s="96"/>
      <c r="K750" s="182"/>
      <c r="L750" s="115"/>
      <c r="M750" s="181" t="s">
        <v>234</v>
      </c>
    </row>
    <row r="751" spans="2:13" x14ac:dyDescent="0.2">
      <c r="B751" s="298"/>
      <c r="C751" s="299"/>
      <c r="D751" s="300"/>
      <c r="E751" s="20"/>
      <c r="F751" s="8"/>
      <c r="G751" s="21"/>
      <c r="H751" s="8"/>
      <c r="I751" s="21">
        <v>1</v>
      </c>
      <c r="J751" s="96"/>
      <c r="K751" s="182"/>
      <c r="L751" s="115"/>
      <c r="M751" s="185" t="s">
        <v>235</v>
      </c>
    </row>
    <row r="752" spans="2:13" x14ac:dyDescent="0.2">
      <c r="B752" s="298"/>
      <c r="C752" s="299"/>
      <c r="D752" s="300"/>
      <c r="E752" s="20"/>
      <c r="F752" s="8"/>
      <c r="G752" s="21"/>
      <c r="H752" s="8"/>
      <c r="I752" s="21"/>
      <c r="J752" s="96"/>
      <c r="K752" s="182"/>
      <c r="L752" s="115"/>
      <c r="M752" s="181" t="s">
        <v>236</v>
      </c>
    </row>
    <row r="753" spans="2:13" x14ac:dyDescent="0.2">
      <c r="B753" s="298"/>
      <c r="C753" s="299"/>
      <c r="D753" s="300"/>
      <c r="E753" s="20"/>
      <c r="F753" s="8"/>
      <c r="G753" s="21"/>
      <c r="H753" s="8"/>
      <c r="I753" s="21"/>
      <c r="J753" s="96"/>
      <c r="K753" s="182"/>
      <c r="L753" s="115"/>
      <c r="M753" s="185" t="s">
        <v>237</v>
      </c>
    </row>
    <row r="754" spans="2:13" x14ac:dyDescent="0.2">
      <c r="B754" s="298"/>
      <c r="C754" s="299"/>
      <c r="D754" s="300"/>
      <c r="E754" s="20"/>
      <c r="F754" s="8"/>
      <c r="G754" s="21"/>
      <c r="H754" s="8"/>
      <c r="I754" s="21"/>
      <c r="J754" s="96"/>
      <c r="K754" s="182"/>
      <c r="L754" s="115"/>
      <c r="M754" s="181" t="s">
        <v>238</v>
      </c>
    </row>
    <row r="755" spans="2:13" x14ac:dyDescent="0.2">
      <c r="B755" s="298"/>
      <c r="C755" s="299"/>
      <c r="D755" s="300"/>
      <c r="E755" s="20"/>
      <c r="F755" s="8"/>
      <c r="G755" s="8"/>
      <c r="H755" s="8"/>
      <c r="I755" s="8"/>
      <c r="J755" s="96"/>
      <c r="K755" s="182"/>
      <c r="L755" s="90"/>
      <c r="M755" s="181" t="s">
        <v>257</v>
      </c>
    </row>
    <row r="756" spans="2:13" x14ac:dyDescent="0.2">
      <c r="B756" s="298"/>
      <c r="C756" s="299"/>
      <c r="D756" s="300"/>
      <c r="E756" s="20"/>
      <c r="F756" s="8"/>
      <c r="G756" s="8"/>
      <c r="H756" s="71"/>
      <c r="I756" s="8"/>
      <c r="J756" s="96"/>
      <c r="K756" s="182"/>
      <c r="L756" s="109"/>
      <c r="M756" s="181" t="s">
        <v>240</v>
      </c>
    </row>
    <row r="757" spans="2:13" x14ac:dyDescent="0.2">
      <c r="B757" s="298"/>
      <c r="C757" s="299"/>
      <c r="D757" s="300"/>
      <c r="E757" s="20"/>
      <c r="F757" s="8"/>
      <c r="G757" s="8"/>
      <c r="H757" s="71"/>
      <c r="I757" s="8"/>
      <c r="J757" s="96"/>
      <c r="K757" s="182"/>
      <c r="L757" s="109"/>
      <c r="M757" s="181" t="s">
        <v>241</v>
      </c>
    </row>
    <row r="758" spans="2:13" x14ac:dyDescent="0.2">
      <c r="B758" s="298"/>
      <c r="C758" s="299"/>
      <c r="D758" s="300"/>
      <c r="E758" s="20"/>
      <c r="F758" s="8"/>
      <c r="G758" s="8"/>
      <c r="H758" s="71"/>
      <c r="I758" s="8"/>
      <c r="J758" s="96"/>
      <c r="K758" s="182"/>
      <c r="L758" s="109"/>
      <c r="M758" s="185" t="s">
        <v>242</v>
      </c>
    </row>
    <row r="759" spans="2:13" ht="13.5" thickBot="1" x14ac:dyDescent="0.25">
      <c r="B759" s="298"/>
      <c r="C759" s="299"/>
      <c r="D759" s="300"/>
      <c r="E759" s="20"/>
      <c r="F759" s="8"/>
      <c r="G759" s="8"/>
      <c r="H759" s="71"/>
      <c r="I759" s="8"/>
      <c r="J759" s="96"/>
      <c r="K759" s="182"/>
      <c r="L759" s="109"/>
      <c r="M759" s="185" t="s">
        <v>243</v>
      </c>
    </row>
    <row r="760" spans="2:13" ht="13.5" thickBot="1" x14ac:dyDescent="0.25">
      <c r="B760" s="301"/>
      <c r="C760" s="302"/>
      <c r="D760" s="303"/>
      <c r="E760" s="304"/>
      <c r="F760" s="305"/>
      <c r="G760" s="306"/>
      <c r="H760" s="100" t="s">
        <v>19</v>
      </c>
      <c r="I760" s="186">
        <f>ROUND(SUM(I747:I759),0)</f>
        <v>3</v>
      </c>
      <c r="J760" s="186"/>
      <c r="K760" s="186"/>
      <c r="L760" s="110"/>
      <c r="M760" s="114"/>
    </row>
    <row r="761" spans="2:13" ht="13.5" thickBot="1" x14ac:dyDescent="0.25"/>
    <row r="762" spans="2:13" ht="13.5" thickBot="1" x14ac:dyDescent="0.25">
      <c r="B762" s="89" t="s">
        <v>17</v>
      </c>
      <c r="C762" s="89" t="s">
        <v>15</v>
      </c>
      <c r="D762" s="89" t="s">
        <v>14</v>
      </c>
      <c r="E762" s="307" t="s">
        <v>18</v>
      </c>
      <c r="F762" s="308"/>
      <c r="G762" s="308"/>
      <c r="H762" s="309"/>
      <c r="I762" s="307" t="s">
        <v>19</v>
      </c>
      <c r="J762" s="308"/>
      <c r="K762" s="308"/>
      <c r="L762" s="309"/>
      <c r="M762" s="89" t="s">
        <v>20</v>
      </c>
    </row>
    <row r="763" spans="2:13" ht="26.25" thickBot="1" x14ac:dyDescent="0.25">
      <c r="B763" s="92">
        <f>+Mercado!A62</f>
        <v>2.1899999999999959</v>
      </c>
      <c r="C763" s="93" t="str">
        <f>+Mercado!C62</f>
        <v>CERRADURA BANO ALUMINIO</v>
      </c>
      <c r="D763" s="93" t="str">
        <f>+Mercado!D62</f>
        <v>UND</v>
      </c>
      <c r="E763" s="95" t="s">
        <v>21</v>
      </c>
      <c r="F763" s="95" t="s">
        <v>23</v>
      </c>
      <c r="G763" s="95" t="s">
        <v>22</v>
      </c>
      <c r="H763" s="95" t="s">
        <v>24</v>
      </c>
      <c r="I763" s="95" t="s">
        <v>25</v>
      </c>
      <c r="J763" s="95" t="s">
        <v>26</v>
      </c>
      <c r="K763" s="95" t="s">
        <v>27</v>
      </c>
      <c r="L763" s="95" t="s">
        <v>28</v>
      </c>
      <c r="M763" s="95" t="s">
        <v>29</v>
      </c>
    </row>
    <row r="764" spans="2:13" x14ac:dyDescent="0.2">
      <c r="B764" s="295"/>
      <c r="C764" s="296"/>
      <c r="D764" s="297"/>
      <c r="E764" s="180"/>
      <c r="F764" s="96"/>
      <c r="G764" s="96"/>
      <c r="H764" s="96"/>
      <c r="I764" s="96">
        <v>1</v>
      </c>
      <c r="J764" s="96"/>
      <c r="K764" s="182"/>
      <c r="L764" s="115"/>
      <c r="M764" s="185" t="s">
        <v>231</v>
      </c>
    </row>
    <row r="765" spans="2:13" x14ac:dyDescent="0.2">
      <c r="B765" s="298"/>
      <c r="C765" s="299"/>
      <c r="D765" s="300"/>
      <c r="E765" s="20"/>
      <c r="F765" s="8"/>
      <c r="G765" s="21"/>
      <c r="H765" s="8"/>
      <c r="I765" s="21"/>
      <c r="J765" s="96"/>
      <c r="K765" s="182"/>
      <c r="L765" s="115"/>
      <c r="M765" s="181"/>
    </row>
    <row r="766" spans="2:13" x14ac:dyDescent="0.2">
      <c r="B766" s="298"/>
      <c r="C766" s="299"/>
      <c r="D766" s="300"/>
      <c r="E766" s="180"/>
      <c r="F766" s="96"/>
      <c r="G766" s="96"/>
      <c r="H766" s="96"/>
      <c r="I766" s="96">
        <v>1</v>
      </c>
      <c r="J766" s="96"/>
      <c r="K766" s="182"/>
      <c r="L766" s="115"/>
      <c r="M766" s="185" t="s">
        <v>233</v>
      </c>
    </row>
    <row r="767" spans="2:13" x14ac:dyDescent="0.2">
      <c r="B767" s="298"/>
      <c r="C767" s="299"/>
      <c r="D767" s="300"/>
      <c r="E767" s="20"/>
      <c r="F767" s="8"/>
      <c r="G767" s="21"/>
      <c r="H767" s="8"/>
      <c r="I767" s="21"/>
      <c r="J767" s="96"/>
      <c r="K767" s="182"/>
      <c r="L767" s="115"/>
      <c r="M767" s="181" t="s">
        <v>234</v>
      </c>
    </row>
    <row r="768" spans="2:13" x14ac:dyDescent="0.2">
      <c r="B768" s="298"/>
      <c r="C768" s="299"/>
      <c r="D768" s="300"/>
      <c r="E768" s="20"/>
      <c r="F768" s="8"/>
      <c r="G768" s="21"/>
      <c r="H768" s="8"/>
      <c r="I768" s="21">
        <v>1</v>
      </c>
      <c r="J768" s="96"/>
      <c r="K768" s="182"/>
      <c r="L768" s="115"/>
      <c r="M768" s="185" t="s">
        <v>235</v>
      </c>
    </row>
    <row r="769" spans="2:13" x14ac:dyDescent="0.2">
      <c r="B769" s="298"/>
      <c r="C769" s="299"/>
      <c r="D769" s="300"/>
      <c r="E769" s="20"/>
      <c r="F769" s="8"/>
      <c r="G769" s="21"/>
      <c r="H769" s="8"/>
      <c r="I769" s="21"/>
      <c r="J769" s="96"/>
      <c r="K769" s="182"/>
      <c r="L769" s="115"/>
      <c r="M769" s="181" t="s">
        <v>236</v>
      </c>
    </row>
    <row r="770" spans="2:13" x14ac:dyDescent="0.2">
      <c r="B770" s="298"/>
      <c r="C770" s="299"/>
      <c r="D770" s="300"/>
      <c r="E770" s="20"/>
      <c r="F770" s="8"/>
      <c r="G770" s="21"/>
      <c r="H770" s="8"/>
      <c r="I770" s="21"/>
      <c r="J770" s="96"/>
      <c r="K770" s="182"/>
      <c r="L770" s="115"/>
      <c r="M770" s="185" t="s">
        <v>237</v>
      </c>
    </row>
    <row r="771" spans="2:13" x14ac:dyDescent="0.2">
      <c r="B771" s="298"/>
      <c r="C771" s="299"/>
      <c r="D771" s="300"/>
      <c r="E771" s="20"/>
      <c r="F771" s="8"/>
      <c r="G771" s="21"/>
      <c r="H771" s="8"/>
      <c r="I771" s="21"/>
      <c r="J771" s="96"/>
      <c r="K771" s="182"/>
      <c r="L771" s="115"/>
      <c r="M771" s="181" t="s">
        <v>238</v>
      </c>
    </row>
    <row r="772" spans="2:13" x14ac:dyDescent="0.2">
      <c r="B772" s="298"/>
      <c r="C772" s="299"/>
      <c r="D772" s="300"/>
      <c r="E772" s="20"/>
      <c r="F772" s="8"/>
      <c r="G772" s="8"/>
      <c r="H772" s="8"/>
      <c r="I772" s="8"/>
      <c r="J772" s="96"/>
      <c r="K772" s="182"/>
      <c r="L772" s="90"/>
      <c r="M772" s="181" t="s">
        <v>257</v>
      </c>
    </row>
    <row r="773" spans="2:13" x14ac:dyDescent="0.2">
      <c r="B773" s="298"/>
      <c r="C773" s="299"/>
      <c r="D773" s="300"/>
      <c r="E773" s="20"/>
      <c r="F773" s="8"/>
      <c r="G773" s="8"/>
      <c r="H773" s="71"/>
      <c r="I773" s="8"/>
      <c r="J773" s="96"/>
      <c r="K773" s="182"/>
      <c r="L773" s="109"/>
      <c r="M773" s="181" t="s">
        <v>240</v>
      </c>
    </row>
    <row r="774" spans="2:13" x14ac:dyDescent="0.2">
      <c r="B774" s="298"/>
      <c r="C774" s="299"/>
      <c r="D774" s="300"/>
      <c r="E774" s="20"/>
      <c r="F774" s="8"/>
      <c r="G774" s="8"/>
      <c r="H774" s="71"/>
      <c r="I774" s="8"/>
      <c r="J774" s="96"/>
      <c r="K774" s="182"/>
      <c r="L774" s="109"/>
      <c r="M774" s="181" t="s">
        <v>241</v>
      </c>
    </row>
    <row r="775" spans="2:13" x14ac:dyDescent="0.2">
      <c r="B775" s="298"/>
      <c r="C775" s="299"/>
      <c r="D775" s="300"/>
      <c r="E775" s="20"/>
      <c r="F775" s="8"/>
      <c r="G775" s="8"/>
      <c r="H775" s="71"/>
      <c r="I775" s="8"/>
      <c r="J775" s="96"/>
      <c r="K775" s="182"/>
      <c r="L775" s="109"/>
      <c r="M775" s="185" t="s">
        <v>242</v>
      </c>
    </row>
    <row r="776" spans="2:13" ht="13.5" thickBot="1" x14ac:dyDescent="0.25">
      <c r="B776" s="298"/>
      <c r="C776" s="299"/>
      <c r="D776" s="300"/>
      <c r="E776" s="20"/>
      <c r="F776" s="8"/>
      <c r="G776" s="8"/>
      <c r="H776" s="71"/>
      <c r="I776" s="8"/>
      <c r="J776" s="96"/>
      <c r="K776" s="182"/>
      <c r="L776" s="109"/>
      <c r="M776" s="185" t="s">
        <v>243</v>
      </c>
    </row>
    <row r="777" spans="2:13" ht="13.5" thickBot="1" x14ac:dyDescent="0.25">
      <c r="B777" s="301"/>
      <c r="C777" s="302"/>
      <c r="D777" s="303"/>
      <c r="E777" s="304"/>
      <c r="F777" s="305"/>
      <c r="G777" s="306"/>
      <c r="H777" s="100" t="s">
        <v>19</v>
      </c>
      <c r="I777" s="186">
        <f>ROUND(SUM(I764:I776),0)</f>
        <v>3</v>
      </c>
      <c r="J777" s="186"/>
      <c r="K777" s="186"/>
      <c r="L777" s="110"/>
      <c r="M777" s="114"/>
    </row>
    <row r="778" spans="2:13" ht="13.5" thickBot="1" x14ac:dyDescent="0.25"/>
    <row r="779" spans="2:13" ht="13.5" thickBot="1" x14ac:dyDescent="0.25">
      <c r="B779" s="89" t="s">
        <v>17</v>
      </c>
      <c r="C779" s="89" t="s">
        <v>15</v>
      </c>
      <c r="D779" s="89" t="s">
        <v>14</v>
      </c>
      <c r="E779" s="307" t="s">
        <v>18</v>
      </c>
      <c r="F779" s="308"/>
      <c r="G779" s="308"/>
      <c r="H779" s="309"/>
      <c r="I779" s="307" t="s">
        <v>19</v>
      </c>
      <c r="J779" s="308"/>
      <c r="K779" s="308"/>
      <c r="L779" s="309"/>
      <c r="M779" s="89" t="s">
        <v>20</v>
      </c>
    </row>
    <row r="780" spans="2:13" ht="26.25" thickBot="1" x14ac:dyDescent="0.25">
      <c r="B780" s="92">
        <f>+Mercado!A63</f>
        <v>2.1999999999999957</v>
      </c>
      <c r="C780" s="93" t="str">
        <f>+Mercado!C63</f>
        <v>MANTENIMIENTO VENTANA EN CELOCIA  EN ALUMINIO</v>
      </c>
      <c r="D780" s="93" t="str">
        <f>+Mercado!D63</f>
        <v>M2</v>
      </c>
      <c r="E780" s="95" t="s">
        <v>21</v>
      </c>
      <c r="F780" s="95" t="s">
        <v>23</v>
      </c>
      <c r="G780" s="95" t="s">
        <v>22</v>
      </c>
      <c r="H780" s="95" t="s">
        <v>24</v>
      </c>
      <c r="I780" s="95" t="s">
        <v>25</v>
      </c>
      <c r="J780" s="95" t="s">
        <v>26</v>
      </c>
      <c r="K780" s="95" t="s">
        <v>27</v>
      </c>
      <c r="L780" s="95" t="s">
        <v>28</v>
      </c>
      <c r="M780" s="95" t="s">
        <v>29</v>
      </c>
    </row>
    <row r="781" spans="2:13" x14ac:dyDescent="0.2">
      <c r="B781" s="295"/>
      <c r="C781" s="296"/>
      <c r="D781" s="297"/>
      <c r="E781" s="180">
        <v>0.2</v>
      </c>
      <c r="F781" s="96"/>
      <c r="G781" s="96">
        <v>1.2</v>
      </c>
      <c r="H781" s="96"/>
      <c r="I781" s="96">
        <v>8</v>
      </c>
      <c r="J781" s="96"/>
      <c r="K781" s="182">
        <f>+E781*G781*I781</f>
        <v>1.92</v>
      </c>
      <c r="L781" s="115"/>
      <c r="M781" s="185" t="s">
        <v>231</v>
      </c>
    </row>
    <row r="782" spans="2:13" x14ac:dyDescent="0.2">
      <c r="B782" s="298"/>
      <c r="C782" s="299"/>
      <c r="D782" s="300"/>
      <c r="E782" s="20">
        <v>2</v>
      </c>
      <c r="F782" s="8"/>
      <c r="G782" s="21">
        <v>1.2</v>
      </c>
      <c r="H782" s="8"/>
      <c r="I782" s="21">
        <v>6</v>
      </c>
      <c r="J782" s="96"/>
      <c r="K782" s="182">
        <f>+E782*G782*I782</f>
        <v>14.399999999999999</v>
      </c>
      <c r="L782" s="115"/>
      <c r="M782" s="181" t="s">
        <v>280</v>
      </c>
    </row>
    <row r="783" spans="2:13" x14ac:dyDescent="0.2">
      <c r="B783" s="298"/>
      <c r="C783" s="299"/>
      <c r="D783" s="300"/>
      <c r="E783" s="180"/>
      <c r="F783" s="96"/>
      <c r="G783" s="96"/>
      <c r="H783" s="96"/>
      <c r="I783" s="96"/>
      <c r="J783" s="96"/>
      <c r="K783" s="182"/>
      <c r="L783" s="115"/>
      <c r="M783" s="185" t="s">
        <v>233</v>
      </c>
    </row>
    <row r="784" spans="2:13" x14ac:dyDescent="0.2">
      <c r="B784" s="298"/>
      <c r="C784" s="299"/>
      <c r="D784" s="300"/>
      <c r="E784" s="20"/>
      <c r="F784" s="8"/>
      <c r="G784" s="21"/>
      <c r="H784" s="8"/>
      <c r="I784" s="21"/>
      <c r="J784" s="96"/>
      <c r="K784" s="182"/>
      <c r="L784" s="115"/>
      <c r="M784" s="181" t="s">
        <v>234</v>
      </c>
    </row>
    <row r="785" spans="2:13" x14ac:dyDescent="0.2">
      <c r="B785" s="298"/>
      <c r="C785" s="299"/>
      <c r="D785" s="300"/>
      <c r="E785" s="20"/>
      <c r="F785" s="8"/>
      <c r="G785" s="21"/>
      <c r="H785" s="8"/>
      <c r="I785" s="21"/>
      <c r="J785" s="96"/>
      <c r="K785" s="182"/>
      <c r="L785" s="115"/>
      <c r="M785" s="185" t="s">
        <v>235</v>
      </c>
    </row>
    <row r="786" spans="2:13" x14ac:dyDescent="0.2">
      <c r="B786" s="298"/>
      <c r="C786" s="299"/>
      <c r="D786" s="300"/>
      <c r="E786" s="20"/>
      <c r="F786" s="8"/>
      <c r="G786" s="21"/>
      <c r="H786" s="8"/>
      <c r="I786" s="21"/>
      <c r="J786" s="96"/>
      <c r="K786" s="182"/>
      <c r="L786" s="115"/>
      <c r="M786" s="181" t="s">
        <v>236</v>
      </c>
    </row>
    <row r="787" spans="2:13" x14ac:dyDescent="0.2">
      <c r="B787" s="298"/>
      <c r="C787" s="299"/>
      <c r="D787" s="300"/>
      <c r="E787" s="20"/>
      <c r="F787" s="8"/>
      <c r="G787" s="21"/>
      <c r="H787" s="8"/>
      <c r="I787" s="21"/>
      <c r="J787" s="96"/>
      <c r="K787" s="182"/>
      <c r="L787" s="115"/>
      <c r="M787" s="185" t="s">
        <v>237</v>
      </c>
    </row>
    <row r="788" spans="2:13" x14ac:dyDescent="0.2">
      <c r="B788" s="298"/>
      <c r="C788" s="299"/>
      <c r="D788" s="300"/>
      <c r="E788" s="20"/>
      <c r="F788" s="8"/>
      <c r="G788" s="21"/>
      <c r="H788" s="8"/>
      <c r="I788" s="21"/>
      <c r="J788" s="96"/>
      <c r="K788" s="182"/>
      <c r="L788" s="115"/>
      <c r="M788" s="181" t="s">
        <v>238</v>
      </c>
    </row>
    <row r="789" spans="2:13" x14ac:dyDescent="0.2">
      <c r="B789" s="298"/>
      <c r="C789" s="299"/>
      <c r="D789" s="300"/>
      <c r="E789" s="20"/>
      <c r="F789" s="8"/>
      <c r="G789" s="8"/>
      <c r="H789" s="8"/>
      <c r="I789" s="8"/>
      <c r="J789" s="96"/>
      <c r="K789" s="182"/>
      <c r="L789" s="90"/>
      <c r="M789" s="181" t="s">
        <v>257</v>
      </c>
    </row>
    <row r="790" spans="2:13" x14ac:dyDescent="0.2">
      <c r="B790" s="298"/>
      <c r="C790" s="299"/>
      <c r="D790" s="300"/>
      <c r="E790" s="20"/>
      <c r="F790" s="8"/>
      <c r="G790" s="8"/>
      <c r="H790" s="71"/>
      <c r="I790" s="8"/>
      <c r="J790" s="96"/>
      <c r="K790" s="182"/>
      <c r="L790" s="109"/>
      <c r="M790" s="181" t="s">
        <v>240</v>
      </c>
    </row>
    <row r="791" spans="2:13" x14ac:dyDescent="0.2">
      <c r="B791" s="298"/>
      <c r="C791" s="299"/>
      <c r="D791" s="300"/>
      <c r="E791" s="20"/>
      <c r="F791" s="8"/>
      <c r="G791" s="8"/>
      <c r="H791" s="71"/>
      <c r="I791" s="8"/>
      <c r="J791" s="96"/>
      <c r="K791" s="182"/>
      <c r="L791" s="109"/>
      <c r="M791" s="181" t="s">
        <v>241</v>
      </c>
    </row>
    <row r="792" spans="2:13" x14ac:dyDescent="0.2">
      <c r="B792" s="298"/>
      <c r="C792" s="299"/>
      <c r="D792" s="300"/>
      <c r="E792" s="20"/>
      <c r="F792" s="8"/>
      <c r="G792" s="8"/>
      <c r="H792" s="71"/>
      <c r="I792" s="8"/>
      <c r="J792" s="96"/>
      <c r="K792" s="182"/>
      <c r="L792" s="109"/>
      <c r="M792" s="185" t="s">
        <v>242</v>
      </c>
    </row>
    <row r="793" spans="2:13" ht="13.5" thickBot="1" x14ac:dyDescent="0.25">
      <c r="B793" s="298"/>
      <c r="C793" s="299"/>
      <c r="D793" s="300"/>
      <c r="E793" s="20"/>
      <c r="F793" s="8"/>
      <c r="G793" s="8"/>
      <c r="H793" s="71"/>
      <c r="I793" s="8"/>
      <c r="J793" s="96"/>
      <c r="K793" s="182"/>
      <c r="L793" s="109"/>
      <c r="M793" s="185" t="s">
        <v>243</v>
      </c>
    </row>
    <row r="794" spans="2:13" ht="13.5" thickBot="1" x14ac:dyDescent="0.25">
      <c r="B794" s="301"/>
      <c r="C794" s="302"/>
      <c r="D794" s="303"/>
      <c r="E794" s="304"/>
      <c r="F794" s="305"/>
      <c r="G794" s="306"/>
      <c r="H794" s="100" t="s">
        <v>19</v>
      </c>
      <c r="I794" s="186"/>
      <c r="J794" s="186"/>
      <c r="K794" s="186">
        <f t="shared" ref="K794" si="57">ROUND(SUM(K781:K793),0)</f>
        <v>16</v>
      </c>
      <c r="L794" s="110"/>
      <c r="M794" s="114"/>
    </row>
    <row r="795" spans="2:13" ht="13.5" thickBot="1" x14ac:dyDescent="0.25"/>
    <row r="796" spans="2:13" ht="13.5" thickBot="1" x14ac:dyDescent="0.25">
      <c r="B796" s="89" t="s">
        <v>17</v>
      </c>
      <c r="C796" s="89" t="s">
        <v>15</v>
      </c>
      <c r="D796" s="89" t="s">
        <v>14</v>
      </c>
      <c r="E796" s="307" t="s">
        <v>18</v>
      </c>
      <c r="F796" s="308"/>
      <c r="G796" s="308"/>
      <c r="H796" s="309"/>
      <c r="I796" s="307" t="s">
        <v>19</v>
      </c>
      <c r="J796" s="308"/>
      <c r="K796" s="308"/>
      <c r="L796" s="309"/>
      <c r="M796" s="89" t="s">
        <v>20</v>
      </c>
    </row>
    <row r="797" spans="2:13" ht="26.25" thickBot="1" x14ac:dyDescent="0.25">
      <c r="B797" s="92">
        <f>+Mercado!A64</f>
        <v>2.2099999999999955</v>
      </c>
      <c r="C797" s="93" t="str">
        <f>+Mercado!C64</f>
        <v>DEMOL.PAVIMENTO CONCRETO E=20CM</v>
      </c>
      <c r="D797" s="93" t="str">
        <f>+Mercado!D64</f>
        <v>M2</v>
      </c>
      <c r="E797" s="95" t="s">
        <v>21</v>
      </c>
      <c r="F797" s="95" t="s">
        <v>23</v>
      </c>
      <c r="G797" s="95" t="s">
        <v>22</v>
      </c>
      <c r="H797" s="95" t="s">
        <v>24</v>
      </c>
      <c r="I797" s="95" t="s">
        <v>25</v>
      </c>
      <c r="J797" s="95" t="s">
        <v>26</v>
      </c>
      <c r="K797" s="95" t="s">
        <v>27</v>
      </c>
      <c r="L797" s="95" t="s">
        <v>28</v>
      </c>
      <c r="M797" s="95" t="s">
        <v>29</v>
      </c>
    </row>
    <row r="798" spans="2:13" ht="25.5" x14ac:dyDescent="0.2">
      <c r="B798" s="295"/>
      <c r="C798" s="296"/>
      <c r="D798" s="297"/>
      <c r="E798" s="180">
        <v>0.7</v>
      </c>
      <c r="F798" s="96"/>
      <c r="G798" s="96">
        <v>8</v>
      </c>
      <c r="H798" s="96"/>
      <c r="I798" s="96">
        <v>2</v>
      </c>
      <c r="J798" s="96"/>
      <c r="K798" s="182">
        <f>+E798*G798*I798</f>
        <v>11.2</v>
      </c>
      <c r="L798" s="115"/>
      <c r="M798" s="185" t="s">
        <v>281</v>
      </c>
    </row>
    <row r="799" spans="2:13" x14ac:dyDescent="0.2">
      <c r="B799" s="298"/>
      <c r="C799" s="299"/>
      <c r="D799" s="300"/>
      <c r="E799" s="20"/>
      <c r="F799" s="8"/>
      <c r="G799" s="21"/>
      <c r="H799" s="8"/>
      <c r="I799" s="21"/>
      <c r="J799" s="96"/>
      <c r="K799" s="182"/>
      <c r="L799" s="115"/>
      <c r="M799" s="181"/>
    </row>
    <row r="800" spans="2:13" x14ac:dyDescent="0.2">
      <c r="B800" s="298"/>
      <c r="C800" s="299"/>
      <c r="D800" s="300"/>
      <c r="E800" s="180"/>
      <c r="F800" s="96"/>
      <c r="G800" s="96"/>
      <c r="H800" s="96"/>
      <c r="I800" s="96"/>
      <c r="J800" s="96"/>
      <c r="K800" s="182"/>
      <c r="L800" s="115"/>
      <c r="M800" s="185"/>
    </row>
    <row r="801" spans="2:13" hidden="1" x14ac:dyDescent="0.2">
      <c r="B801" s="298"/>
      <c r="C801" s="299"/>
      <c r="D801" s="300"/>
      <c r="E801" s="20"/>
      <c r="F801" s="8"/>
      <c r="G801" s="21"/>
      <c r="H801" s="8"/>
      <c r="I801" s="21"/>
      <c r="J801" s="96"/>
      <c r="K801" s="182"/>
      <c r="L801" s="115"/>
      <c r="M801" s="181"/>
    </row>
    <row r="802" spans="2:13" hidden="1" x14ac:dyDescent="0.2">
      <c r="B802" s="298"/>
      <c r="C802" s="299"/>
      <c r="D802" s="300"/>
      <c r="E802" s="20"/>
      <c r="F802" s="8"/>
      <c r="G802" s="21"/>
      <c r="H802" s="8"/>
      <c r="I802" s="21"/>
      <c r="J802" s="96"/>
      <c r="K802" s="182"/>
      <c r="L802" s="115"/>
      <c r="M802" s="185"/>
    </row>
    <row r="803" spans="2:13" hidden="1" x14ac:dyDescent="0.2">
      <c r="B803" s="298"/>
      <c r="C803" s="299"/>
      <c r="D803" s="300"/>
      <c r="E803" s="20"/>
      <c r="F803" s="8"/>
      <c r="G803" s="21"/>
      <c r="H803" s="8"/>
      <c r="I803" s="21"/>
      <c r="J803" s="96"/>
      <c r="K803" s="182"/>
      <c r="L803" s="115"/>
      <c r="M803" s="181"/>
    </row>
    <row r="804" spans="2:13" hidden="1" x14ac:dyDescent="0.2">
      <c r="B804" s="298"/>
      <c r="C804" s="299"/>
      <c r="D804" s="300"/>
      <c r="E804" s="20"/>
      <c r="F804" s="8"/>
      <c r="G804" s="21"/>
      <c r="H804" s="8"/>
      <c r="I804" s="21"/>
      <c r="J804" s="96"/>
      <c r="K804" s="182"/>
      <c r="L804" s="115"/>
      <c r="M804" s="185"/>
    </row>
    <row r="805" spans="2:13" hidden="1" x14ac:dyDescent="0.2">
      <c r="B805" s="298"/>
      <c r="C805" s="299"/>
      <c r="D805" s="300"/>
      <c r="E805" s="20"/>
      <c r="F805" s="8"/>
      <c r="G805" s="21"/>
      <c r="H805" s="8"/>
      <c r="I805" s="21"/>
      <c r="J805" s="96"/>
      <c r="K805" s="182"/>
      <c r="L805" s="115"/>
      <c r="M805" s="181"/>
    </row>
    <row r="806" spans="2:13" hidden="1" x14ac:dyDescent="0.2">
      <c r="B806" s="298"/>
      <c r="C806" s="299"/>
      <c r="D806" s="300"/>
      <c r="E806" s="20"/>
      <c r="F806" s="8"/>
      <c r="G806" s="8"/>
      <c r="H806" s="8"/>
      <c r="I806" s="8"/>
      <c r="J806" s="96"/>
      <c r="K806" s="182"/>
      <c r="L806" s="90"/>
      <c r="M806" s="181"/>
    </row>
    <row r="807" spans="2:13" hidden="1" x14ac:dyDescent="0.2">
      <c r="B807" s="298"/>
      <c r="C807" s="299"/>
      <c r="D807" s="300"/>
      <c r="E807" s="20"/>
      <c r="F807" s="8"/>
      <c r="G807" s="8"/>
      <c r="H807" s="71"/>
      <c r="I807" s="8"/>
      <c r="J807" s="96"/>
      <c r="K807" s="182"/>
      <c r="L807" s="109"/>
      <c r="M807" s="181"/>
    </row>
    <row r="808" spans="2:13" hidden="1" x14ac:dyDescent="0.2">
      <c r="B808" s="298"/>
      <c r="C808" s="299"/>
      <c r="D808" s="300"/>
      <c r="E808" s="20"/>
      <c r="F808" s="8"/>
      <c r="G808" s="8"/>
      <c r="H808" s="71"/>
      <c r="I808" s="8"/>
      <c r="J808" s="96"/>
      <c r="K808" s="182"/>
      <c r="L808" s="109"/>
      <c r="M808" s="181"/>
    </row>
    <row r="809" spans="2:13" hidden="1" x14ac:dyDescent="0.2">
      <c r="B809" s="298"/>
      <c r="C809" s="299"/>
      <c r="D809" s="300"/>
      <c r="E809" s="20"/>
      <c r="F809" s="8"/>
      <c r="G809" s="8"/>
      <c r="H809" s="71"/>
      <c r="I809" s="8"/>
      <c r="J809" s="96"/>
      <c r="K809" s="182"/>
      <c r="L809" s="109"/>
      <c r="M809" s="185"/>
    </row>
    <row r="810" spans="2:13" ht="13.5" thickBot="1" x14ac:dyDescent="0.25">
      <c r="B810" s="298"/>
      <c r="C810" s="299"/>
      <c r="D810" s="300"/>
      <c r="E810" s="20"/>
      <c r="F810" s="8"/>
      <c r="G810" s="8"/>
      <c r="H810" s="71"/>
      <c r="I810" s="8"/>
      <c r="J810" s="96"/>
      <c r="K810" s="182"/>
      <c r="L810" s="109"/>
      <c r="M810" s="185"/>
    </row>
    <row r="811" spans="2:13" ht="13.5" thickBot="1" x14ac:dyDescent="0.25">
      <c r="B811" s="301"/>
      <c r="C811" s="302"/>
      <c r="D811" s="303"/>
      <c r="E811" s="304"/>
      <c r="F811" s="305"/>
      <c r="G811" s="306"/>
      <c r="H811" s="100" t="s">
        <v>19</v>
      </c>
      <c r="I811" s="186"/>
      <c r="J811" s="186"/>
      <c r="K811" s="186">
        <f t="shared" ref="K811" si="58">ROUND(SUM(K798:K810),0)</f>
        <v>11</v>
      </c>
      <c r="L811" s="110"/>
      <c r="M811" s="114"/>
    </row>
    <row r="812" spans="2:13" ht="13.5" thickBot="1" x14ac:dyDescent="0.25"/>
    <row r="813" spans="2:13" ht="13.5" thickBot="1" x14ac:dyDescent="0.25">
      <c r="B813" s="89" t="s">
        <v>17</v>
      </c>
      <c r="C813" s="89" t="s">
        <v>15</v>
      </c>
      <c r="D813" s="89" t="s">
        <v>14</v>
      </c>
      <c r="E813" s="307" t="s">
        <v>18</v>
      </c>
      <c r="F813" s="308"/>
      <c r="G813" s="308"/>
      <c r="H813" s="309"/>
      <c r="I813" s="307" t="s">
        <v>19</v>
      </c>
      <c r="J813" s="308"/>
      <c r="K813" s="308"/>
      <c r="L813" s="309"/>
      <c r="M813" s="89" t="s">
        <v>20</v>
      </c>
    </row>
    <row r="814" spans="2:13" ht="26.25" thickBot="1" x14ac:dyDescent="0.25">
      <c r="B814" s="92">
        <f>+Mercado!A65</f>
        <v>2.2199999999999953</v>
      </c>
      <c r="C814" s="93" t="str">
        <f>+Mercado!C65</f>
        <v>EXCAVACION TIERRA A MANO</v>
      </c>
      <c r="D814" s="93" t="str">
        <f>+Mercado!D65</f>
        <v>M3</v>
      </c>
      <c r="E814" s="95" t="s">
        <v>21</v>
      </c>
      <c r="F814" s="95" t="s">
        <v>23</v>
      </c>
      <c r="G814" s="95" t="s">
        <v>22</v>
      </c>
      <c r="H814" s="95" t="s">
        <v>24</v>
      </c>
      <c r="I814" s="95" t="s">
        <v>25</v>
      </c>
      <c r="J814" s="95" t="s">
        <v>26</v>
      </c>
      <c r="K814" s="95" t="s">
        <v>28</v>
      </c>
      <c r="L814" s="95" t="s">
        <v>28</v>
      </c>
      <c r="M814" s="95" t="s">
        <v>29</v>
      </c>
    </row>
    <row r="815" spans="2:13" ht="25.5" x14ac:dyDescent="0.2">
      <c r="B815" s="295"/>
      <c r="C815" s="296"/>
      <c r="D815" s="297"/>
      <c r="E815" s="180">
        <v>0.7</v>
      </c>
      <c r="F815" s="96">
        <v>8</v>
      </c>
      <c r="G815" s="96">
        <v>1</v>
      </c>
      <c r="H815" s="96"/>
      <c r="I815" s="96">
        <v>2</v>
      </c>
      <c r="J815" s="96"/>
      <c r="K815" s="182">
        <f>+E815*F815*G815*I815</f>
        <v>11.2</v>
      </c>
      <c r="L815" s="115"/>
      <c r="M815" s="185" t="s">
        <v>281</v>
      </c>
    </row>
    <row r="816" spans="2:13" x14ac:dyDescent="0.2">
      <c r="B816" s="298"/>
      <c r="C816" s="299"/>
      <c r="D816" s="300"/>
      <c r="E816" s="180">
        <v>0.7</v>
      </c>
      <c r="F816" s="96">
        <v>15</v>
      </c>
      <c r="G816" s="96">
        <v>1</v>
      </c>
      <c r="H816" s="96"/>
      <c r="I816" s="96">
        <v>2</v>
      </c>
      <c r="J816" s="96"/>
      <c r="K816" s="182">
        <f>+E816*F816*G816*I816</f>
        <v>21</v>
      </c>
      <c r="L816" s="115"/>
      <c r="M816" s="181"/>
    </row>
    <row r="817" spans="2:13" x14ac:dyDescent="0.2">
      <c r="B817" s="298"/>
      <c r="C817" s="299"/>
      <c r="D817" s="300"/>
      <c r="E817" s="180"/>
      <c r="F817" s="96"/>
      <c r="G817" s="96"/>
      <c r="H817" s="96"/>
      <c r="I817" s="96"/>
      <c r="J817" s="96"/>
      <c r="K817" s="182"/>
      <c r="L817" s="115"/>
      <c r="M817" s="185"/>
    </row>
    <row r="818" spans="2:13" x14ac:dyDescent="0.2">
      <c r="B818" s="298"/>
      <c r="C818" s="299"/>
      <c r="D818" s="300"/>
      <c r="E818" s="20"/>
      <c r="F818" s="8"/>
      <c r="G818" s="21"/>
      <c r="H818" s="8"/>
      <c r="I818" s="21"/>
      <c r="J818" s="96"/>
      <c r="K818" s="182"/>
      <c r="L818" s="115"/>
      <c r="M818" s="181"/>
    </row>
    <row r="819" spans="2:13" x14ac:dyDescent="0.2">
      <c r="B819" s="298"/>
      <c r="C819" s="299"/>
      <c r="D819" s="300"/>
      <c r="E819" s="20"/>
      <c r="F819" s="8"/>
      <c r="G819" s="21"/>
      <c r="H819" s="8"/>
      <c r="I819" s="21"/>
      <c r="J819" s="96"/>
      <c r="K819" s="182"/>
      <c r="L819" s="115"/>
      <c r="M819" s="185"/>
    </row>
    <row r="820" spans="2:13" x14ac:dyDescent="0.2">
      <c r="B820" s="298"/>
      <c r="C820" s="299"/>
      <c r="D820" s="300"/>
      <c r="E820" s="20"/>
      <c r="F820" s="8"/>
      <c r="G820" s="21"/>
      <c r="H820" s="8"/>
      <c r="I820" s="21"/>
      <c r="J820" s="96"/>
      <c r="K820" s="182"/>
      <c r="L820" s="115"/>
      <c r="M820" s="181"/>
    </row>
    <row r="821" spans="2:13" x14ac:dyDescent="0.2">
      <c r="B821" s="298"/>
      <c r="C821" s="299"/>
      <c r="D821" s="300"/>
      <c r="E821" s="20"/>
      <c r="F821" s="8"/>
      <c r="G821" s="21"/>
      <c r="H821" s="8"/>
      <c r="I821" s="21"/>
      <c r="J821" s="96"/>
      <c r="K821" s="182"/>
      <c r="L821" s="115"/>
      <c r="M821" s="185"/>
    </row>
    <row r="822" spans="2:13" x14ac:dyDescent="0.2">
      <c r="B822" s="298"/>
      <c r="C822" s="299"/>
      <c r="D822" s="300"/>
      <c r="E822" s="20"/>
      <c r="F822" s="8"/>
      <c r="G822" s="21"/>
      <c r="H822" s="8"/>
      <c r="I822" s="21"/>
      <c r="J822" s="96"/>
      <c r="K822" s="182"/>
      <c r="L822" s="115"/>
      <c r="M822" s="181"/>
    </row>
    <row r="823" spans="2:13" x14ac:dyDescent="0.2">
      <c r="B823" s="298"/>
      <c r="C823" s="299"/>
      <c r="D823" s="300"/>
      <c r="E823" s="20"/>
      <c r="F823" s="8"/>
      <c r="G823" s="8"/>
      <c r="H823" s="8"/>
      <c r="I823" s="8"/>
      <c r="J823" s="96"/>
      <c r="K823" s="182"/>
      <c r="L823" s="90"/>
      <c r="M823" s="181"/>
    </row>
    <row r="824" spans="2:13" x14ac:dyDescent="0.2">
      <c r="B824" s="298"/>
      <c r="C824" s="299"/>
      <c r="D824" s="300"/>
      <c r="E824" s="20"/>
      <c r="F824" s="8"/>
      <c r="G824" s="8"/>
      <c r="H824" s="71"/>
      <c r="I824" s="8"/>
      <c r="J824" s="96"/>
      <c r="K824" s="182"/>
      <c r="L824" s="109"/>
      <c r="M824" s="181"/>
    </row>
    <row r="825" spans="2:13" x14ac:dyDescent="0.2">
      <c r="B825" s="298"/>
      <c r="C825" s="299"/>
      <c r="D825" s="300"/>
      <c r="E825" s="20"/>
      <c r="F825" s="8"/>
      <c r="G825" s="8"/>
      <c r="H825" s="71"/>
      <c r="I825" s="8"/>
      <c r="J825" s="96"/>
      <c r="K825" s="182"/>
      <c r="L825" s="109"/>
      <c r="M825" s="181"/>
    </row>
    <row r="826" spans="2:13" x14ac:dyDescent="0.2">
      <c r="B826" s="298"/>
      <c r="C826" s="299"/>
      <c r="D826" s="300"/>
      <c r="E826" s="20"/>
      <c r="F826" s="8"/>
      <c r="G826" s="8"/>
      <c r="H826" s="71"/>
      <c r="I826" s="8"/>
      <c r="J826" s="96"/>
      <c r="K826" s="182"/>
      <c r="L826" s="109"/>
      <c r="M826" s="185"/>
    </row>
    <row r="827" spans="2:13" ht="13.5" thickBot="1" x14ac:dyDescent="0.25">
      <c r="B827" s="298"/>
      <c r="C827" s="299"/>
      <c r="D827" s="300"/>
      <c r="E827" s="20"/>
      <c r="F827" s="8"/>
      <c r="G827" s="8"/>
      <c r="H827" s="71"/>
      <c r="I827" s="8"/>
      <c r="J827" s="96"/>
      <c r="K827" s="182"/>
      <c r="L827" s="109"/>
      <c r="M827" s="185"/>
    </row>
    <row r="828" spans="2:13" ht="13.5" thickBot="1" x14ac:dyDescent="0.25">
      <c r="B828" s="301"/>
      <c r="C828" s="302"/>
      <c r="D828" s="303"/>
      <c r="E828" s="304"/>
      <c r="F828" s="305"/>
      <c r="G828" s="306"/>
      <c r="H828" s="100" t="s">
        <v>19</v>
      </c>
      <c r="I828" s="186"/>
      <c r="J828" s="186"/>
      <c r="K828" s="186">
        <f t="shared" ref="K828" si="59">ROUND(SUM(K815:K827),0)</f>
        <v>32</v>
      </c>
      <c r="L828" s="110"/>
      <c r="M828" s="114"/>
    </row>
    <row r="829" spans="2:13" ht="13.5" thickBot="1" x14ac:dyDescent="0.25"/>
    <row r="830" spans="2:13" ht="13.5" thickBot="1" x14ac:dyDescent="0.25">
      <c r="B830" s="89" t="s">
        <v>17</v>
      </c>
      <c r="C830" s="89" t="s">
        <v>15</v>
      </c>
      <c r="D830" s="89" t="s">
        <v>14</v>
      </c>
      <c r="E830" s="307" t="s">
        <v>18</v>
      </c>
      <c r="F830" s="308"/>
      <c r="G830" s="308"/>
      <c r="H830" s="309"/>
      <c r="I830" s="307" t="s">
        <v>19</v>
      </c>
      <c r="J830" s="308"/>
      <c r="K830" s="308"/>
      <c r="L830" s="309"/>
      <c r="M830" s="89" t="s">
        <v>20</v>
      </c>
    </row>
    <row r="831" spans="2:13" ht="26.25" thickBot="1" x14ac:dyDescent="0.25">
      <c r="B831" s="92">
        <f>+Mercado!A66</f>
        <v>2.2299999999999951</v>
      </c>
      <c r="C831" s="93" t="str">
        <f>+Mercado!C66</f>
        <v>MURO BLOQUE CONCRETO 10x19x39CM</v>
      </c>
      <c r="D831" s="93" t="str">
        <f>+Mercado!D66</f>
        <v>M2</v>
      </c>
      <c r="E831" s="95" t="s">
        <v>21</v>
      </c>
      <c r="F831" s="95" t="s">
        <v>23</v>
      </c>
      <c r="G831" s="95" t="s">
        <v>22</v>
      </c>
      <c r="H831" s="95" t="s">
        <v>24</v>
      </c>
      <c r="I831" s="95" t="s">
        <v>25</v>
      </c>
      <c r="J831" s="95" t="s">
        <v>26</v>
      </c>
      <c r="K831" s="95" t="s">
        <v>27</v>
      </c>
      <c r="L831" s="95" t="s">
        <v>28</v>
      </c>
      <c r="M831" s="95" t="s">
        <v>29</v>
      </c>
    </row>
    <row r="832" spans="2:13" ht="25.5" x14ac:dyDescent="0.2">
      <c r="B832" s="295"/>
      <c r="C832" s="296"/>
      <c r="D832" s="297"/>
      <c r="E832" s="180">
        <v>0.7</v>
      </c>
      <c r="F832" s="96">
        <v>8</v>
      </c>
      <c r="G832" s="96">
        <v>1</v>
      </c>
      <c r="H832" s="96"/>
      <c r="I832" s="96">
        <v>2</v>
      </c>
      <c r="J832" s="96"/>
      <c r="K832" s="182">
        <f>+E832*F832*G832*I832</f>
        <v>11.2</v>
      </c>
      <c r="L832" s="115"/>
      <c r="M832" s="185" t="s">
        <v>281</v>
      </c>
    </row>
    <row r="833" spans="2:13" x14ac:dyDescent="0.2">
      <c r="B833" s="298"/>
      <c r="C833" s="299"/>
      <c r="D833" s="300"/>
      <c r="E833" s="180">
        <v>0.7</v>
      </c>
      <c r="F833" s="96">
        <v>1</v>
      </c>
      <c r="G833" s="96">
        <v>1</v>
      </c>
      <c r="H833" s="96"/>
      <c r="I833" s="96">
        <v>2</v>
      </c>
      <c r="J833" s="96"/>
      <c r="K833" s="182">
        <f>+E833*F833*G833*I833</f>
        <v>1.4</v>
      </c>
      <c r="L833" s="115"/>
      <c r="M833" s="181"/>
    </row>
    <row r="834" spans="2:13" x14ac:dyDescent="0.2">
      <c r="B834" s="298"/>
      <c r="C834" s="299"/>
      <c r="D834" s="300"/>
      <c r="E834" s="180"/>
      <c r="F834" s="96"/>
      <c r="G834" s="96"/>
      <c r="H834" s="96"/>
      <c r="I834" s="96"/>
      <c r="J834" s="96"/>
      <c r="K834" s="182"/>
      <c r="L834" s="115"/>
      <c r="M834" s="185"/>
    </row>
    <row r="835" spans="2:13" x14ac:dyDescent="0.2">
      <c r="B835" s="298"/>
      <c r="C835" s="299"/>
      <c r="D835" s="300"/>
      <c r="E835" s="20"/>
      <c r="F835" s="8"/>
      <c r="G835" s="21"/>
      <c r="H835" s="8"/>
      <c r="I835" s="21"/>
      <c r="J835" s="96"/>
      <c r="K835" s="182"/>
      <c r="L835" s="115"/>
      <c r="M835" s="181"/>
    </row>
    <row r="836" spans="2:13" x14ac:dyDescent="0.2">
      <c r="B836" s="298"/>
      <c r="C836" s="299"/>
      <c r="D836" s="300"/>
      <c r="E836" s="20"/>
      <c r="F836" s="8"/>
      <c r="G836" s="21"/>
      <c r="H836" s="8"/>
      <c r="I836" s="21"/>
      <c r="J836" s="96"/>
      <c r="K836" s="182"/>
      <c r="L836" s="115"/>
      <c r="M836" s="185"/>
    </row>
    <row r="837" spans="2:13" x14ac:dyDescent="0.2">
      <c r="B837" s="298"/>
      <c r="C837" s="299"/>
      <c r="D837" s="300"/>
      <c r="E837" s="20"/>
      <c r="F837" s="8"/>
      <c r="G837" s="21"/>
      <c r="H837" s="8"/>
      <c r="I837" s="21"/>
      <c r="J837" s="96"/>
      <c r="K837" s="182"/>
      <c r="L837" s="115"/>
      <c r="M837" s="181"/>
    </row>
    <row r="838" spans="2:13" x14ac:dyDescent="0.2">
      <c r="B838" s="298"/>
      <c r="C838" s="299"/>
      <c r="D838" s="300"/>
      <c r="E838" s="20"/>
      <c r="F838" s="8"/>
      <c r="G838" s="21"/>
      <c r="H838" s="8"/>
      <c r="I838" s="21"/>
      <c r="J838" s="96"/>
      <c r="K838" s="182"/>
      <c r="L838" s="115"/>
      <c r="M838" s="185"/>
    </row>
    <row r="839" spans="2:13" x14ac:dyDescent="0.2">
      <c r="B839" s="298"/>
      <c r="C839" s="299"/>
      <c r="D839" s="300"/>
      <c r="E839" s="20"/>
      <c r="F839" s="8"/>
      <c r="G839" s="21"/>
      <c r="H839" s="8"/>
      <c r="I839" s="21"/>
      <c r="J839" s="96"/>
      <c r="K839" s="182"/>
      <c r="L839" s="115"/>
      <c r="M839" s="181"/>
    </row>
    <row r="840" spans="2:13" x14ac:dyDescent="0.2">
      <c r="B840" s="298"/>
      <c r="C840" s="299"/>
      <c r="D840" s="300"/>
      <c r="E840" s="20"/>
      <c r="F840" s="8"/>
      <c r="G840" s="8"/>
      <c r="H840" s="8"/>
      <c r="I840" s="8"/>
      <c r="J840" s="96"/>
      <c r="K840" s="182"/>
      <c r="L840" s="90"/>
      <c r="M840" s="181"/>
    </row>
    <row r="841" spans="2:13" x14ac:dyDescent="0.2">
      <c r="B841" s="298"/>
      <c r="C841" s="299"/>
      <c r="D841" s="300"/>
      <c r="E841" s="20"/>
      <c r="F841" s="8"/>
      <c r="G841" s="8"/>
      <c r="H841" s="71"/>
      <c r="I841" s="8"/>
      <c r="J841" s="96"/>
      <c r="K841" s="182"/>
      <c r="L841" s="109"/>
      <c r="M841" s="181"/>
    </row>
    <row r="842" spans="2:13" x14ac:dyDescent="0.2">
      <c r="B842" s="298"/>
      <c r="C842" s="299"/>
      <c r="D842" s="300"/>
      <c r="E842" s="20"/>
      <c r="F842" s="8"/>
      <c r="G842" s="8"/>
      <c r="H842" s="71"/>
      <c r="I842" s="8"/>
      <c r="J842" s="96"/>
      <c r="K842" s="182"/>
      <c r="L842" s="109"/>
      <c r="M842" s="181"/>
    </row>
    <row r="843" spans="2:13" x14ac:dyDescent="0.2">
      <c r="B843" s="298"/>
      <c r="C843" s="299"/>
      <c r="D843" s="300"/>
      <c r="E843" s="20"/>
      <c r="F843" s="8"/>
      <c r="G843" s="8"/>
      <c r="H843" s="71"/>
      <c r="I843" s="8"/>
      <c r="J843" s="96"/>
      <c r="K843" s="182"/>
      <c r="L843" s="109"/>
      <c r="M843" s="185"/>
    </row>
    <row r="844" spans="2:13" ht="13.5" thickBot="1" x14ac:dyDescent="0.25">
      <c r="B844" s="298"/>
      <c r="C844" s="299"/>
      <c r="D844" s="300"/>
      <c r="E844" s="20"/>
      <c r="F844" s="8"/>
      <c r="G844" s="8"/>
      <c r="H844" s="71"/>
      <c r="I844" s="8"/>
      <c r="J844" s="96"/>
      <c r="K844" s="182"/>
      <c r="L844" s="109"/>
      <c r="M844" s="185"/>
    </row>
    <row r="845" spans="2:13" ht="13.5" thickBot="1" x14ac:dyDescent="0.25">
      <c r="B845" s="301"/>
      <c r="C845" s="302"/>
      <c r="D845" s="303"/>
      <c r="E845" s="304"/>
      <c r="F845" s="305"/>
      <c r="G845" s="306"/>
      <c r="H845" s="100" t="s">
        <v>19</v>
      </c>
      <c r="I845" s="186"/>
      <c r="J845" s="186"/>
      <c r="K845" s="186">
        <f t="shared" ref="K845" si="60">ROUND(SUM(K832:K844),0)</f>
        <v>13</v>
      </c>
      <c r="L845" s="110"/>
      <c r="M845" s="114"/>
    </row>
    <row r="847" spans="2:13" ht="13.5" thickBot="1" x14ac:dyDescent="0.25"/>
    <row r="848" spans="2:13" ht="13.5" thickBot="1" x14ac:dyDescent="0.25">
      <c r="B848" s="89" t="s">
        <v>17</v>
      </c>
      <c r="C848" s="89" t="s">
        <v>15</v>
      </c>
      <c r="D848" s="89" t="s">
        <v>14</v>
      </c>
      <c r="E848" s="307" t="s">
        <v>18</v>
      </c>
      <c r="F848" s="308"/>
      <c r="G848" s="308"/>
      <c r="H848" s="309"/>
      <c r="I848" s="307" t="s">
        <v>19</v>
      </c>
      <c r="J848" s="308"/>
      <c r="K848" s="308"/>
      <c r="L848" s="309"/>
      <c r="M848" s="89" t="s">
        <v>20</v>
      </c>
    </row>
    <row r="849" spans="2:13" ht="26.25" thickBot="1" x14ac:dyDescent="0.25">
      <c r="B849" s="92">
        <f>+Mercado!A67</f>
        <v>2.2399999999999949</v>
      </c>
      <c r="C849" s="93" t="str">
        <f>+Mercado!C67</f>
        <v>TUB PVC NOVAFORT 4"</v>
      </c>
      <c r="D849" s="93" t="str">
        <f>+Mercado!D67</f>
        <v>Ml</v>
      </c>
      <c r="E849" s="95" t="s">
        <v>21</v>
      </c>
      <c r="F849" s="95" t="s">
        <v>23</v>
      </c>
      <c r="G849" s="95" t="s">
        <v>22</v>
      </c>
      <c r="H849" s="95" t="s">
        <v>24</v>
      </c>
      <c r="I849" s="95" t="s">
        <v>25</v>
      </c>
      <c r="J849" s="95" t="s">
        <v>26</v>
      </c>
      <c r="K849" s="95" t="s">
        <v>28</v>
      </c>
      <c r="L849" s="95" t="s">
        <v>28</v>
      </c>
      <c r="M849" s="95" t="s">
        <v>29</v>
      </c>
    </row>
    <row r="850" spans="2:13" ht="25.5" x14ac:dyDescent="0.2">
      <c r="B850" s="295"/>
      <c r="C850" s="296"/>
      <c r="D850" s="297"/>
      <c r="E850" s="180"/>
      <c r="F850" s="96">
        <v>8</v>
      </c>
      <c r="G850" s="96"/>
      <c r="H850" s="96"/>
      <c r="I850" s="96"/>
      <c r="J850" s="96"/>
      <c r="K850" s="182"/>
      <c r="L850" s="115"/>
      <c r="M850" s="185" t="s">
        <v>281</v>
      </c>
    </row>
    <row r="851" spans="2:13" x14ac:dyDescent="0.2">
      <c r="B851" s="298"/>
      <c r="C851" s="299"/>
      <c r="D851" s="300"/>
      <c r="E851" s="180"/>
      <c r="F851" s="96">
        <v>15</v>
      </c>
      <c r="G851" s="96"/>
      <c r="H851" s="96"/>
      <c r="I851" s="96">
        <v>2</v>
      </c>
      <c r="J851" s="96">
        <f>+F851*I851</f>
        <v>30</v>
      </c>
      <c r="K851" s="182"/>
      <c r="L851" s="115"/>
      <c r="M851" s="181"/>
    </row>
    <row r="852" spans="2:13" x14ac:dyDescent="0.2">
      <c r="B852" s="298"/>
      <c r="C852" s="299"/>
      <c r="D852" s="300"/>
      <c r="E852" s="180"/>
      <c r="F852" s="96"/>
      <c r="G852" s="96"/>
      <c r="H852" s="96"/>
      <c r="I852" s="96"/>
      <c r="J852" s="96"/>
      <c r="K852" s="182"/>
      <c r="L852" s="115"/>
      <c r="M852" s="185"/>
    </row>
    <row r="853" spans="2:13" hidden="1" x14ac:dyDescent="0.2">
      <c r="B853" s="298"/>
      <c r="C853" s="299"/>
      <c r="D853" s="300"/>
      <c r="E853" s="20"/>
      <c r="F853" s="8"/>
      <c r="G853" s="21"/>
      <c r="H853" s="8"/>
      <c r="I853" s="21"/>
      <c r="J853" s="96"/>
      <c r="K853" s="182"/>
      <c r="L853" s="115"/>
      <c r="M853" s="181"/>
    </row>
    <row r="854" spans="2:13" hidden="1" x14ac:dyDescent="0.2">
      <c r="B854" s="298"/>
      <c r="C854" s="299"/>
      <c r="D854" s="300"/>
      <c r="E854" s="20"/>
      <c r="F854" s="8"/>
      <c r="G854" s="21"/>
      <c r="H854" s="8"/>
      <c r="I854" s="21"/>
      <c r="J854" s="96"/>
      <c r="K854" s="182"/>
      <c r="L854" s="115"/>
      <c r="M854" s="185"/>
    </row>
    <row r="855" spans="2:13" hidden="1" x14ac:dyDescent="0.2">
      <c r="B855" s="298"/>
      <c r="C855" s="299"/>
      <c r="D855" s="300"/>
      <c r="E855" s="20"/>
      <c r="F855" s="8"/>
      <c r="G855" s="21"/>
      <c r="H855" s="8"/>
      <c r="I855" s="21"/>
      <c r="J855" s="96"/>
      <c r="K855" s="182"/>
      <c r="L855" s="115"/>
      <c r="M855" s="181"/>
    </row>
    <row r="856" spans="2:13" hidden="1" x14ac:dyDescent="0.2">
      <c r="B856" s="298"/>
      <c r="C856" s="299"/>
      <c r="D856" s="300"/>
      <c r="E856" s="20"/>
      <c r="F856" s="8"/>
      <c r="G856" s="21"/>
      <c r="H856" s="8"/>
      <c r="I856" s="21"/>
      <c r="J856" s="96"/>
      <c r="K856" s="182"/>
      <c r="L856" s="115"/>
      <c r="M856" s="185"/>
    </row>
    <row r="857" spans="2:13" hidden="1" x14ac:dyDescent="0.2">
      <c r="B857" s="298"/>
      <c r="C857" s="299"/>
      <c r="D857" s="300"/>
      <c r="E857" s="20"/>
      <c r="F857" s="8"/>
      <c r="G857" s="21"/>
      <c r="H857" s="8"/>
      <c r="I857" s="21"/>
      <c r="J857" s="96"/>
      <c r="K857" s="182"/>
      <c r="L857" s="115"/>
      <c r="M857" s="181"/>
    </row>
    <row r="858" spans="2:13" hidden="1" x14ac:dyDescent="0.2">
      <c r="B858" s="298"/>
      <c r="C858" s="299"/>
      <c r="D858" s="300"/>
      <c r="E858" s="20"/>
      <c r="F858" s="8"/>
      <c r="G858" s="8"/>
      <c r="H858" s="8"/>
      <c r="I858" s="8"/>
      <c r="J858" s="96"/>
      <c r="K858" s="182"/>
      <c r="L858" s="90"/>
      <c r="M858" s="181"/>
    </row>
    <row r="859" spans="2:13" hidden="1" x14ac:dyDescent="0.2">
      <c r="B859" s="298"/>
      <c r="C859" s="299"/>
      <c r="D859" s="300"/>
      <c r="E859" s="20"/>
      <c r="F859" s="8"/>
      <c r="G859" s="8"/>
      <c r="H859" s="71"/>
      <c r="I859" s="8"/>
      <c r="J859" s="96"/>
      <c r="K859" s="182"/>
      <c r="L859" s="109"/>
      <c r="M859" s="181"/>
    </row>
    <row r="860" spans="2:13" x14ac:dyDescent="0.2">
      <c r="B860" s="298"/>
      <c r="C860" s="299"/>
      <c r="D860" s="300"/>
      <c r="E860" s="20"/>
      <c r="F860" s="8"/>
      <c r="G860" s="8"/>
      <c r="H860" s="71"/>
      <c r="I860" s="8"/>
      <c r="J860" s="96"/>
      <c r="K860" s="182"/>
      <c r="L860" s="109"/>
      <c r="M860" s="181"/>
    </row>
    <row r="861" spans="2:13" x14ac:dyDescent="0.2">
      <c r="B861" s="298"/>
      <c r="C861" s="299"/>
      <c r="D861" s="300"/>
      <c r="E861" s="20"/>
      <c r="F861" s="8"/>
      <c r="G861" s="8"/>
      <c r="H861" s="71"/>
      <c r="I861" s="8"/>
      <c r="J861" s="96"/>
      <c r="K861" s="182"/>
      <c r="L861" s="109"/>
      <c r="M861" s="185"/>
    </row>
    <row r="862" spans="2:13" ht="13.5" thickBot="1" x14ac:dyDescent="0.25">
      <c r="B862" s="298"/>
      <c r="C862" s="299"/>
      <c r="D862" s="300"/>
      <c r="E862" s="20"/>
      <c r="F862" s="8"/>
      <c r="G862" s="8"/>
      <c r="H862" s="71"/>
      <c r="I862" s="8"/>
      <c r="J862" s="96"/>
      <c r="K862" s="182"/>
      <c r="L862" s="109"/>
      <c r="M862" s="185"/>
    </row>
    <row r="863" spans="2:13" ht="13.5" thickBot="1" x14ac:dyDescent="0.25">
      <c r="B863" s="301"/>
      <c r="C863" s="302"/>
      <c r="D863" s="303"/>
      <c r="E863" s="304"/>
      <c r="F863" s="305"/>
      <c r="G863" s="306"/>
      <c r="H863" s="100" t="s">
        <v>19</v>
      </c>
      <c r="I863" s="186"/>
      <c r="J863" s="186">
        <f t="shared" ref="J863" si="61">ROUND(SUM(J850:J862),0)</f>
        <v>30</v>
      </c>
      <c r="K863" s="186"/>
      <c r="L863" s="110"/>
      <c r="M863" s="114"/>
    </row>
    <row r="864" spans="2:13" ht="13.5" thickBot="1" x14ac:dyDescent="0.25"/>
    <row r="865" spans="2:13" ht="13.5" thickBot="1" x14ac:dyDescent="0.25">
      <c r="B865" s="89" t="s">
        <v>17</v>
      </c>
      <c r="C865" s="89" t="s">
        <v>15</v>
      </c>
      <c r="D865" s="89" t="s">
        <v>14</v>
      </c>
      <c r="E865" s="307" t="s">
        <v>18</v>
      </c>
      <c r="F865" s="308"/>
      <c r="G865" s="308"/>
      <c r="H865" s="309"/>
      <c r="I865" s="307" t="s">
        <v>19</v>
      </c>
      <c r="J865" s="308"/>
      <c r="K865" s="308"/>
      <c r="L865" s="309"/>
      <c r="M865" s="89" t="s">
        <v>20</v>
      </c>
    </row>
    <row r="866" spans="2:13" ht="26.25" thickBot="1" x14ac:dyDescent="0.25">
      <c r="B866" s="92">
        <f>+Mercado!A68</f>
        <v>2.2499999999999947</v>
      </c>
      <c r="C866" s="93" t="str">
        <f>+Mercado!C68</f>
        <v>REJILLA ANGULO HIERRO 1,1/2" Y VAR.1/2"</v>
      </c>
      <c r="D866" s="93" t="str">
        <f>+Mercado!D68</f>
        <v>Ml</v>
      </c>
      <c r="E866" s="95" t="s">
        <v>21</v>
      </c>
      <c r="F866" s="95" t="s">
        <v>23</v>
      </c>
      <c r="G866" s="95" t="s">
        <v>22</v>
      </c>
      <c r="H866" s="95" t="s">
        <v>24</v>
      </c>
      <c r="I866" s="95" t="s">
        <v>25</v>
      </c>
      <c r="J866" s="95" t="s">
        <v>26</v>
      </c>
      <c r="K866" s="95" t="s">
        <v>28</v>
      </c>
      <c r="L866" s="95" t="s">
        <v>28</v>
      </c>
      <c r="M866" s="95" t="s">
        <v>29</v>
      </c>
    </row>
    <row r="867" spans="2:13" ht="25.5" x14ac:dyDescent="0.2">
      <c r="B867" s="295"/>
      <c r="C867" s="296"/>
      <c r="D867" s="297"/>
      <c r="E867" s="180"/>
      <c r="F867" s="96">
        <v>8</v>
      </c>
      <c r="G867" s="96"/>
      <c r="H867" s="96"/>
      <c r="I867" s="96">
        <v>2</v>
      </c>
      <c r="J867" s="96">
        <f>+F867*I867</f>
        <v>16</v>
      </c>
      <c r="K867" s="182"/>
      <c r="L867" s="115"/>
      <c r="M867" s="185" t="s">
        <v>281</v>
      </c>
    </row>
    <row r="868" spans="2:13" x14ac:dyDescent="0.2">
      <c r="B868" s="298"/>
      <c r="C868" s="299"/>
      <c r="D868" s="300"/>
      <c r="E868" s="180"/>
      <c r="F868" s="96"/>
      <c r="G868" s="96"/>
      <c r="H868" s="96"/>
      <c r="I868" s="96"/>
      <c r="J868" s="96"/>
      <c r="K868" s="182"/>
      <c r="L868" s="115"/>
      <c r="M868" s="181"/>
    </row>
    <row r="869" spans="2:13" hidden="1" x14ac:dyDescent="0.2">
      <c r="B869" s="298"/>
      <c r="C869" s="299"/>
      <c r="D869" s="300"/>
      <c r="E869" s="180"/>
      <c r="F869" s="96"/>
      <c r="G869" s="96"/>
      <c r="H869" s="96"/>
      <c r="I869" s="96"/>
      <c r="J869" s="96"/>
      <c r="K869" s="182"/>
      <c r="L869" s="115"/>
      <c r="M869" s="185"/>
    </row>
    <row r="870" spans="2:13" hidden="1" x14ac:dyDescent="0.2">
      <c r="B870" s="298"/>
      <c r="C870" s="299"/>
      <c r="D870" s="300"/>
      <c r="E870" s="20"/>
      <c r="F870" s="8"/>
      <c r="G870" s="21"/>
      <c r="H870" s="8"/>
      <c r="I870" s="21"/>
      <c r="J870" s="96"/>
      <c r="K870" s="182"/>
      <c r="L870" s="115"/>
      <c r="M870" s="181"/>
    </row>
    <row r="871" spans="2:13" hidden="1" x14ac:dyDescent="0.2">
      <c r="B871" s="298"/>
      <c r="C871" s="299"/>
      <c r="D871" s="300"/>
      <c r="E871" s="20"/>
      <c r="F871" s="8"/>
      <c r="G871" s="21"/>
      <c r="H871" s="8"/>
      <c r="I871" s="21"/>
      <c r="J871" s="96"/>
      <c r="K871" s="182"/>
      <c r="L871" s="115"/>
      <c r="M871" s="185"/>
    </row>
    <row r="872" spans="2:13" hidden="1" x14ac:dyDescent="0.2">
      <c r="B872" s="298"/>
      <c r="C872" s="299"/>
      <c r="D872" s="300"/>
      <c r="E872" s="20"/>
      <c r="F872" s="8"/>
      <c r="G872" s="21"/>
      <c r="H872" s="8"/>
      <c r="I872" s="21"/>
      <c r="J872" s="96"/>
      <c r="K872" s="182"/>
      <c r="L872" s="115"/>
      <c r="M872" s="181"/>
    </row>
    <row r="873" spans="2:13" hidden="1" x14ac:dyDescent="0.2">
      <c r="B873" s="298"/>
      <c r="C873" s="299"/>
      <c r="D873" s="300"/>
      <c r="E873" s="20"/>
      <c r="F873" s="8"/>
      <c r="G873" s="21"/>
      <c r="H873" s="8"/>
      <c r="I873" s="21"/>
      <c r="J873" s="96"/>
      <c r="K873" s="182"/>
      <c r="L873" s="115"/>
      <c r="M873" s="185"/>
    </row>
    <row r="874" spans="2:13" hidden="1" x14ac:dyDescent="0.2">
      <c r="B874" s="298"/>
      <c r="C874" s="299"/>
      <c r="D874" s="300"/>
      <c r="E874" s="20"/>
      <c r="F874" s="8"/>
      <c r="G874" s="21"/>
      <c r="H874" s="8"/>
      <c r="I874" s="21"/>
      <c r="J874" s="96"/>
      <c r="K874" s="182"/>
      <c r="L874" s="115"/>
      <c r="M874" s="181"/>
    </row>
    <row r="875" spans="2:13" hidden="1" x14ac:dyDescent="0.2">
      <c r="B875" s="298"/>
      <c r="C875" s="299"/>
      <c r="D875" s="300"/>
      <c r="E875" s="20"/>
      <c r="F875" s="8"/>
      <c r="G875" s="8"/>
      <c r="H875" s="8"/>
      <c r="I875" s="8"/>
      <c r="J875" s="96"/>
      <c r="K875" s="182"/>
      <c r="L875" s="90"/>
      <c r="M875" s="181"/>
    </row>
    <row r="876" spans="2:13" hidden="1" x14ac:dyDescent="0.2">
      <c r="B876" s="298"/>
      <c r="C876" s="299"/>
      <c r="D876" s="300"/>
      <c r="E876" s="20"/>
      <c r="F876" s="8"/>
      <c r="G876" s="8"/>
      <c r="H876" s="71"/>
      <c r="I876" s="8"/>
      <c r="J876" s="96"/>
      <c r="K876" s="182"/>
      <c r="L876" s="109"/>
      <c r="M876" s="181"/>
    </row>
    <row r="877" spans="2:13" hidden="1" x14ac:dyDescent="0.2">
      <c r="B877" s="298"/>
      <c r="C877" s="299"/>
      <c r="D877" s="300"/>
      <c r="E877" s="20"/>
      <c r="F877" s="8"/>
      <c r="G877" s="8"/>
      <c r="H877" s="71"/>
      <c r="I877" s="8"/>
      <c r="J877" s="96"/>
      <c r="K877" s="182"/>
      <c r="L877" s="109"/>
      <c r="M877" s="181"/>
    </row>
    <row r="878" spans="2:13" x14ac:dyDescent="0.2">
      <c r="B878" s="298"/>
      <c r="C878" s="299"/>
      <c r="D878" s="300"/>
      <c r="E878" s="20"/>
      <c r="F878" s="8"/>
      <c r="G878" s="8"/>
      <c r="H878" s="71"/>
      <c r="I878" s="8"/>
      <c r="J878" s="96"/>
      <c r="K878" s="182"/>
      <c r="L878" s="109"/>
      <c r="M878" s="185"/>
    </row>
    <row r="879" spans="2:13" ht="13.5" thickBot="1" x14ac:dyDescent="0.25">
      <c r="B879" s="298"/>
      <c r="C879" s="299"/>
      <c r="D879" s="300"/>
      <c r="E879" s="20"/>
      <c r="F879" s="8"/>
      <c r="G879" s="8"/>
      <c r="H879" s="71"/>
      <c r="I879" s="8"/>
      <c r="J879" s="96"/>
      <c r="K879" s="182"/>
      <c r="L879" s="109"/>
      <c r="M879" s="185"/>
    </row>
    <row r="880" spans="2:13" ht="13.5" thickBot="1" x14ac:dyDescent="0.25">
      <c r="B880" s="301"/>
      <c r="C880" s="302"/>
      <c r="D880" s="303"/>
      <c r="E880" s="304"/>
      <c r="F880" s="305"/>
      <c r="G880" s="306"/>
      <c r="H880" s="100" t="s">
        <v>19</v>
      </c>
      <c r="I880" s="186"/>
      <c r="J880" s="186">
        <f t="shared" ref="J880" si="62">ROUND(SUM(J867:J879),0)</f>
        <v>16</v>
      </c>
      <c r="K880" s="186"/>
      <c r="L880" s="110"/>
      <c r="M880" s="114"/>
    </row>
    <row r="882" spans="2:13" ht="13.5" thickBot="1" x14ac:dyDescent="0.25"/>
    <row r="883" spans="2:13" ht="13.5" thickBot="1" x14ac:dyDescent="0.25">
      <c r="B883" s="89" t="s">
        <v>17</v>
      </c>
      <c r="C883" s="89" t="s">
        <v>15</v>
      </c>
      <c r="D883" s="89" t="s">
        <v>14</v>
      </c>
      <c r="E883" s="307" t="s">
        <v>18</v>
      </c>
      <c r="F883" s="308"/>
      <c r="G883" s="308"/>
      <c r="H883" s="309"/>
      <c r="I883" s="307" t="s">
        <v>19</v>
      </c>
      <c r="J883" s="308"/>
      <c r="K883" s="308"/>
      <c r="L883" s="309"/>
      <c r="M883" s="89" t="s">
        <v>20</v>
      </c>
    </row>
    <row r="884" spans="2:13" ht="26.25" thickBot="1" x14ac:dyDescent="0.25">
      <c r="B884" s="92">
        <f>+Mercado!A69</f>
        <v>2.2599999999999945</v>
      </c>
      <c r="C884" s="93" t="str">
        <f>+Mercado!C69</f>
        <v>COLCHON ARENA GRUESA E=5-7CM</v>
      </c>
      <c r="D884" s="93" t="str">
        <f>+Mercado!D69</f>
        <v>M3</v>
      </c>
      <c r="E884" s="95" t="s">
        <v>21</v>
      </c>
      <c r="F884" s="95" t="s">
        <v>23</v>
      </c>
      <c r="G884" s="95" t="s">
        <v>22</v>
      </c>
      <c r="H884" s="95" t="s">
        <v>24</v>
      </c>
      <c r="I884" s="95" t="s">
        <v>25</v>
      </c>
      <c r="J884" s="95" t="s">
        <v>26</v>
      </c>
      <c r="K884" s="95" t="s">
        <v>28</v>
      </c>
      <c r="L884" s="95" t="s">
        <v>28</v>
      </c>
      <c r="M884" s="95" t="s">
        <v>29</v>
      </c>
    </row>
    <row r="885" spans="2:13" ht="25.5" x14ac:dyDescent="0.2">
      <c r="B885" s="295"/>
      <c r="C885" s="296"/>
      <c r="D885" s="297"/>
      <c r="E885" s="180"/>
      <c r="F885" s="96"/>
      <c r="G885" s="96"/>
      <c r="H885" s="96"/>
      <c r="I885" s="96"/>
      <c r="J885" s="96"/>
      <c r="K885" s="182"/>
      <c r="L885" s="115"/>
      <c r="M885" s="185" t="s">
        <v>281</v>
      </c>
    </row>
    <row r="886" spans="2:13" x14ac:dyDescent="0.2">
      <c r="B886" s="298"/>
      <c r="C886" s="299"/>
      <c r="D886" s="300"/>
      <c r="E886" s="180">
        <v>0.7</v>
      </c>
      <c r="F886" s="96">
        <v>15</v>
      </c>
      <c r="G886" s="96">
        <v>0.1</v>
      </c>
      <c r="H886" s="96"/>
      <c r="I886" s="96">
        <v>2</v>
      </c>
      <c r="J886" s="96">
        <f>+E886*F886*G886*I886</f>
        <v>2.1</v>
      </c>
      <c r="K886" s="182"/>
      <c r="L886" s="115"/>
      <c r="M886" s="181"/>
    </row>
    <row r="887" spans="2:13" x14ac:dyDescent="0.2">
      <c r="B887" s="298"/>
      <c r="C887" s="299"/>
      <c r="D887" s="300"/>
      <c r="E887" s="180"/>
      <c r="F887" s="96"/>
      <c r="G887" s="96"/>
      <c r="H887" s="96"/>
      <c r="I887" s="96"/>
      <c r="J887" s="96"/>
      <c r="K887" s="182"/>
      <c r="L887" s="115"/>
      <c r="M887" s="185"/>
    </row>
    <row r="888" spans="2:13" x14ac:dyDescent="0.2">
      <c r="B888" s="298"/>
      <c r="C888" s="299"/>
      <c r="D888" s="300"/>
      <c r="E888" s="20"/>
      <c r="F888" s="8"/>
      <c r="G888" s="21"/>
      <c r="H888" s="8"/>
      <c r="I888" s="21"/>
      <c r="J888" s="96"/>
      <c r="K888" s="182"/>
      <c r="L888" s="115"/>
      <c r="M888" s="181"/>
    </row>
    <row r="889" spans="2:13" x14ac:dyDescent="0.2">
      <c r="B889" s="298"/>
      <c r="C889" s="299"/>
      <c r="D889" s="300"/>
      <c r="E889" s="20"/>
      <c r="F889" s="8"/>
      <c r="G889" s="21"/>
      <c r="H889" s="8"/>
      <c r="I889" s="21"/>
      <c r="J889" s="96"/>
      <c r="K889" s="182"/>
      <c r="L889" s="115"/>
      <c r="M889" s="185"/>
    </row>
    <row r="890" spans="2:13" x14ac:dyDescent="0.2">
      <c r="B890" s="298"/>
      <c r="C890" s="299"/>
      <c r="D890" s="300"/>
      <c r="E890" s="20"/>
      <c r="F890" s="8"/>
      <c r="G890" s="21"/>
      <c r="H890" s="8"/>
      <c r="I890" s="21"/>
      <c r="J890" s="96"/>
      <c r="K890" s="182"/>
      <c r="L890" s="115"/>
      <c r="M890" s="181"/>
    </row>
    <row r="891" spans="2:13" x14ac:dyDescent="0.2">
      <c r="B891" s="298"/>
      <c r="C891" s="299"/>
      <c r="D891" s="300"/>
      <c r="E891" s="20"/>
      <c r="F891" s="8"/>
      <c r="G891" s="21"/>
      <c r="H891" s="8"/>
      <c r="I891" s="21"/>
      <c r="J891" s="96"/>
      <c r="K891" s="182"/>
      <c r="L891" s="115"/>
      <c r="M891" s="185"/>
    </row>
    <row r="892" spans="2:13" x14ac:dyDescent="0.2">
      <c r="B892" s="298"/>
      <c r="C892" s="299"/>
      <c r="D892" s="300"/>
      <c r="E892" s="20"/>
      <c r="F892" s="8"/>
      <c r="G892" s="21"/>
      <c r="H892" s="8"/>
      <c r="I892" s="21"/>
      <c r="J892" s="96"/>
      <c r="K892" s="182"/>
      <c r="L892" s="115"/>
      <c r="M892" s="181"/>
    </row>
    <row r="893" spans="2:13" x14ac:dyDescent="0.2">
      <c r="B893" s="298"/>
      <c r="C893" s="299"/>
      <c r="D893" s="300"/>
      <c r="E893" s="20"/>
      <c r="F893" s="8"/>
      <c r="G893" s="8"/>
      <c r="H893" s="8"/>
      <c r="I893" s="8"/>
      <c r="J893" s="96"/>
      <c r="K893" s="182"/>
      <c r="L893" s="90"/>
      <c r="M893" s="181"/>
    </row>
    <row r="894" spans="2:13" x14ac:dyDescent="0.2">
      <c r="B894" s="298"/>
      <c r="C894" s="299"/>
      <c r="D894" s="300"/>
      <c r="E894" s="20"/>
      <c r="F894" s="8"/>
      <c r="G894" s="8"/>
      <c r="H894" s="71"/>
      <c r="I894" s="8"/>
      <c r="J894" s="96"/>
      <c r="K894" s="182"/>
      <c r="L894" s="109"/>
      <c r="M894" s="181"/>
    </row>
    <row r="895" spans="2:13" x14ac:dyDescent="0.2">
      <c r="B895" s="298"/>
      <c r="C895" s="299"/>
      <c r="D895" s="300"/>
      <c r="E895" s="20"/>
      <c r="F895" s="8"/>
      <c r="G895" s="8"/>
      <c r="H895" s="71"/>
      <c r="I895" s="8"/>
      <c r="J895" s="96"/>
      <c r="K895" s="182"/>
      <c r="L895" s="109"/>
      <c r="M895" s="181"/>
    </row>
    <row r="896" spans="2:13" x14ac:dyDescent="0.2">
      <c r="B896" s="298"/>
      <c r="C896" s="299"/>
      <c r="D896" s="300"/>
      <c r="E896" s="20"/>
      <c r="F896" s="8"/>
      <c r="G896" s="8"/>
      <c r="H896" s="71"/>
      <c r="I896" s="8"/>
      <c r="J896" s="96"/>
      <c r="K896" s="182"/>
      <c r="L896" s="109"/>
      <c r="M896" s="185"/>
    </row>
    <row r="897" spans="2:13" ht="13.5" thickBot="1" x14ac:dyDescent="0.25">
      <c r="B897" s="298"/>
      <c r="C897" s="299"/>
      <c r="D897" s="300"/>
      <c r="E897" s="20"/>
      <c r="F897" s="8"/>
      <c r="G897" s="8"/>
      <c r="H897" s="71"/>
      <c r="I897" s="8"/>
      <c r="J897" s="96"/>
      <c r="K897" s="182"/>
      <c r="L897" s="109"/>
      <c r="M897" s="185"/>
    </row>
    <row r="898" spans="2:13" ht="13.5" thickBot="1" x14ac:dyDescent="0.25">
      <c r="B898" s="301"/>
      <c r="C898" s="302"/>
      <c r="D898" s="303"/>
      <c r="E898" s="304"/>
      <c r="F898" s="305"/>
      <c r="G898" s="306"/>
      <c r="H898" s="100" t="s">
        <v>19</v>
      </c>
      <c r="I898" s="186"/>
      <c r="J898" s="186">
        <f t="shared" ref="J898" si="63">ROUND(SUM(J885:J897),0)</f>
        <v>2</v>
      </c>
      <c r="K898" s="186"/>
      <c r="L898" s="110"/>
      <c r="M898" s="114"/>
    </row>
  </sheetData>
  <mergeCells count="240">
    <mergeCell ref="E865:H865"/>
    <mergeCell ref="I865:L865"/>
    <mergeCell ref="B867:D880"/>
    <mergeCell ref="E880:G880"/>
    <mergeCell ref="E883:H883"/>
    <mergeCell ref="I883:L883"/>
    <mergeCell ref="B885:D898"/>
    <mergeCell ref="E898:G898"/>
    <mergeCell ref="B815:D828"/>
    <mergeCell ref="E828:G828"/>
    <mergeCell ref="E830:H830"/>
    <mergeCell ref="I830:L830"/>
    <mergeCell ref="B832:D845"/>
    <mergeCell ref="E845:G845"/>
    <mergeCell ref="E848:H848"/>
    <mergeCell ref="I848:L848"/>
    <mergeCell ref="B850:D863"/>
    <mergeCell ref="E863:G863"/>
    <mergeCell ref="E779:H779"/>
    <mergeCell ref="I779:L779"/>
    <mergeCell ref="B781:D794"/>
    <mergeCell ref="E794:G794"/>
    <mergeCell ref="E796:H796"/>
    <mergeCell ref="I796:L796"/>
    <mergeCell ref="B798:D811"/>
    <mergeCell ref="E811:G811"/>
    <mergeCell ref="E813:H813"/>
    <mergeCell ref="I813:L813"/>
    <mergeCell ref="B730:D743"/>
    <mergeCell ref="E743:G743"/>
    <mergeCell ref="E745:H745"/>
    <mergeCell ref="I745:L745"/>
    <mergeCell ref="B747:D760"/>
    <mergeCell ref="E760:G760"/>
    <mergeCell ref="E762:H762"/>
    <mergeCell ref="I762:L762"/>
    <mergeCell ref="B764:D777"/>
    <mergeCell ref="E777:G777"/>
    <mergeCell ref="E709:G709"/>
    <mergeCell ref="B696:D709"/>
    <mergeCell ref="E711:H711"/>
    <mergeCell ref="I711:L711"/>
    <mergeCell ref="B713:D726"/>
    <mergeCell ref="E726:G726"/>
    <mergeCell ref="E728:H728"/>
    <mergeCell ref="I728:L728"/>
    <mergeCell ref="E656:H656"/>
    <mergeCell ref="I656:L656"/>
    <mergeCell ref="B658:D681"/>
    <mergeCell ref="E681:G681"/>
    <mergeCell ref="E683:H683"/>
    <mergeCell ref="I683:L683"/>
    <mergeCell ref="B685:D692"/>
    <mergeCell ref="E692:G692"/>
    <mergeCell ref="E694:H694"/>
    <mergeCell ref="I694:L694"/>
    <mergeCell ref="B577:D600"/>
    <mergeCell ref="E600:G600"/>
    <mergeCell ref="E602:H602"/>
    <mergeCell ref="I602:L602"/>
    <mergeCell ref="B604:D627"/>
    <mergeCell ref="E627:G627"/>
    <mergeCell ref="E629:H629"/>
    <mergeCell ref="I629:L629"/>
    <mergeCell ref="B631:D654"/>
    <mergeCell ref="E654:G654"/>
    <mergeCell ref="E521:H521"/>
    <mergeCell ref="I521:L521"/>
    <mergeCell ref="B523:D546"/>
    <mergeCell ref="E546:G546"/>
    <mergeCell ref="E548:H548"/>
    <mergeCell ref="I548:L548"/>
    <mergeCell ref="B550:D573"/>
    <mergeCell ref="E573:G573"/>
    <mergeCell ref="E575:H575"/>
    <mergeCell ref="I575:L575"/>
    <mergeCell ref="B12:D20"/>
    <mergeCell ref="E20:G20"/>
    <mergeCell ref="E22:H22"/>
    <mergeCell ref="I22:L22"/>
    <mergeCell ref="B24:D32"/>
    <mergeCell ref="E32:G32"/>
    <mergeCell ref="E34:H34"/>
    <mergeCell ref="I34:L34"/>
    <mergeCell ref="B2:C5"/>
    <mergeCell ref="D2:M4"/>
    <mergeCell ref="D5:M5"/>
    <mergeCell ref="B7:M7"/>
    <mergeCell ref="E10:H10"/>
    <mergeCell ref="I10:L10"/>
    <mergeCell ref="E106:H106"/>
    <mergeCell ref="I106:L106"/>
    <mergeCell ref="B108:D116"/>
    <mergeCell ref="E116:G116"/>
    <mergeCell ref="E118:H118"/>
    <mergeCell ref="I118:L118"/>
    <mergeCell ref="E94:H94"/>
    <mergeCell ref="I94:L94"/>
    <mergeCell ref="B36:D44"/>
    <mergeCell ref="E44:G44"/>
    <mergeCell ref="E46:H46"/>
    <mergeCell ref="I46:L46"/>
    <mergeCell ref="B48:D56"/>
    <mergeCell ref="E56:G56"/>
    <mergeCell ref="E58:H58"/>
    <mergeCell ref="I58:L58"/>
    <mergeCell ref="B60:D68"/>
    <mergeCell ref="E68:G68"/>
    <mergeCell ref="E70:H70"/>
    <mergeCell ref="I70:L70"/>
    <mergeCell ref="B72:D80"/>
    <mergeCell ref="E80:G80"/>
    <mergeCell ref="E82:H82"/>
    <mergeCell ref="I82:L82"/>
    <mergeCell ref="B120:D128"/>
    <mergeCell ref="E128:G128"/>
    <mergeCell ref="E130:H130"/>
    <mergeCell ref="I130:L130"/>
    <mergeCell ref="B132:D140"/>
    <mergeCell ref="E140:G140"/>
    <mergeCell ref="E142:H142"/>
    <mergeCell ref="I142:L142"/>
    <mergeCell ref="B144:D152"/>
    <mergeCell ref="E152:G152"/>
    <mergeCell ref="B180:D188"/>
    <mergeCell ref="E188:G188"/>
    <mergeCell ref="E190:H190"/>
    <mergeCell ref="I190:L190"/>
    <mergeCell ref="E154:H154"/>
    <mergeCell ref="I154:L154"/>
    <mergeCell ref="B156:D164"/>
    <mergeCell ref="E164:G164"/>
    <mergeCell ref="E166:H166"/>
    <mergeCell ref="I166:L166"/>
    <mergeCell ref="B84:D92"/>
    <mergeCell ref="E92:G92"/>
    <mergeCell ref="B96:D104"/>
    <mergeCell ref="E104:G104"/>
    <mergeCell ref="E226:H226"/>
    <mergeCell ref="I226:L226"/>
    <mergeCell ref="B228:D236"/>
    <mergeCell ref="E236:G236"/>
    <mergeCell ref="E238:H238"/>
    <mergeCell ref="I238:L238"/>
    <mergeCell ref="B192:D200"/>
    <mergeCell ref="E200:G200"/>
    <mergeCell ref="E202:H202"/>
    <mergeCell ref="I202:L202"/>
    <mergeCell ref="B204:D212"/>
    <mergeCell ref="E212:G212"/>
    <mergeCell ref="E214:H214"/>
    <mergeCell ref="I214:L214"/>
    <mergeCell ref="B216:D224"/>
    <mergeCell ref="E224:G224"/>
    <mergeCell ref="B168:D176"/>
    <mergeCell ref="E176:G176"/>
    <mergeCell ref="E178:H178"/>
    <mergeCell ref="I178:L178"/>
    <mergeCell ref="B240:D248"/>
    <mergeCell ref="E248:G248"/>
    <mergeCell ref="E250:H250"/>
    <mergeCell ref="I250:L250"/>
    <mergeCell ref="B252:D260"/>
    <mergeCell ref="E260:G260"/>
    <mergeCell ref="E262:H262"/>
    <mergeCell ref="I262:L262"/>
    <mergeCell ref="B264:D272"/>
    <mergeCell ref="E272:G272"/>
    <mergeCell ref="E274:H274"/>
    <mergeCell ref="I274:L274"/>
    <mergeCell ref="B276:D284"/>
    <mergeCell ref="E284:G284"/>
    <mergeCell ref="E310:H310"/>
    <mergeCell ref="I310:L310"/>
    <mergeCell ref="B312:D320"/>
    <mergeCell ref="E320:G320"/>
    <mergeCell ref="E322:H322"/>
    <mergeCell ref="I322:L322"/>
    <mergeCell ref="B324:D332"/>
    <mergeCell ref="E332:G332"/>
    <mergeCell ref="E286:H286"/>
    <mergeCell ref="I286:L286"/>
    <mergeCell ref="B288:D296"/>
    <mergeCell ref="E296:G296"/>
    <mergeCell ref="E298:H298"/>
    <mergeCell ref="I298:L298"/>
    <mergeCell ref="B300:D308"/>
    <mergeCell ref="E308:G308"/>
    <mergeCell ref="E334:H334"/>
    <mergeCell ref="I334:L334"/>
    <mergeCell ref="B336:D344"/>
    <mergeCell ref="E344:G344"/>
    <mergeCell ref="E346:H346"/>
    <mergeCell ref="I346:L346"/>
    <mergeCell ref="B348:D356"/>
    <mergeCell ref="E356:G356"/>
    <mergeCell ref="E358:H358"/>
    <mergeCell ref="I358:L358"/>
    <mergeCell ref="B360:D368"/>
    <mergeCell ref="E368:G368"/>
    <mergeCell ref="E370:H370"/>
    <mergeCell ref="I370:L370"/>
    <mergeCell ref="B372:D380"/>
    <mergeCell ref="E380:G380"/>
    <mergeCell ref="E382:H382"/>
    <mergeCell ref="I382:L382"/>
    <mergeCell ref="B384:D392"/>
    <mergeCell ref="E392:G392"/>
    <mergeCell ref="E394:H394"/>
    <mergeCell ref="I394:L394"/>
    <mergeCell ref="B396:D404"/>
    <mergeCell ref="E404:G404"/>
    <mergeCell ref="E408:H408"/>
    <mergeCell ref="I408:L408"/>
    <mergeCell ref="B410:D418"/>
    <mergeCell ref="E418:G418"/>
    <mergeCell ref="E420:H420"/>
    <mergeCell ref="I420:L420"/>
    <mergeCell ref="B422:D430"/>
    <mergeCell ref="E430:G430"/>
    <mergeCell ref="E432:H432"/>
    <mergeCell ref="I432:L432"/>
    <mergeCell ref="B434:D442"/>
    <mergeCell ref="E442:G442"/>
    <mergeCell ref="E444:H444"/>
    <mergeCell ref="I444:L444"/>
    <mergeCell ref="B446:D454"/>
    <mergeCell ref="E454:G454"/>
    <mergeCell ref="B496:D519"/>
    <mergeCell ref="E519:G519"/>
    <mergeCell ref="E456:H456"/>
    <mergeCell ref="I456:L456"/>
    <mergeCell ref="B458:D473"/>
    <mergeCell ref="E473:G473"/>
    <mergeCell ref="E475:H475"/>
    <mergeCell ref="I475:L475"/>
    <mergeCell ref="B477:D492"/>
    <mergeCell ref="E492:G492"/>
    <mergeCell ref="E494:H494"/>
    <mergeCell ref="I494:L494"/>
  </mergeCells>
  <phoneticPr fontId="3" type="noConversion"/>
  <pageMargins left="0.70866141732283472" right="0.70866141732283472" top="0.74803149606299213" bottom="0.74803149606299213" header="0.31496062992125984" footer="0.31496062992125984"/>
  <pageSetup scale="21" fitToHeight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ECBB2-CBDC-4607-AA80-97D61FDB35C3}">
  <dimension ref="A1:K81"/>
  <sheetViews>
    <sheetView view="pageBreakPreview" zoomScale="55" zoomScaleNormal="85" zoomScaleSheetLayoutView="55" workbookViewId="0">
      <selection activeCell="C35" sqref="C35"/>
    </sheetView>
  </sheetViews>
  <sheetFormatPr baseColWidth="10" defaultRowHeight="12.75" x14ac:dyDescent="0.2"/>
  <cols>
    <col min="1" max="1" width="7.28515625" style="206" bestFit="1" customWidth="1"/>
    <col min="2" max="2" width="10.85546875" style="206" customWidth="1"/>
    <col min="3" max="3" width="78" style="203" bestFit="1" customWidth="1"/>
    <col min="4" max="4" width="8.140625" style="203" customWidth="1"/>
    <col min="5" max="5" width="13.140625" style="254" customWidth="1"/>
    <col min="6" max="6" width="23.28515625" style="203" customWidth="1"/>
    <col min="7" max="7" width="24" style="203" customWidth="1"/>
    <col min="8" max="8" width="17.42578125" style="202" customWidth="1"/>
    <col min="9" max="9" width="16.7109375" style="203" hidden="1" customWidth="1"/>
    <col min="10" max="10" width="18.85546875" style="204" hidden="1" customWidth="1"/>
    <col min="11" max="11" width="18" style="203" hidden="1" customWidth="1"/>
    <col min="12" max="240" width="11.42578125" style="203"/>
    <col min="241" max="241" width="6.42578125" style="203" customWidth="1"/>
    <col min="242" max="242" width="57.140625" style="203" bestFit="1" customWidth="1"/>
    <col min="243" max="243" width="14.85546875" style="203" customWidth="1"/>
    <col min="244" max="244" width="11.42578125" style="203"/>
    <col min="245" max="245" width="14.42578125" style="203" customWidth="1"/>
    <col min="246" max="246" width="0" style="203" hidden="1" customWidth="1"/>
    <col min="247" max="247" width="15.28515625" style="203" customWidth="1"/>
    <col min="248" max="249" width="16.7109375" style="203" customWidth="1"/>
    <col min="250" max="250" width="22.85546875" style="203" customWidth="1"/>
    <col min="251" max="251" width="20.28515625" style="203" customWidth="1"/>
    <col min="252" max="252" width="16.7109375" style="203" customWidth="1"/>
    <col min="253" max="496" width="11.42578125" style="203"/>
    <col min="497" max="497" width="6.42578125" style="203" customWidth="1"/>
    <col min="498" max="498" width="57.140625" style="203" bestFit="1" customWidth="1"/>
    <col min="499" max="499" width="14.85546875" style="203" customWidth="1"/>
    <col min="500" max="500" width="11.42578125" style="203"/>
    <col min="501" max="501" width="14.42578125" style="203" customWidth="1"/>
    <col min="502" max="502" width="0" style="203" hidden="1" customWidth="1"/>
    <col min="503" max="503" width="15.28515625" style="203" customWidth="1"/>
    <col min="504" max="505" width="16.7109375" style="203" customWidth="1"/>
    <col min="506" max="506" width="22.85546875" style="203" customWidth="1"/>
    <col min="507" max="507" width="20.28515625" style="203" customWidth="1"/>
    <col min="508" max="508" width="16.7109375" style="203" customWidth="1"/>
    <col min="509" max="752" width="11.42578125" style="203"/>
    <col min="753" max="753" width="6.42578125" style="203" customWidth="1"/>
    <col min="754" max="754" width="57.140625" style="203" bestFit="1" customWidth="1"/>
    <col min="755" max="755" width="14.85546875" style="203" customWidth="1"/>
    <col min="756" max="756" width="11.42578125" style="203"/>
    <col min="757" max="757" width="14.42578125" style="203" customWidth="1"/>
    <col min="758" max="758" width="0" style="203" hidden="1" customWidth="1"/>
    <col min="759" max="759" width="15.28515625" style="203" customWidth="1"/>
    <col min="760" max="761" width="16.7109375" style="203" customWidth="1"/>
    <col min="762" max="762" width="22.85546875" style="203" customWidth="1"/>
    <col min="763" max="763" width="20.28515625" style="203" customWidth="1"/>
    <col min="764" max="764" width="16.7109375" style="203" customWidth="1"/>
    <col min="765" max="1008" width="11.42578125" style="203"/>
    <col min="1009" max="1009" width="6.42578125" style="203" customWidth="1"/>
    <col min="1010" max="1010" width="57.140625" style="203" bestFit="1" customWidth="1"/>
    <col min="1011" max="1011" width="14.85546875" style="203" customWidth="1"/>
    <col min="1012" max="1012" width="11.42578125" style="203"/>
    <col min="1013" max="1013" width="14.42578125" style="203" customWidth="1"/>
    <col min="1014" max="1014" width="0" style="203" hidden="1" customWidth="1"/>
    <col min="1015" max="1015" width="15.28515625" style="203" customWidth="1"/>
    <col min="1016" max="1017" width="16.7109375" style="203" customWidth="1"/>
    <col min="1018" max="1018" width="22.85546875" style="203" customWidth="1"/>
    <col min="1019" max="1019" width="20.28515625" style="203" customWidth="1"/>
    <col min="1020" max="1020" width="16.7109375" style="203" customWidth="1"/>
    <col min="1021" max="1264" width="11.42578125" style="203"/>
    <col min="1265" max="1265" width="6.42578125" style="203" customWidth="1"/>
    <col min="1266" max="1266" width="57.140625" style="203" bestFit="1" customWidth="1"/>
    <col min="1267" max="1267" width="14.85546875" style="203" customWidth="1"/>
    <col min="1268" max="1268" width="11.42578125" style="203"/>
    <col min="1269" max="1269" width="14.42578125" style="203" customWidth="1"/>
    <col min="1270" max="1270" width="0" style="203" hidden="1" customWidth="1"/>
    <col min="1271" max="1271" width="15.28515625" style="203" customWidth="1"/>
    <col min="1272" max="1273" width="16.7109375" style="203" customWidth="1"/>
    <col min="1274" max="1274" width="22.85546875" style="203" customWidth="1"/>
    <col min="1275" max="1275" width="20.28515625" style="203" customWidth="1"/>
    <col min="1276" max="1276" width="16.7109375" style="203" customWidth="1"/>
    <col min="1277" max="1520" width="11.42578125" style="203"/>
    <col min="1521" max="1521" width="6.42578125" style="203" customWidth="1"/>
    <col min="1522" max="1522" width="57.140625" style="203" bestFit="1" customWidth="1"/>
    <col min="1523" max="1523" width="14.85546875" style="203" customWidth="1"/>
    <col min="1524" max="1524" width="11.42578125" style="203"/>
    <col min="1525" max="1525" width="14.42578125" style="203" customWidth="1"/>
    <col min="1526" max="1526" width="0" style="203" hidden="1" customWidth="1"/>
    <col min="1527" max="1527" width="15.28515625" style="203" customWidth="1"/>
    <col min="1528" max="1529" width="16.7109375" style="203" customWidth="1"/>
    <col min="1530" max="1530" width="22.85546875" style="203" customWidth="1"/>
    <col min="1531" max="1531" width="20.28515625" style="203" customWidth="1"/>
    <col min="1532" max="1532" width="16.7109375" style="203" customWidth="1"/>
    <col min="1533" max="1776" width="11.42578125" style="203"/>
    <col min="1777" max="1777" width="6.42578125" style="203" customWidth="1"/>
    <col min="1778" max="1778" width="57.140625" style="203" bestFit="1" customWidth="1"/>
    <col min="1779" max="1779" width="14.85546875" style="203" customWidth="1"/>
    <col min="1780" max="1780" width="11.42578125" style="203"/>
    <col min="1781" max="1781" width="14.42578125" style="203" customWidth="1"/>
    <col min="1782" max="1782" width="0" style="203" hidden="1" customWidth="1"/>
    <col min="1783" max="1783" width="15.28515625" style="203" customWidth="1"/>
    <col min="1784" max="1785" width="16.7109375" style="203" customWidth="1"/>
    <col min="1786" max="1786" width="22.85546875" style="203" customWidth="1"/>
    <col min="1787" max="1787" width="20.28515625" style="203" customWidth="1"/>
    <col min="1788" max="1788" width="16.7109375" style="203" customWidth="1"/>
    <col min="1789" max="2032" width="11.42578125" style="203"/>
    <col min="2033" max="2033" width="6.42578125" style="203" customWidth="1"/>
    <col min="2034" max="2034" width="57.140625" style="203" bestFit="1" customWidth="1"/>
    <col min="2035" max="2035" width="14.85546875" style="203" customWidth="1"/>
    <col min="2036" max="2036" width="11.42578125" style="203"/>
    <col min="2037" max="2037" width="14.42578125" style="203" customWidth="1"/>
    <col min="2038" max="2038" width="0" style="203" hidden="1" customWidth="1"/>
    <col min="2039" max="2039" width="15.28515625" style="203" customWidth="1"/>
    <col min="2040" max="2041" width="16.7109375" style="203" customWidth="1"/>
    <col min="2042" max="2042" width="22.85546875" style="203" customWidth="1"/>
    <col min="2043" max="2043" width="20.28515625" style="203" customWidth="1"/>
    <col min="2044" max="2044" width="16.7109375" style="203" customWidth="1"/>
    <col min="2045" max="2288" width="11.42578125" style="203"/>
    <col min="2289" max="2289" width="6.42578125" style="203" customWidth="1"/>
    <col min="2290" max="2290" width="57.140625" style="203" bestFit="1" customWidth="1"/>
    <col min="2291" max="2291" width="14.85546875" style="203" customWidth="1"/>
    <col min="2292" max="2292" width="11.42578125" style="203"/>
    <col min="2293" max="2293" width="14.42578125" style="203" customWidth="1"/>
    <col min="2294" max="2294" width="0" style="203" hidden="1" customWidth="1"/>
    <col min="2295" max="2295" width="15.28515625" style="203" customWidth="1"/>
    <col min="2296" max="2297" width="16.7109375" style="203" customWidth="1"/>
    <col min="2298" max="2298" width="22.85546875" style="203" customWidth="1"/>
    <col min="2299" max="2299" width="20.28515625" style="203" customWidth="1"/>
    <col min="2300" max="2300" width="16.7109375" style="203" customWidth="1"/>
    <col min="2301" max="2544" width="11.42578125" style="203"/>
    <col min="2545" max="2545" width="6.42578125" style="203" customWidth="1"/>
    <col min="2546" max="2546" width="57.140625" style="203" bestFit="1" customWidth="1"/>
    <col min="2547" max="2547" width="14.85546875" style="203" customWidth="1"/>
    <col min="2548" max="2548" width="11.42578125" style="203"/>
    <col min="2549" max="2549" width="14.42578125" style="203" customWidth="1"/>
    <col min="2550" max="2550" width="0" style="203" hidden="1" customWidth="1"/>
    <col min="2551" max="2551" width="15.28515625" style="203" customWidth="1"/>
    <col min="2552" max="2553" width="16.7109375" style="203" customWidth="1"/>
    <col min="2554" max="2554" width="22.85546875" style="203" customWidth="1"/>
    <col min="2555" max="2555" width="20.28515625" style="203" customWidth="1"/>
    <col min="2556" max="2556" width="16.7109375" style="203" customWidth="1"/>
    <col min="2557" max="2800" width="11.42578125" style="203"/>
    <col min="2801" max="2801" width="6.42578125" style="203" customWidth="1"/>
    <col min="2802" max="2802" width="57.140625" style="203" bestFit="1" customWidth="1"/>
    <col min="2803" max="2803" width="14.85546875" style="203" customWidth="1"/>
    <col min="2804" max="2804" width="11.42578125" style="203"/>
    <col min="2805" max="2805" width="14.42578125" style="203" customWidth="1"/>
    <col min="2806" max="2806" width="0" style="203" hidden="1" customWidth="1"/>
    <col min="2807" max="2807" width="15.28515625" style="203" customWidth="1"/>
    <col min="2808" max="2809" width="16.7109375" style="203" customWidth="1"/>
    <col min="2810" max="2810" width="22.85546875" style="203" customWidth="1"/>
    <col min="2811" max="2811" width="20.28515625" style="203" customWidth="1"/>
    <col min="2812" max="2812" width="16.7109375" style="203" customWidth="1"/>
    <col min="2813" max="3056" width="11.42578125" style="203"/>
    <col min="3057" max="3057" width="6.42578125" style="203" customWidth="1"/>
    <col min="3058" max="3058" width="57.140625" style="203" bestFit="1" customWidth="1"/>
    <col min="3059" max="3059" width="14.85546875" style="203" customWidth="1"/>
    <col min="3060" max="3060" width="11.42578125" style="203"/>
    <col min="3061" max="3061" width="14.42578125" style="203" customWidth="1"/>
    <col min="3062" max="3062" width="0" style="203" hidden="1" customWidth="1"/>
    <col min="3063" max="3063" width="15.28515625" style="203" customWidth="1"/>
    <col min="3064" max="3065" width="16.7109375" style="203" customWidth="1"/>
    <col min="3066" max="3066" width="22.85546875" style="203" customWidth="1"/>
    <col min="3067" max="3067" width="20.28515625" style="203" customWidth="1"/>
    <col min="3068" max="3068" width="16.7109375" style="203" customWidth="1"/>
    <col min="3069" max="3312" width="11.42578125" style="203"/>
    <col min="3313" max="3313" width="6.42578125" style="203" customWidth="1"/>
    <col min="3314" max="3314" width="57.140625" style="203" bestFit="1" customWidth="1"/>
    <col min="3315" max="3315" width="14.85546875" style="203" customWidth="1"/>
    <col min="3316" max="3316" width="11.42578125" style="203"/>
    <col min="3317" max="3317" width="14.42578125" style="203" customWidth="1"/>
    <col min="3318" max="3318" width="0" style="203" hidden="1" customWidth="1"/>
    <col min="3319" max="3319" width="15.28515625" style="203" customWidth="1"/>
    <col min="3320" max="3321" width="16.7109375" style="203" customWidth="1"/>
    <col min="3322" max="3322" width="22.85546875" style="203" customWidth="1"/>
    <col min="3323" max="3323" width="20.28515625" style="203" customWidth="1"/>
    <col min="3324" max="3324" width="16.7109375" style="203" customWidth="1"/>
    <col min="3325" max="3568" width="11.42578125" style="203"/>
    <col min="3569" max="3569" width="6.42578125" style="203" customWidth="1"/>
    <col min="3570" max="3570" width="57.140625" style="203" bestFit="1" customWidth="1"/>
    <col min="3571" max="3571" width="14.85546875" style="203" customWidth="1"/>
    <col min="3572" max="3572" width="11.42578125" style="203"/>
    <col min="3573" max="3573" width="14.42578125" style="203" customWidth="1"/>
    <col min="3574" max="3574" width="0" style="203" hidden="1" customWidth="1"/>
    <col min="3575" max="3575" width="15.28515625" style="203" customWidth="1"/>
    <col min="3576" max="3577" width="16.7109375" style="203" customWidth="1"/>
    <col min="3578" max="3578" width="22.85546875" style="203" customWidth="1"/>
    <col min="3579" max="3579" width="20.28515625" style="203" customWidth="1"/>
    <col min="3580" max="3580" width="16.7109375" style="203" customWidth="1"/>
    <col min="3581" max="3824" width="11.42578125" style="203"/>
    <col min="3825" max="3825" width="6.42578125" style="203" customWidth="1"/>
    <col min="3826" max="3826" width="57.140625" style="203" bestFit="1" customWidth="1"/>
    <col min="3827" max="3827" width="14.85546875" style="203" customWidth="1"/>
    <col min="3828" max="3828" width="11.42578125" style="203"/>
    <col min="3829" max="3829" width="14.42578125" style="203" customWidth="1"/>
    <col min="3830" max="3830" width="0" style="203" hidden="1" customWidth="1"/>
    <col min="3831" max="3831" width="15.28515625" style="203" customWidth="1"/>
    <col min="3832" max="3833" width="16.7109375" style="203" customWidth="1"/>
    <col min="3834" max="3834" width="22.85546875" style="203" customWidth="1"/>
    <col min="3835" max="3835" width="20.28515625" style="203" customWidth="1"/>
    <col min="3836" max="3836" width="16.7109375" style="203" customWidth="1"/>
    <col min="3837" max="4080" width="11.42578125" style="203"/>
    <col min="4081" max="4081" width="6.42578125" style="203" customWidth="1"/>
    <col min="4082" max="4082" width="57.140625" style="203" bestFit="1" customWidth="1"/>
    <col min="4083" max="4083" width="14.85546875" style="203" customWidth="1"/>
    <col min="4084" max="4084" width="11.42578125" style="203"/>
    <col min="4085" max="4085" width="14.42578125" style="203" customWidth="1"/>
    <col min="4086" max="4086" width="0" style="203" hidden="1" customWidth="1"/>
    <col min="4087" max="4087" width="15.28515625" style="203" customWidth="1"/>
    <col min="4088" max="4089" width="16.7109375" style="203" customWidth="1"/>
    <col min="4090" max="4090" width="22.85546875" style="203" customWidth="1"/>
    <col min="4091" max="4091" width="20.28515625" style="203" customWidth="1"/>
    <col min="4092" max="4092" width="16.7109375" style="203" customWidth="1"/>
    <col min="4093" max="4336" width="11.42578125" style="203"/>
    <col min="4337" max="4337" width="6.42578125" style="203" customWidth="1"/>
    <col min="4338" max="4338" width="57.140625" style="203" bestFit="1" customWidth="1"/>
    <col min="4339" max="4339" width="14.85546875" style="203" customWidth="1"/>
    <col min="4340" max="4340" width="11.42578125" style="203"/>
    <col min="4341" max="4341" width="14.42578125" style="203" customWidth="1"/>
    <col min="4342" max="4342" width="0" style="203" hidden="1" customWidth="1"/>
    <col min="4343" max="4343" width="15.28515625" style="203" customWidth="1"/>
    <col min="4344" max="4345" width="16.7109375" style="203" customWidth="1"/>
    <col min="4346" max="4346" width="22.85546875" style="203" customWidth="1"/>
    <col min="4347" max="4347" width="20.28515625" style="203" customWidth="1"/>
    <col min="4348" max="4348" width="16.7109375" style="203" customWidth="1"/>
    <col min="4349" max="4592" width="11.42578125" style="203"/>
    <col min="4593" max="4593" width="6.42578125" style="203" customWidth="1"/>
    <col min="4594" max="4594" width="57.140625" style="203" bestFit="1" customWidth="1"/>
    <col min="4595" max="4595" width="14.85546875" style="203" customWidth="1"/>
    <col min="4596" max="4596" width="11.42578125" style="203"/>
    <col min="4597" max="4597" width="14.42578125" style="203" customWidth="1"/>
    <col min="4598" max="4598" width="0" style="203" hidden="1" customWidth="1"/>
    <col min="4599" max="4599" width="15.28515625" style="203" customWidth="1"/>
    <col min="4600" max="4601" width="16.7109375" style="203" customWidth="1"/>
    <col min="4602" max="4602" width="22.85546875" style="203" customWidth="1"/>
    <col min="4603" max="4603" width="20.28515625" style="203" customWidth="1"/>
    <col min="4604" max="4604" width="16.7109375" style="203" customWidth="1"/>
    <col min="4605" max="4848" width="11.42578125" style="203"/>
    <col min="4849" max="4849" width="6.42578125" style="203" customWidth="1"/>
    <col min="4850" max="4850" width="57.140625" style="203" bestFit="1" customWidth="1"/>
    <col min="4851" max="4851" width="14.85546875" style="203" customWidth="1"/>
    <col min="4852" max="4852" width="11.42578125" style="203"/>
    <col min="4853" max="4853" width="14.42578125" style="203" customWidth="1"/>
    <col min="4854" max="4854" width="0" style="203" hidden="1" customWidth="1"/>
    <col min="4855" max="4855" width="15.28515625" style="203" customWidth="1"/>
    <col min="4856" max="4857" width="16.7109375" style="203" customWidth="1"/>
    <col min="4858" max="4858" width="22.85546875" style="203" customWidth="1"/>
    <col min="4859" max="4859" width="20.28515625" style="203" customWidth="1"/>
    <col min="4860" max="4860" width="16.7109375" style="203" customWidth="1"/>
    <col min="4861" max="5104" width="11.42578125" style="203"/>
    <col min="5105" max="5105" width="6.42578125" style="203" customWidth="1"/>
    <col min="5106" max="5106" width="57.140625" style="203" bestFit="1" customWidth="1"/>
    <col min="5107" max="5107" width="14.85546875" style="203" customWidth="1"/>
    <col min="5108" max="5108" width="11.42578125" style="203"/>
    <col min="5109" max="5109" width="14.42578125" style="203" customWidth="1"/>
    <col min="5110" max="5110" width="0" style="203" hidden="1" customWidth="1"/>
    <col min="5111" max="5111" width="15.28515625" style="203" customWidth="1"/>
    <col min="5112" max="5113" width="16.7109375" style="203" customWidth="1"/>
    <col min="5114" max="5114" width="22.85546875" style="203" customWidth="1"/>
    <col min="5115" max="5115" width="20.28515625" style="203" customWidth="1"/>
    <col min="5116" max="5116" width="16.7109375" style="203" customWidth="1"/>
    <col min="5117" max="5360" width="11.42578125" style="203"/>
    <col min="5361" max="5361" width="6.42578125" style="203" customWidth="1"/>
    <col min="5362" max="5362" width="57.140625" style="203" bestFit="1" customWidth="1"/>
    <col min="5363" max="5363" width="14.85546875" style="203" customWidth="1"/>
    <col min="5364" max="5364" width="11.42578125" style="203"/>
    <col min="5365" max="5365" width="14.42578125" style="203" customWidth="1"/>
    <col min="5366" max="5366" width="0" style="203" hidden="1" customWidth="1"/>
    <col min="5367" max="5367" width="15.28515625" style="203" customWidth="1"/>
    <col min="5368" max="5369" width="16.7109375" style="203" customWidth="1"/>
    <col min="5370" max="5370" width="22.85546875" style="203" customWidth="1"/>
    <col min="5371" max="5371" width="20.28515625" style="203" customWidth="1"/>
    <col min="5372" max="5372" width="16.7109375" style="203" customWidth="1"/>
    <col min="5373" max="5616" width="11.42578125" style="203"/>
    <col min="5617" max="5617" width="6.42578125" style="203" customWidth="1"/>
    <col min="5618" max="5618" width="57.140625" style="203" bestFit="1" customWidth="1"/>
    <col min="5619" max="5619" width="14.85546875" style="203" customWidth="1"/>
    <col min="5620" max="5620" width="11.42578125" style="203"/>
    <col min="5621" max="5621" width="14.42578125" style="203" customWidth="1"/>
    <col min="5622" max="5622" width="0" style="203" hidden="1" customWidth="1"/>
    <col min="5623" max="5623" width="15.28515625" style="203" customWidth="1"/>
    <col min="5624" max="5625" width="16.7109375" style="203" customWidth="1"/>
    <col min="5626" max="5626" width="22.85546875" style="203" customWidth="1"/>
    <col min="5627" max="5627" width="20.28515625" style="203" customWidth="1"/>
    <col min="5628" max="5628" width="16.7109375" style="203" customWidth="1"/>
    <col min="5629" max="5872" width="11.42578125" style="203"/>
    <col min="5873" max="5873" width="6.42578125" style="203" customWidth="1"/>
    <col min="5874" max="5874" width="57.140625" style="203" bestFit="1" customWidth="1"/>
    <col min="5875" max="5875" width="14.85546875" style="203" customWidth="1"/>
    <col min="5876" max="5876" width="11.42578125" style="203"/>
    <col min="5877" max="5877" width="14.42578125" style="203" customWidth="1"/>
    <col min="5878" max="5878" width="0" style="203" hidden="1" customWidth="1"/>
    <col min="5879" max="5879" width="15.28515625" style="203" customWidth="1"/>
    <col min="5880" max="5881" width="16.7109375" style="203" customWidth="1"/>
    <col min="5882" max="5882" width="22.85546875" style="203" customWidth="1"/>
    <col min="5883" max="5883" width="20.28515625" style="203" customWidth="1"/>
    <col min="5884" max="5884" width="16.7109375" style="203" customWidth="1"/>
    <col min="5885" max="6128" width="11.42578125" style="203"/>
    <col min="6129" max="6129" width="6.42578125" style="203" customWidth="1"/>
    <col min="6130" max="6130" width="57.140625" style="203" bestFit="1" customWidth="1"/>
    <col min="6131" max="6131" width="14.85546875" style="203" customWidth="1"/>
    <col min="6132" max="6132" width="11.42578125" style="203"/>
    <col min="6133" max="6133" width="14.42578125" style="203" customWidth="1"/>
    <col min="6134" max="6134" width="0" style="203" hidden="1" customWidth="1"/>
    <col min="6135" max="6135" width="15.28515625" style="203" customWidth="1"/>
    <col min="6136" max="6137" width="16.7109375" style="203" customWidth="1"/>
    <col min="6138" max="6138" width="22.85546875" style="203" customWidth="1"/>
    <col min="6139" max="6139" width="20.28515625" style="203" customWidth="1"/>
    <col min="6140" max="6140" width="16.7109375" style="203" customWidth="1"/>
    <col min="6141" max="6384" width="11.42578125" style="203"/>
    <col min="6385" max="6385" width="6.42578125" style="203" customWidth="1"/>
    <col min="6386" max="6386" width="57.140625" style="203" bestFit="1" customWidth="1"/>
    <col min="6387" max="6387" width="14.85546875" style="203" customWidth="1"/>
    <col min="6388" max="6388" width="11.42578125" style="203"/>
    <col min="6389" max="6389" width="14.42578125" style="203" customWidth="1"/>
    <col min="6390" max="6390" width="0" style="203" hidden="1" customWidth="1"/>
    <col min="6391" max="6391" width="15.28515625" style="203" customWidth="1"/>
    <col min="6392" max="6393" width="16.7109375" style="203" customWidth="1"/>
    <col min="6394" max="6394" width="22.85546875" style="203" customWidth="1"/>
    <col min="6395" max="6395" width="20.28515625" style="203" customWidth="1"/>
    <col min="6396" max="6396" width="16.7109375" style="203" customWidth="1"/>
    <col min="6397" max="6640" width="11.42578125" style="203"/>
    <col min="6641" max="6641" width="6.42578125" style="203" customWidth="1"/>
    <col min="6642" max="6642" width="57.140625" style="203" bestFit="1" customWidth="1"/>
    <col min="6643" max="6643" width="14.85546875" style="203" customWidth="1"/>
    <col min="6644" max="6644" width="11.42578125" style="203"/>
    <col min="6645" max="6645" width="14.42578125" style="203" customWidth="1"/>
    <col min="6646" max="6646" width="0" style="203" hidden="1" customWidth="1"/>
    <col min="6647" max="6647" width="15.28515625" style="203" customWidth="1"/>
    <col min="6648" max="6649" width="16.7109375" style="203" customWidth="1"/>
    <col min="6650" max="6650" width="22.85546875" style="203" customWidth="1"/>
    <col min="6651" max="6651" width="20.28515625" style="203" customWidth="1"/>
    <col min="6652" max="6652" width="16.7109375" style="203" customWidth="1"/>
    <col min="6653" max="6896" width="11.42578125" style="203"/>
    <col min="6897" max="6897" width="6.42578125" style="203" customWidth="1"/>
    <col min="6898" max="6898" width="57.140625" style="203" bestFit="1" customWidth="1"/>
    <col min="6899" max="6899" width="14.85546875" style="203" customWidth="1"/>
    <col min="6900" max="6900" width="11.42578125" style="203"/>
    <col min="6901" max="6901" width="14.42578125" style="203" customWidth="1"/>
    <col min="6902" max="6902" width="0" style="203" hidden="1" customWidth="1"/>
    <col min="6903" max="6903" width="15.28515625" style="203" customWidth="1"/>
    <col min="6904" max="6905" width="16.7109375" style="203" customWidth="1"/>
    <col min="6906" max="6906" width="22.85546875" style="203" customWidth="1"/>
    <col min="6907" max="6907" width="20.28515625" style="203" customWidth="1"/>
    <col min="6908" max="6908" width="16.7109375" style="203" customWidth="1"/>
    <col min="6909" max="7152" width="11.42578125" style="203"/>
    <col min="7153" max="7153" width="6.42578125" style="203" customWidth="1"/>
    <col min="7154" max="7154" width="57.140625" style="203" bestFit="1" customWidth="1"/>
    <col min="7155" max="7155" width="14.85546875" style="203" customWidth="1"/>
    <col min="7156" max="7156" width="11.42578125" style="203"/>
    <col min="7157" max="7157" width="14.42578125" style="203" customWidth="1"/>
    <col min="7158" max="7158" width="0" style="203" hidden="1" customWidth="1"/>
    <col min="7159" max="7159" width="15.28515625" style="203" customWidth="1"/>
    <col min="7160" max="7161" width="16.7109375" style="203" customWidth="1"/>
    <col min="7162" max="7162" width="22.85546875" style="203" customWidth="1"/>
    <col min="7163" max="7163" width="20.28515625" style="203" customWidth="1"/>
    <col min="7164" max="7164" width="16.7109375" style="203" customWidth="1"/>
    <col min="7165" max="7408" width="11.42578125" style="203"/>
    <col min="7409" max="7409" width="6.42578125" style="203" customWidth="1"/>
    <col min="7410" max="7410" width="57.140625" style="203" bestFit="1" customWidth="1"/>
    <col min="7411" max="7411" width="14.85546875" style="203" customWidth="1"/>
    <col min="7412" max="7412" width="11.42578125" style="203"/>
    <col min="7413" max="7413" width="14.42578125" style="203" customWidth="1"/>
    <col min="7414" max="7414" width="0" style="203" hidden="1" customWidth="1"/>
    <col min="7415" max="7415" width="15.28515625" style="203" customWidth="1"/>
    <col min="7416" max="7417" width="16.7109375" style="203" customWidth="1"/>
    <col min="7418" max="7418" width="22.85546875" style="203" customWidth="1"/>
    <col min="7419" max="7419" width="20.28515625" style="203" customWidth="1"/>
    <col min="7420" max="7420" width="16.7109375" style="203" customWidth="1"/>
    <col min="7421" max="7664" width="11.42578125" style="203"/>
    <col min="7665" max="7665" width="6.42578125" style="203" customWidth="1"/>
    <col min="7666" max="7666" width="57.140625" style="203" bestFit="1" customWidth="1"/>
    <col min="7667" max="7667" width="14.85546875" style="203" customWidth="1"/>
    <col min="7668" max="7668" width="11.42578125" style="203"/>
    <col min="7669" max="7669" width="14.42578125" style="203" customWidth="1"/>
    <col min="7670" max="7670" width="0" style="203" hidden="1" customWidth="1"/>
    <col min="7671" max="7671" width="15.28515625" style="203" customWidth="1"/>
    <col min="7672" max="7673" width="16.7109375" style="203" customWidth="1"/>
    <col min="7674" max="7674" width="22.85546875" style="203" customWidth="1"/>
    <col min="7675" max="7675" width="20.28515625" style="203" customWidth="1"/>
    <col min="7676" max="7676" width="16.7109375" style="203" customWidth="1"/>
    <col min="7677" max="7920" width="11.42578125" style="203"/>
    <col min="7921" max="7921" width="6.42578125" style="203" customWidth="1"/>
    <col min="7922" max="7922" width="57.140625" style="203" bestFit="1" customWidth="1"/>
    <col min="7923" max="7923" width="14.85546875" style="203" customWidth="1"/>
    <col min="7924" max="7924" width="11.42578125" style="203"/>
    <col min="7925" max="7925" width="14.42578125" style="203" customWidth="1"/>
    <col min="7926" max="7926" width="0" style="203" hidden="1" customWidth="1"/>
    <col min="7927" max="7927" width="15.28515625" style="203" customWidth="1"/>
    <col min="7928" max="7929" width="16.7109375" style="203" customWidth="1"/>
    <col min="7930" max="7930" width="22.85546875" style="203" customWidth="1"/>
    <col min="7931" max="7931" width="20.28515625" style="203" customWidth="1"/>
    <col min="7932" max="7932" width="16.7109375" style="203" customWidth="1"/>
    <col min="7933" max="8176" width="11.42578125" style="203"/>
    <col min="8177" max="8177" width="6.42578125" style="203" customWidth="1"/>
    <col min="8178" max="8178" width="57.140625" style="203" bestFit="1" customWidth="1"/>
    <col min="8179" max="8179" width="14.85546875" style="203" customWidth="1"/>
    <col min="8180" max="8180" width="11.42578125" style="203"/>
    <col min="8181" max="8181" width="14.42578125" style="203" customWidth="1"/>
    <col min="8182" max="8182" width="0" style="203" hidden="1" customWidth="1"/>
    <col min="8183" max="8183" width="15.28515625" style="203" customWidth="1"/>
    <col min="8184" max="8185" width="16.7109375" style="203" customWidth="1"/>
    <col min="8186" max="8186" width="22.85546875" style="203" customWidth="1"/>
    <col min="8187" max="8187" width="20.28515625" style="203" customWidth="1"/>
    <col min="8188" max="8188" width="16.7109375" style="203" customWidth="1"/>
    <col min="8189" max="8432" width="11.42578125" style="203"/>
    <col min="8433" max="8433" width="6.42578125" style="203" customWidth="1"/>
    <col min="8434" max="8434" width="57.140625" style="203" bestFit="1" customWidth="1"/>
    <col min="8435" max="8435" width="14.85546875" style="203" customWidth="1"/>
    <col min="8436" max="8436" width="11.42578125" style="203"/>
    <col min="8437" max="8437" width="14.42578125" style="203" customWidth="1"/>
    <col min="8438" max="8438" width="0" style="203" hidden="1" customWidth="1"/>
    <col min="8439" max="8439" width="15.28515625" style="203" customWidth="1"/>
    <col min="8440" max="8441" width="16.7109375" style="203" customWidth="1"/>
    <col min="8442" max="8442" width="22.85546875" style="203" customWidth="1"/>
    <col min="8443" max="8443" width="20.28515625" style="203" customWidth="1"/>
    <col min="8444" max="8444" width="16.7109375" style="203" customWidth="1"/>
    <col min="8445" max="8688" width="11.42578125" style="203"/>
    <col min="8689" max="8689" width="6.42578125" style="203" customWidth="1"/>
    <col min="8690" max="8690" width="57.140625" style="203" bestFit="1" customWidth="1"/>
    <col min="8691" max="8691" width="14.85546875" style="203" customWidth="1"/>
    <col min="8692" max="8692" width="11.42578125" style="203"/>
    <col min="8693" max="8693" width="14.42578125" style="203" customWidth="1"/>
    <col min="8694" max="8694" width="0" style="203" hidden="1" customWidth="1"/>
    <col min="8695" max="8695" width="15.28515625" style="203" customWidth="1"/>
    <col min="8696" max="8697" width="16.7109375" style="203" customWidth="1"/>
    <col min="8698" max="8698" width="22.85546875" style="203" customWidth="1"/>
    <col min="8699" max="8699" width="20.28515625" style="203" customWidth="1"/>
    <col min="8700" max="8700" width="16.7109375" style="203" customWidth="1"/>
    <col min="8701" max="8944" width="11.42578125" style="203"/>
    <col min="8945" max="8945" width="6.42578125" style="203" customWidth="1"/>
    <col min="8946" max="8946" width="57.140625" style="203" bestFit="1" customWidth="1"/>
    <col min="8947" max="8947" width="14.85546875" style="203" customWidth="1"/>
    <col min="8948" max="8948" width="11.42578125" style="203"/>
    <col min="8949" max="8949" width="14.42578125" style="203" customWidth="1"/>
    <col min="8950" max="8950" width="0" style="203" hidden="1" customWidth="1"/>
    <col min="8951" max="8951" width="15.28515625" style="203" customWidth="1"/>
    <col min="8952" max="8953" width="16.7109375" style="203" customWidth="1"/>
    <col min="8954" max="8954" width="22.85546875" style="203" customWidth="1"/>
    <col min="8955" max="8955" width="20.28515625" style="203" customWidth="1"/>
    <col min="8956" max="8956" width="16.7109375" style="203" customWidth="1"/>
    <col min="8957" max="9200" width="11.42578125" style="203"/>
    <col min="9201" max="9201" width="6.42578125" style="203" customWidth="1"/>
    <col min="9202" max="9202" width="57.140625" style="203" bestFit="1" customWidth="1"/>
    <col min="9203" max="9203" width="14.85546875" style="203" customWidth="1"/>
    <col min="9204" max="9204" width="11.42578125" style="203"/>
    <col min="9205" max="9205" width="14.42578125" style="203" customWidth="1"/>
    <col min="9206" max="9206" width="0" style="203" hidden="1" customWidth="1"/>
    <col min="9207" max="9207" width="15.28515625" style="203" customWidth="1"/>
    <col min="9208" max="9209" width="16.7109375" style="203" customWidth="1"/>
    <col min="9210" max="9210" width="22.85546875" style="203" customWidth="1"/>
    <col min="9211" max="9211" width="20.28515625" style="203" customWidth="1"/>
    <col min="9212" max="9212" width="16.7109375" style="203" customWidth="1"/>
    <col min="9213" max="9456" width="11.42578125" style="203"/>
    <col min="9457" max="9457" width="6.42578125" style="203" customWidth="1"/>
    <col min="9458" max="9458" width="57.140625" style="203" bestFit="1" customWidth="1"/>
    <col min="9459" max="9459" width="14.85546875" style="203" customWidth="1"/>
    <col min="9460" max="9460" width="11.42578125" style="203"/>
    <col min="9461" max="9461" width="14.42578125" style="203" customWidth="1"/>
    <col min="9462" max="9462" width="0" style="203" hidden="1" customWidth="1"/>
    <col min="9463" max="9463" width="15.28515625" style="203" customWidth="1"/>
    <col min="9464" max="9465" width="16.7109375" style="203" customWidth="1"/>
    <col min="9466" max="9466" width="22.85546875" style="203" customWidth="1"/>
    <col min="9467" max="9467" width="20.28515625" style="203" customWidth="1"/>
    <col min="9468" max="9468" width="16.7109375" style="203" customWidth="1"/>
    <col min="9469" max="9712" width="11.42578125" style="203"/>
    <col min="9713" max="9713" width="6.42578125" style="203" customWidth="1"/>
    <col min="9714" max="9714" width="57.140625" style="203" bestFit="1" customWidth="1"/>
    <col min="9715" max="9715" width="14.85546875" style="203" customWidth="1"/>
    <col min="9716" max="9716" width="11.42578125" style="203"/>
    <col min="9717" max="9717" width="14.42578125" style="203" customWidth="1"/>
    <col min="9718" max="9718" width="0" style="203" hidden="1" customWidth="1"/>
    <col min="9719" max="9719" width="15.28515625" style="203" customWidth="1"/>
    <col min="9720" max="9721" width="16.7109375" style="203" customWidth="1"/>
    <col min="9722" max="9722" width="22.85546875" style="203" customWidth="1"/>
    <col min="9723" max="9723" width="20.28515625" style="203" customWidth="1"/>
    <col min="9724" max="9724" width="16.7109375" style="203" customWidth="1"/>
    <col min="9725" max="9968" width="11.42578125" style="203"/>
    <col min="9969" max="9969" width="6.42578125" style="203" customWidth="1"/>
    <col min="9970" max="9970" width="57.140625" style="203" bestFit="1" customWidth="1"/>
    <col min="9971" max="9971" width="14.85546875" style="203" customWidth="1"/>
    <col min="9972" max="9972" width="11.42578125" style="203"/>
    <col min="9973" max="9973" width="14.42578125" style="203" customWidth="1"/>
    <col min="9974" max="9974" width="0" style="203" hidden="1" customWidth="1"/>
    <col min="9975" max="9975" width="15.28515625" style="203" customWidth="1"/>
    <col min="9976" max="9977" width="16.7109375" style="203" customWidth="1"/>
    <col min="9978" max="9978" width="22.85546875" style="203" customWidth="1"/>
    <col min="9979" max="9979" width="20.28515625" style="203" customWidth="1"/>
    <col min="9980" max="9980" width="16.7109375" style="203" customWidth="1"/>
    <col min="9981" max="10224" width="11.42578125" style="203"/>
    <col min="10225" max="10225" width="6.42578125" style="203" customWidth="1"/>
    <col min="10226" max="10226" width="57.140625" style="203" bestFit="1" customWidth="1"/>
    <col min="10227" max="10227" width="14.85546875" style="203" customWidth="1"/>
    <col min="10228" max="10228" width="11.42578125" style="203"/>
    <col min="10229" max="10229" width="14.42578125" style="203" customWidth="1"/>
    <col min="10230" max="10230" width="0" style="203" hidden="1" customWidth="1"/>
    <col min="10231" max="10231" width="15.28515625" style="203" customWidth="1"/>
    <col min="10232" max="10233" width="16.7109375" style="203" customWidth="1"/>
    <col min="10234" max="10234" width="22.85546875" style="203" customWidth="1"/>
    <col min="10235" max="10235" width="20.28515625" style="203" customWidth="1"/>
    <col min="10236" max="10236" width="16.7109375" style="203" customWidth="1"/>
    <col min="10237" max="10480" width="11.42578125" style="203"/>
    <col min="10481" max="10481" width="6.42578125" style="203" customWidth="1"/>
    <col min="10482" max="10482" width="57.140625" style="203" bestFit="1" customWidth="1"/>
    <col min="10483" max="10483" width="14.85546875" style="203" customWidth="1"/>
    <col min="10484" max="10484" width="11.42578125" style="203"/>
    <col min="10485" max="10485" width="14.42578125" style="203" customWidth="1"/>
    <col min="10486" max="10486" width="0" style="203" hidden="1" customWidth="1"/>
    <col min="10487" max="10487" width="15.28515625" style="203" customWidth="1"/>
    <col min="10488" max="10489" width="16.7109375" style="203" customWidth="1"/>
    <col min="10490" max="10490" width="22.85546875" style="203" customWidth="1"/>
    <col min="10491" max="10491" width="20.28515625" style="203" customWidth="1"/>
    <col min="10492" max="10492" width="16.7109375" style="203" customWidth="1"/>
    <col min="10493" max="10736" width="11.42578125" style="203"/>
    <col min="10737" max="10737" width="6.42578125" style="203" customWidth="1"/>
    <col min="10738" max="10738" width="57.140625" style="203" bestFit="1" customWidth="1"/>
    <col min="10739" max="10739" width="14.85546875" style="203" customWidth="1"/>
    <col min="10740" max="10740" width="11.42578125" style="203"/>
    <col min="10741" max="10741" width="14.42578125" style="203" customWidth="1"/>
    <col min="10742" max="10742" width="0" style="203" hidden="1" customWidth="1"/>
    <col min="10743" max="10743" width="15.28515625" style="203" customWidth="1"/>
    <col min="10744" max="10745" width="16.7109375" style="203" customWidth="1"/>
    <col min="10746" max="10746" width="22.85546875" style="203" customWidth="1"/>
    <col min="10747" max="10747" width="20.28515625" style="203" customWidth="1"/>
    <col min="10748" max="10748" width="16.7109375" style="203" customWidth="1"/>
    <col min="10749" max="10992" width="11.42578125" style="203"/>
    <col min="10993" max="10993" width="6.42578125" style="203" customWidth="1"/>
    <col min="10994" max="10994" width="57.140625" style="203" bestFit="1" customWidth="1"/>
    <col min="10995" max="10995" width="14.85546875" style="203" customWidth="1"/>
    <col min="10996" max="10996" width="11.42578125" style="203"/>
    <col min="10997" max="10997" width="14.42578125" style="203" customWidth="1"/>
    <col min="10998" max="10998" width="0" style="203" hidden="1" customWidth="1"/>
    <col min="10999" max="10999" width="15.28515625" style="203" customWidth="1"/>
    <col min="11000" max="11001" width="16.7109375" style="203" customWidth="1"/>
    <col min="11002" max="11002" width="22.85546875" style="203" customWidth="1"/>
    <col min="11003" max="11003" width="20.28515625" style="203" customWidth="1"/>
    <col min="11004" max="11004" width="16.7109375" style="203" customWidth="1"/>
    <col min="11005" max="11248" width="11.42578125" style="203"/>
    <col min="11249" max="11249" width="6.42578125" style="203" customWidth="1"/>
    <col min="11250" max="11250" width="57.140625" style="203" bestFit="1" customWidth="1"/>
    <col min="11251" max="11251" width="14.85546875" style="203" customWidth="1"/>
    <col min="11252" max="11252" width="11.42578125" style="203"/>
    <col min="11253" max="11253" width="14.42578125" style="203" customWidth="1"/>
    <col min="11254" max="11254" width="0" style="203" hidden="1" customWidth="1"/>
    <col min="11255" max="11255" width="15.28515625" style="203" customWidth="1"/>
    <col min="11256" max="11257" width="16.7109375" style="203" customWidth="1"/>
    <col min="11258" max="11258" width="22.85546875" style="203" customWidth="1"/>
    <col min="11259" max="11259" width="20.28515625" style="203" customWidth="1"/>
    <col min="11260" max="11260" width="16.7109375" style="203" customWidth="1"/>
    <col min="11261" max="11504" width="11.42578125" style="203"/>
    <col min="11505" max="11505" width="6.42578125" style="203" customWidth="1"/>
    <col min="11506" max="11506" width="57.140625" style="203" bestFit="1" customWidth="1"/>
    <col min="11507" max="11507" width="14.85546875" style="203" customWidth="1"/>
    <col min="11508" max="11508" width="11.42578125" style="203"/>
    <col min="11509" max="11509" width="14.42578125" style="203" customWidth="1"/>
    <col min="11510" max="11510" width="0" style="203" hidden="1" customWidth="1"/>
    <col min="11511" max="11511" width="15.28515625" style="203" customWidth="1"/>
    <col min="11512" max="11513" width="16.7109375" style="203" customWidth="1"/>
    <col min="11514" max="11514" width="22.85546875" style="203" customWidth="1"/>
    <col min="11515" max="11515" width="20.28515625" style="203" customWidth="1"/>
    <col min="11516" max="11516" width="16.7109375" style="203" customWidth="1"/>
    <col min="11517" max="11760" width="11.42578125" style="203"/>
    <col min="11761" max="11761" width="6.42578125" style="203" customWidth="1"/>
    <col min="11762" max="11762" width="57.140625" style="203" bestFit="1" customWidth="1"/>
    <col min="11763" max="11763" width="14.85546875" style="203" customWidth="1"/>
    <col min="11764" max="11764" width="11.42578125" style="203"/>
    <col min="11765" max="11765" width="14.42578125" style="203" customWidth="1"/>
    <col min="11766" max="11766" width="0" style="203" hidden="1" customWidth="1"/>
    <col min="11767" max="11767" width="15.28515625" style="203" customWidth="1"/>
    <col min="11768" max="11769" width="16.7109375" style="203" customWidth="1"/>
    <col min="11770" max="11770" width="22.85546875" style="203" customWidth="1"/>
    <col min="11771" max="11771" width="20.28515625" style="203" customWidth="1"/>
    <col min="11772" max="11772" width="16.7109375" style="203" customWidth="1"/>
    <col min="11773" max="12016" width="11.42578125" style="203"/>
    <col min="12017" max="12017" width="6.42578125" style="203" customWidth="1"/>
    <col min="12018" max="12018" width="57.140625" style="203" bestFit="1" customWidth="1"/>
    <col min="12019" max="12019" width="14.85546875" style="203" customWidth="1"/>
    <col min="12020" max="12020" width="11.42578125" style="203"/>
    <col min="12021" max="12021" width="14.42578125" style="203" customWidth="1"/>
    <col min="12022" max="12022" width="0" style="203" hidden="1" customWidth="1"/>
    <col min="12023" max="12023" width="15.28515625" style="203" customWidth="1"/>
    <col min="12024" max="12025" width="16.7109375" style="203" customWidth="1"/>
    <col min="12026" max="12026" width="22.85546875" style="203" customWidth="1"/>
    <col min="12027" max="12027" width="20.28515625" style="203" customWidth="1"/>
    <col min="12028" max="12028" width="16.7109375" style="203" customWidth="1"/>
    <col min="12029" max="12272" width="11.42578125" style="203"/>
    <col min="12273" max="12273" width="6.42578125" style="203" customWidth="1"/>
    <col min="12274" max="12274" width="57.140625" style="203" bestFit="1" customWidth="1"/>
    <col min="12275" max="12275" width="14.85546875" style="203" customWidth="1"/>
    <col min="12276" max="12276" width="11.42578125" style="203"/>
    <col min="12277" max="12277" width="14.42578125" style="203" customWidth="1"/>
    <col min="12278" max="12278" width="0" style="203" hidden="1" customWidth="1"/>
    <col min="12279" max="12279" width="15.28515625" style="203" customWidth="1"/>
    <col min="12280" max="12281" width="16.7109375" style="203" customWidth="1"/>
    <col min="12282" max="12282" width="22.85546875" style="203" customWidth="1"/>
    <col min="12283" max="12283" width="20.28515625" style="203" customWidth="1"/>
    <col min="12284" max="12284" width="16.7109375" style="203" customWidth="1"/>
    <col min="12285" max="12528" width="11.42578125" style="203"/>
    <col min="12529" max="12529" width="6.42578125" style="203" customWidth="1"/>
    <col min="12530" max="12530" width="57.140625" style="203" bestFit="1" customWidth="1"/>
    <col min="12531" max="12531" width="14.85546875" style="203" customWidth="1"/>
    <col min="12532" max="12532" width="11.42578125" style="203"/>
    <col min="12533" max="12533" width="14.42578125" style="203" customWidth="1"/>
    <col min="12534" max="12534" width="0" style="203" hidden="1" customWidth="1"/>
    <col min="12535" max="12535" width="15.28515625" style="203" customWidth="1"/>
    <col min="12536" max="12537" width="16.7109375" style="203" customWidth="1"/>
    <col min="12538" max="12538" width="22.85546875" style="203" customWidth="1"/>
    <col min="12539" max="12539" width="20.28515625" style="203" customWidth="1"/>
    <col min="12540" max="12540" width="16.7109375" style="203" customWidth="1"/>
    <col min="12541" max="12784" width="11.42578125" style="203"/>
    <col min="12785" max="12785" width="6.42578125" style="203" customWidth="1"/>
    <col min="12786" max="12786" width="57.140625" style="203" bestFit="1" customWidth="1"/>
    <col min="12787" max="12787" width="14.85546875" style="203" customWidth="1"/>
    <col min="12788" max="12788" width="11.42578125" style="203"/>
    <col min="12789" max="12789" width="14.42578125" style="203" customWidth="1"/>
    <col min="12790" max="12790" width="0" style="203" hidden="1" customWidth="1"/>
    <col min="12791" max="12791" width="15.28515625" style="203" customWidth="1"/>
    <col min="12792" max="12793" width="16.7109375" style="203" customWidth="1"/>
    <col min="12794" max="12794" width="22.85546875" style="203" customWidth="1"/>
    <col min="12795" max="12795" width="20.28515625" style="203" customWidth="1"/>
    <col min="12796" max="12796" width="16.7109375" style="203" customWidth="1"/>
    <col min="12797" max="13040" width="11.42578125" style="203"/>
    <col min="13041" max="13041" width="6.42578125" style="203" customWidth="1"/>
    <col min="13042" max="13042" width="57.140625" style="203" bestFit="1" customWidth="1"/>
    <col min="13043" max="13043" width="14.85546875" style="203" customWidth="1"/>
    <col min="13044" max="13044" width="11.42578125" style="203"/>
    <col min="13045" max="13045" width="14.42578125" style="203" customWidth="1"/>
    <col min="13046" max="13046" width="0" style="203" hidden="1" customWidth="1"/>
    <col min="13047" max="13047" width="15.28515625" style="203" customWidth="1"/>
    <col min="13048" max="13049" width="16.7109375" style="203" customWidth="1"/>
    <col min="13050" max="13050" width="22.85546875" style="203" customWidth="1"/>
    <col min="13051" max="13051" width="20.28515625" style="203" customWidth="1"/>
    <col min="13052" max="13052" width="16.7109375" style="203" customWidth="1"/>
    <col min="13053" max="13296" width="11.42578125" style="203"/>
    <col min="13297" max="13297" width="6.42578125" style="203" customWidth="1"/>
    <col min="13298" max="13298" width="57.140625" style="203" bestFit="1" customWidth="1"/>
    <col min="13299" max="13299" width="14.85546875" style="203" customWidth="1"/>
    <col min="13300" max="13300" width="11.42578125" style="203"/>
    <col min="13301" max="13301" width="14.42578125" style="203" customWidth="1"/>
    <col min="13302" max="13302" width="0" style="203" hidden="1" customWidth="1"/>
    <col min="13303" max="13303" width="15.28515625" style="203" customWidth="1"/>
    <col min="13304" max="13305" width="16.7109375" style="203" customWidth="1"/>
    <col min="13306" max="13306" width="22.85546875" style="203" customWidth="1"/>
    <col min="13307" max="13307" width="20.28515625" style="203" customWidth="1"/>
    <col min="13308" max="13308" width="16.7109375" style="203" customWidth="1"/>
    <col min="13309" max="13552" width="11.42578125" style="203"/>
    <col min="13553" max="13553" width="6.42578125" style="203" customWidth="1"/>
    <col min="13554" max="13554" width="57.140625" style="203" bestFit="1" customWidth="1"/>
    <col min="13555" max="13555" width="14.85546875" style="203" customWidth="1"/>
    <col min="13556" max="13556" width="11.42578125" style="203"/>
    <col min="13557" max="13557" width="14.42578125" style="203" customWidth="1"/>
    <col min="13558" max="13558" width="0" style="203" hidden="1" customWidth="1"/>
    <col min="13559" max="13559" width="15.28515625" style="203" customWidth="1"/>
    <col min="13560" max="13561" width="16.7109375" style="203" customWidth="1"/>
    <col min="13562" max="13562" width="22.85546875" style="203" customWidth="1"/>
    <col min="13563" max="13563" width="20.28515625" style="203" customWidth="1"/>
    <col min="13564" max="13564" width="16.7109375" style="203" customWidth="1"/>
    <col min="13565" max="13808" width="11.42578125" style="203"/>
    <col min="13809" max="13809" width="6.42578125" style="203" customWidth="1"/>
    <col min="13810" max="13810" width="57.140625" style="203" bestFit="1" customWidth="1"/>
    <col min="13811" max="13811" width="14.85546875" style="203" customWidth="1"/>
    <col min="13812" max="13812" width="11.42578125" style="203"/>
    <col min="13813" max="13813" width="14.42578125" style="203" customWidth="1"/>
    <col min="13814" max="13814" width="0" style="203" hidden="1" customWidth="1"/>
    <col min="13815" max="13815" width="15.28515625" style="203" customWidth="1"/>
    <col min="13816" max="13817" width="16.7109375" style="203" customWidth="1"/>
    <col min="13818" max="13818" width="22.85546875" style="203" customWidth="1"/>
    <col min="13819" max="13819" width="20.28515625" style="203" customWidth="1"/>
    <col min="13820" max="13820" width="16.7109375" style="203" customWidth="1"/>
    <col min="13821" max="14064" width="11.42578125" style="203"/>
    <col min="14065" max="14065" width="6.42578125" style="203" customWidth="1"/>
    <col min="14066" max="14066" width="57.140625" style="203" bestFit="1" customWidth="1"/>
    <col min="14067" max="14067" width="14.85546875" style="203" customWidth="1"/>
    <col min="14068" max="14068" width="11.42578125" style="203"/>
    <col min="14069" max="14069" width="14.42578125" style="203" customWidth="1"/>
    <col min="14070" max="14070" width="0" style="203" hidden="1" customWidth="1"/>
    <col min="14071" max="14071" width="15.28515625" style="203" customWidth="1"/>
    <col min="14072" max="14073" width="16.7109375" style="203" customWidth="1"/>
    <col min="14074" max="14074" width="22.85546875" style="203" customWidth="1"/>
    <col min="14075" max="14075" width="20.28515625" style="203" customWidth="1"/>
    <col min="14076" max="14076" width="16.7109375" style="203" customWidth="1"/>
    <col min="14077" max="14320" width="11.42578125" style="203"/>
    <col min="14321" max="14321" width="6.42578125" style="203" customWidth="1"/>
    <col min="14322" max="14322" width="57.140625" style="203" bestFit="1" customWidth="1"/>
    <col min="14323" max="14323" width="14.85546875" style="203" customWidth="1"/>
    <col min="14324" max="14324" width="11.42578125" style="203"/>
    <col min="14325" max="14325" width="14.42578125" style="203" customWidth="1"/>
    <col min="14326" max="14326" width="0" style="203" hidden="1" customWidth="1"/>
    <col min="14327" max="14327" width="15.28515625" style="203" customWidth="1"/>
    <col min="14328" max="14329" width="16.7109375" style="203" customWidth="1"/>
    <col min="14330" max="14330" width="22.85546875" style="203" customWidth="1"/>
    <col min="14331" max="14331" width="20.28515625" style="203" customWidth="1"/>
    <col min="14332" max="14332" width="16.7109375" style="203" customWidth="1"/>
    <col min="14333" max="14576" width="11.42578125" style="203"/>
    <col min="14577" max="14577" width="6.42578125" style="203" customWidth="1"/>
    <col min="14578" max="14578" width="57.140625" style="203" bestFit="1" customWidth="1"/>
    <col min="14579" max="14579" width="14.85546875" style="203" customWidth="1"/>
    <col min="14580" max="14580" width="11.42578125" style="203"/>
    <col min="14581" max="14581" width="14.42578125" style="203" customWidth="1"/>
    <col min="14582" max="14582" width="0" style="203" hidden="1" customWidth="1"/>
    <col min="14583" max="14583" width="15.28515625" style="203" customWidth="1"/>
    <col min="14584" max="14585" width="16.7109375" style="203" customWidth="1"/>
    <col min="14586" max="14586" width="22.85546875" style="203" customWidth="1"/>
    <col min="14587" max="14587" width="20.28515625" style="203" customWidth="1"/>
    <col min="14588" max="14588" width="16.7109375" style="203" customWidth="1"/>
    <col min="14589" max="14832" width="11.42578125" style="203"/>
    <col min="14833" max="14833" width="6.42578125" style="203" customWidth="1"/>
    <col min="14834" max="14834" width="57.140625" style="203" bestFit="1" customWidth="1"/>
    <col min="14835" max="14835" width="14.85546875" style="203" customWidth="1"/>
    <col min="14836" max="14836" width="11.42578125" style="203"/>
    <col min="14837" max="14837" width="14.42578125" style="203" customWidth="1"/>
    <col min="14838" max="14838" width="0" style="203" hidden="1" customWidth="1"/>
    <col min="14839" max="14839" width="15.28515625" style="203" customWidth="1"/>
    <col min="14840" max="14841" width="16.7109375" style="203" customWidth="1"/>
    <col min="14842" max="14842" width="22.85546875" style="203" customWidth="1"/>
    <col min="14843" max="14843" width="20.28515625" style="203" customWidth="1"/>
    <col min="14844" max="14844" width="16.7109375" style="203" customWidth="1"/>
    <col min="14845" max="15088" width="11.42578125" style="203"/>
    <col min="15089" max="15089" width="6.42578125" style="203" customWidth="1"/>
    <col min="15090" max="15090" width="57.140625" style="203" bestFit="1" customWidth="1"/>
    <col min="15091" max="15091" width="14.85546875" style="203" customWidth="1"/>
    <col min="15092" max="15092" width="11.42578125" style="203"/>
    <col min="15093" max="15093" width="14.42578125" style="203" customWidth="1"/>
    <col min="15094" max="15094" width="0" style="203" hidden="1" customWidth="1"/>
    <col min="15095" max="15095" width="15.28515625" style="203" customWidth="1"/>
    <col min="15096" max="15097" width="16.7109375" style="203" customWidth="1"/>
    <col min="15098" max="15098" width="22.85546875" style="203" customWidth="1"/>
    <col min="15099" max="15099" width="20.28515625" style="203" customWidth="1"/>
    <col min="15100" max="15100" width="16.7109375" style="203" customWidth="1"/>
    <col min="15101" max="15344" width="11.42578125" style="203"/>
    <col min="15345" max="15345" width="6.42578125" style="203" customWidth="1"/>
    <col min="15346" max="15346" width="57.140625" style="203" bestFit="1" customWidth="1"/>
    <col min="15347" max="15347" width="14.85546875" style="203" customWidth="1"/>
    <col min="15348" max="15348" width="11.42578125" style="203"/>
    <col min="15349" max="15349" width="14.42578125" style="203" customWidth="1"/>
    <col min="15350" max="15350" width="0" style="203" hidden="1" customWidth="1"/>
    <col min="15351" max="15351" width="15.28515625" style="203" customWidth="1"/>
    <col min="15352" max="15353" width="16.7109375" style="203" customWidth="1"/>
    <col min="15354" max="15354" width="22.85546875" style="203" customWidth="1"/>
    <col min="15355" max="15355" width="20.28515625" style="203" customWidth="1"/>
    <col min="15356" max="15356" width="16.7109375" style="203" customWidth="1"/>
    <col min="15357" max="15600" width="11.42578125" style="203"/>
    <col min="15601" max="15601" width="6.42578125" style="203" customWidth="1"/>
    <col min="15602" max="15602" width="57.140625" style="203" bestFit="1" customWidth="1"/>
    <col min="15603" max="15603" width="14.85546875" style="203" customWidth="1"/>
    <col min="15604" max="15604" width="11.42578125" style="203"/>
    <col min="15605" max="15605" width="14.42578125" style="203" customWidth="1"/>
    <col min="15606" max="15606" width="0" style="203" hidden="1" customWidth="1"/>
    <col min="15607" max="15607" width="15.28515625" style="203" customWidth="1"/>
    <col min="15608" max="15609" width="16.7109375" style="203" customWidth="1"/>
    <col min="15610" max="15610" width="22.85546875" style="203" customWidth="1"/>
    <col min="15611" max="15611" width="20.28515625" style="203" customWidth="1"/>
    <col min="15612" max="15612" width="16.7109375" style="203" customWidth="1"/>
    <col min="15613" max="15856" width="11.42578125" style="203"/>
    <col min="15857" max="15857" width="6.42578125" style="203" customWidth="1"/>
    <col min="15858" max="15858" width="57.140625" style="203" bestFit="1" customWidth="1"/>
    <col min="15859" max="15859" width="14.85546875" style="203" customWidth="1"/>
    <col min="15860" max="15860" width="11.42578125" style="203"/>
    <col min="15861" max="15861" width="14.42578125" style="203" customWidth="1"/>
    <col min="15862" max="15862" width="0" style="203" hidden="1" customWidth="1"/>
    <col min="15863" max="15863" width="15.28515625" style="203" customWidth="1"/>
    <col min="15864" max="15865" width="16.7109375" style="203" customWidth="1"/>
    <col min="15866" max="15866" width="22.85546875" style="203" customWidth="1"/>
    <col min="15867" max="15867" width="20.28515625" style="203" customWidth="1"/>
    <col min="15868" max="15868" width="16.7109375" style="203" customWidth="1"/>
    <col min="15869" max="16112" width="11.42578125" style="203"/>
    <col min="16113" max="16113" width="6.42578125" style="203" customWidth="1"/>
    <col min="16114" max="16114" width="57.140625" style="203" bestFit="1" customWidth="1"/>
    <col min="16115" max="16115" width="14.85546875" style="203" customWidth="1"/>
    <col min="16116" max="16116" width="11.42578125" style="203"/>
    <col min="16117" max="16117" width="14.42578125" style="203" customWidth="1"/>
    <col min="16118" max="16118" width="0" style="203" hidden="1" customWidth="1"/>
    <col min="16119" max="16119" width="15.28515625" style="203" customWidth="1"/>
    <col min="16120" max="16121" width="16.7109375" style="203" customWidth="1"/>
    <col min="16122" max="16122" width="22.85546875" style="203" customWidth="1"/>
    <col min="16123" max="16123" width="20.28515625" style="203" customWidth="1"/>
    <col min="16124" max="16124" width="16.7109375" style="203" customWidth="1"/>
    <col min="16125" max="16384" width="11.42578125" style="203"/>
  </cols>
  <sheetData>
    <row r="1" spans="1:10" x14ac:dyDescent="0.2">
      <c r="A1" s="323" t="s">
        <v>293</v>
      </c>
      <c r="B1" s="324"/>
      <c r="C1" s="324"/>
      <c r="D1" s="324"/>
      <c r="E1" s="324"/>
      <c r="F1" s="324"/>
      <c r="G1" s="325"/>
    </row>
    <row r="2" spans="1:10" ht="8.25" customHeight="1" x14ac:dyDescent="0.2">
      <c r="A2" s="205"/>
      <c r="E2" s="207"/>
      <c r="F2" s="208"/>
      <c r="G2" s="209"/>
    </row>
    <row r="3" spans="1:10" ht="13.5" thickBot="1" x14ac:dyDescent="0.25">
      <c r="A3" s="326" t="s">
        <v>39</v>
      </c>
      <c r="B3" s="327"/>
      <c r="C3" s="327"/>
      <c r="D3" s="327"/>
      <c r="E3" s="327"/>
      <c r="F3" s="327"/>
      <c r="G3" s="328"/>
    </row>
    <row r="4" spans="1:10" ht="26.25" customHeight="1" thickBot="1" x14ac:dyDescent="0.25">
      <c r="A4" s="329" t="str">
        <f>+Mercado!A4</f>
        <v>23500C1214 MEJORAMIENTO Y MANTENIMIENTO INFRAESTRUCTURA AEROPUERTO JUAN CASIANO SOLIS DE GUAPI”</v>
      </c>
      <c r="B4" s="330"/>
      <c r="C4" s="330"/>
      <c r="D4" s="330"/>
      <c r="E4" s="330"/>
      <c r="F4" s="330"/>
      <c r="G4" s="331"/>
    </row>
    <row r="5" spans="1:10" ht="7.5" customHeight="1" thickBot="1" x14ac:dyDescent="0.25">
      <c r="A5" s="210"/>
      <c r="B5" s="211"/>
      <c r="C5" s="212"/>
      <c r="D5" s="212"/>
      <c r="E5" s="213"/>
      <c r="F5" s="212"/>
      <c r="G5" s="214"/>
    </row>
    <row r="6" spans="1:10" ht="13.5" thickBot="1" x14ac:dyDescent="0.25">
      <c r="A6" s="332"/>
      <c r="B6" s="333"/>
      <c r="C6" s="333"/>
      <c r="D6" s="333"/>
      <c r="E6" s="333"/>
      <c r="F6" s="333"/>
      <c r="G6" s="334"/>
    </row>
    <row r="7" spans="1:10" ht="12.75" customHeight="1" x14ac:dyDescent="0.2">
      <c r="A7" s="215" t="s">
        <v>0</v>
      </c>
      <c r="B7" s="216" t="s">
        <v>11</v>
      </c>
      <c r="C7" s="217" t="s">
        <v>1</v>
      </c>
      <c r="D7" s="218" t="s">
        <v>2</v>
      </c>
      <c r="E7" s="219" t="s">
        <v>3</v>
      </c>
      <c r="F7" s="220" t="s">
        <v>13</v>
      </c>
      <c r="G7" s="221" t="s">
        <v>4</v>
      </c>
      <c r="J7" s="204">
        <v>1.31</v>
      </c>
    </row>
    <row r="8" spans="1:10" s="231" customFormat="1" ht="12.75" customHeight="1" x14ac:dyDescent="0.2">
      <c r="A8" s="222">
        <v>1</v>
      </c>
      <c r="B8" s="223"/>
      <c r="C8" s="224" t="s">
        <v>87</v>
      </c>
      <c r="D8" s="225"/>
      <c r="E8" s="226"/>
      <c r="F8" s="227"/>
      <c r="G8" s="228"/>
      <c r="H8" s="229"/>
      <c r="I8" s="229"/>
      <c r="J8" s="230"/>
    </row>
    <row r="9" spans="1:10" s="231" customFormat="1" ht="12.75" customHeight="1" x14ac:dyDescent="0.2">
      <c r="A9" s="232">
        <f t="shared" ref="A9:A68" si="0">A8+0.01</f>
        <v>1.01</v>
      </c>
      <c r="B9" s="196" t="s">
        <v>96</v>
      </c>
      <c r="C9" s="233" t="s">
        <v>89</v>
      </c>
      <c r="D9" s="198" t="s">
        <v>48</v>
      </c>
      <c r="E9" s="234">
        <v>137</v>
      </c>
      <c r="F9" s="235">
        <f>+I9</f>
        <v>11213.04</v>
      </c>
      <c r="G9" s="236">
        <f t="shared" ref="G9:G68" si="1">ROUND(F9*E9,2)</f>
        <v>1536186.48</v>
      </c>
      <c r="H9" s="229"/>
      <c r="I9" s="229">
        <v>11213.04</v>
      </c>
      <c r="J9" s="237">
        <f>+I9*$J$7</f>
        <v>14689.082400000001</v>
      </c>
    </row>
    <row r="10" spans="1:10" s="231" customFormat="1" ht="12.75" customHeight="1" x14ac:dyDescent="0.2">
      <c r="A10" s="232">
        <f t="shared" si="0"/>
        <v>1.02</v>
      </c>
      <c r="B10" s="238">
        <v>180310</v>
      </c>
      <c r="C10" s="233" t="s">
        <v>80</v>
      </c>
      <c r="D10" s="198" t="s">
        <v>48</v>
      </c>
      <c r="E10" s="234">
        <v>137</v>
      </c>
      <c r="F10" s="235">
        <f t="shared" ref="F10:F40" si="2">+I10</f>
        <v>64251.13</v>
      </c>
      <c r="G10" s="236">
        <f t="shared" si="1"/>
        <v>8802404.8100000005</v>
      </c>
      <c r="H10" s="229"/>
      <c r="I10" s="229">
        <v>64251.13</v>
      </c>
      <c r="J10" s="237">
        <f t="shared" ref="J10:J68" si="3">+I10*$J$7</f>
        <v>84168.980299999996</v>
      </c>
    </row>
    <row r="11" spans="1:10" s="231" customFormat="1" ht="12.75" customHeight="1" x14ac:dyDescent="0.2">
      <c r="A11" s="232">
        <f t="shared" si="0"/>
        <v>1.03</v>
      </c>
      <c r="B11" s="196" t="s">
        <v>102</v>
      </c>
      <c r="C11" s="233" t="s">
        <v>101</v>
      </c>
      <c r="D11" s="198" t="s">
        <v>62</v>
      </c>
      <c r="E11" s="234">
        <v>14</v>
      </c>
      <c r="F11" s="235">
        <f t="shared" si="2"/>
        <v>19249.25</v>
      </c>
      <c r="G11" s="236">
        <f t="shared" si="1"/>
        <v>269489.5</v>
      </c>
      <c r="H11" s="229"/>
      <c r="I11" s="229">
        <v>19249.25</v>
      </c>
      <c r="J11" s="237">
        <f t="shared" si="3"/>
        <v>25216.517500000002</v>
      </c>
    </row>
    <row r="12" spans="1:10" s="231" customFormat="1" ht="12.75" customHeight="1" x14ac:dyDescent="0.2">
      <c r="A12" s="232">
        <f t="shared" si="0"/>
        <v>1.04</v>
      </c>
      <c r="B12" s="196" t="s">
        <v>105</v>
      </c>
      <c r="C12" s="239" t="s">
        <v>104</v>
      </c>
      <c r="D12" s="198" t="s">
        <v>60</v>
      </c>
      <c r="E12" s="234">
        <v>251</v>
      </c>
      <c r="F12" s="235">
        <f t="shared" si="2"/>
        <v>25836.76</v>
      </c>
      <c r="G12" s="236">
        <f t="shared" si="1"/>
        <v>6485026.7599999998</v>
      </c>
      <c r="H12" s="229"/>
      <c r="I12" s="229">
        <v>25836.76</v>
      </c>
      <c r="J12" s="237">
        <f t="shared" si="3"/>
        <v>33846.155599999998</v>
      </c>
    </row>
    <row r="13" spans="1:10" s="231" customFormat="1" ht="12.75" customHeight="1" x14ac:dyDescent="0.2">
      <c r="A13" s="232">
        <f t="shared" si="0"/>
        <v>1.05</v>
      </c>
      <c r="B13" s="196" t="s">
        <v>111</v>
      </c>
      <c r="C13" s="197" t="s">
        <v>110</v>
      </c>
      <c r="D13" s="198" t="s">
        <v>48</v>
      </c>
      <c r="E13" s="234">
        <v>30</v>
      </c>
      <c r="F13" s="235">
        <f t="shared" si="2"/>
        <v>11620.84</v>
      </c>
      <c r="G13" s="236">
        <f t="shared" si="1"/>
        <v>348625.2</v>
      </c>
      <c r="H13" s="229"/>
      <c r="I13" s="229">
        <v>11620.84</v>
      </c>
      <c r="J13" s="237">
        <f t="shared" si="3"/>
        <v>15223.3004</v>
      </c>
    </row>
    <row r="14" spans="1:10" s="231" customFormat="1" ht="12.75" customHeight="1" x14ac:dyDescent="0.2">
      <c r="A14" s="232">
        <f t="shared" si="0"/>
        <v>1.06</v>
      </c>
      <c r="B14" s="196" t="s">
        <v>113</v>
      </c>
      <c r="C14" s="239" t="s">
        <v>112</v>
      </c>
      <c r="D14" s="198" t="s">
        <v>48</v>
      </c>
      <c r="E14" s="234">
        <v>30</v>
      </c>
      <c r="F14" s="235">
        <f t="shared" si="2"/>
        <v>61647.49</v>
      </c>
      <c r="G14" s="236">
        <f t="shared" si="1"/>
        <v>1849424.7</v>
      </c>
      <c r="H14" s="229"/>
      <c r="I14" s="229">
        <v>61647.49</v>
      </c>
      <c r="J14" s="237">
        <f t="shared" si="3"/>
        <v>80758.211899999995</v>
      </c>
    </row>
    <row r="15" spans="1:10" s="231" customFormat="1" ht="12.75" customHeight="1" x14ac:dyDescent="0.2">
      <c r="A15" s="232">
        <f t="shared" si="0"/>
        <v>1.07</v>
      </c>
      <c r="B15" s="196" t="s">
        <v>40</v>
      </c>
      <c r="C15" s="197" t="s">
        <v>118</v>
      </c>
      <c r="D15" s="198" t="s">
        <v>48</v>
      </c>
      <c r="E15" s="234">
        <v>72</v>
      </c>
      <c r="F15" s="235">
        <f t="shared" si="2"/>
        <v>86479.59</v>
      </c>
      <c r="G15" s="236">
        <f t="shared" si="1"/>
        <v>6226530.4800000004</v>
      </c>
      <c r="H15" s="229"/>
      <c r="I15" s="229">
        <v>86479.59</v>
      </c>
      <c r="J15" s="237">
        <f t="shared" si="3"/>
        <v>113288.2629</v>
      </c>
    </row>
    <row r="16" spans="1:10" s="231" customFormat="1" ht="12.75" customHeight="1" x14ac:dyDescent="0.2">
      <c r="A16" s="232">
        <f t="shared" si="0"/>
        <v>1.08</v>
      </c>
      <c r="B16" s="196" t="s">
        <v>130</v>
      </c>
      <c r="C16" s="239" t="s">
        <v>69</v>
      </c>
      <c r="D16" s="198" t="s">
        <v>70</v>
      </c>
      <c r="E16" s="234">
        <v>450</v>
      </c>
      <c r="F16" s="235">
        <f t="shared" si="2"/>
        <v>1568.46</v>
      </c>
      <c r="G16" s="236">
        <f t="shared" si="1"/>
        <v>705807</v>
      </c>
      <c r="H16" s="229"/>
      <c r="I16" s="229">
        <v>1568.46</v>
      </c>
      <c r="J16" s="237">
        <f t="shared" si="3"/>
        <v>2054.6826000000001</v>
      </c>
    </row>
    <row r="17" spans="1:10" s="231" customFormat="1" ht="12.75" customHeight="1" x14ac:dyDescent="0.2">
      <c r="A17" s="232">
        <f t="shared" si="0"/>
        <v>1.0900000000000001</v>
      </c>
      <c r="B17" s="196" t="s">
        <v>79</v>
      </c>
      <c r="C17" s="240" t="s">
        <v>84</v>
      </c>
      <c r="D17" s="198" t="s">
        <v>48</v>
      </c>
      <c r="E17" s="199">
        <v>300</v>
      </c>
      <c r="F17" s="235">
        <f t="shared" si="2"/>
        <v>2617.9</v>
      </c>
      <c r="G17" s="236">
        <f t="shared" si="1"/>
        <v>785370</v>
      </c>
      <c r="H17" s="229"/>
      <c r="I17" s="229">
        <v>2617.9</v>
      </c>
      <c r="J17" s="237">
        <f t="shared" si="3"/>
        <v>3429.4490000000001</v>
      </c>
    </row>
    <row r="18" spans="1:10" s="231" customFormat="1" ht="12.75" customHeight="1" x14ac:dyDescent="0.2">
      <c r="A18" s="232">
        <f t="shared" si="0"/>
        <v>1.1000000000000001</v>
      </c>
      <c r="B18" s="196" t="s">
        <v>137</v>
      </c>
      <c r="C18" s="241" t="s">
        <v>136</v>
      </c>
      <c r="D18" s="198" t="s">
        <v>48</v>
      </c>
      <c r="E18" s="199">
        <v>300</v>
      </c>
      <c r="F18" s="235">
        <f t="shared" si="2"/>
        <v>15483.52</v>
      </c>
      <c r="G18" s="236">
        <f t="shared" si="1"/>
        <v>4645056</v>
      </c>
      <c r="H18" s="229"/>
      <c r="I18" s="229">
        <v>15483.52</v>
      </c>
      <c r="J18" s="237">
        <f t="shared" si="3"/>
        <v>20283.411200000002</v>
      </c>
    </row>
    <row r="19" spans="1:10" s="231" customFormat="1" ht="12.75" customHeight="1" x14ac:dyDescent="0.2">
      <c r="A19" s="232">
        <f t="shared" si="0"/>
        <v>1.1100000000000001</v>
      </c>
      <c r="B19" s="196" t="s">
        <v>139</v>
      </c>
      <c r="C19" s="241" t="s">
        <v>138</v>
      </c>
      <c r="D19" s="198" t="s">
        <v>48</v>
      </c>
      <c r="E19" s="199">
        <v>300</v>
      </c>
      <c r="F19" s="235">
        <f t="shared" si="2"/>
        <v>10512.94</v>
      </c>
      <c r="G19" s="236">
        <f t="shared" si="1"/>
        <v>3153882</v>
      </c>
      <c r="H19" s="229"/>
      <c r="I19" s="229">
        <v>10512.94</v>
      </c>
      <c r="J19" s="237">
        <f t="shared" si="3"/>
        <v>13771.951400000002</v>
      </c>
    </row>
    <row r="20" spans="1:10" s="231" customFormat="1" ht="12.75" customHeight="1" x14ac:dyDescent="0.2">
      <c r="A20" s="232">
        <f t="shared" si="0"/>
        <v>1.1200000000000001</v>
      </c>
      <c r="B20" s="196" t="s">
        <v>141</v>
      </c>
      <c r="C20" s="241" t="s">
        <v>140</v>
      </c>
      <c r="D20" s="198" t="s">
        <v>48</v>
      </c>
      <c r="E20" s="199">
        <v>300</v>
      </c>
      <c r="F20" s="235">
        <f t="shared" si="2"/>
        <v>14144.63</v>
      </c>
      <c r="G20" s="236">
        <f t="shared" si="1"/>
        <v>4243389</v>
      </c>
      <c r="H20" s="229"/>
      <c r="I20" s="229">
        <v>14144.63</v>
      </c>
      <c r="J20" s="237">
        <f t="shared" si="3"/>
        <v>18529.4653</v>
      </c>
    </row>
    <row r="21" spans="1:10" s="231" customFormat="1" ht="12.75" customHeight="1" x14ac:dyDescent="0.2">
      <c r="A21" s="232">
        <f t="shared" si="0"/>
        <v>1.1300000000000001</v>
      </c>
      <c r="B21" s="196" t="s">
        <v>97</v>
      </c>
      <c r="C21" s="240" t="s">
        <v>95</v>
      </c>
      <c r="D21" s="198" t="s">
        <v>59</v>
      </c>
      <c r="E21" s="199">
        <v>165</v>
      </c>
      <c r="F21" s="235">
        <f t="shared" si="2"/>
        <v>10203.530000000001</v>
      </c>
      <c r="G21" s="236">
        <f t="shared" si="1"/>
        <v>1683582.45</v>
      </c>
      <c r="H21" s="229"/>
      <c r="I21" s="229">
        <v>10203.530000000001</v>
      </c>
      <c r="J21" s="237">
        <f t="shared" si="3"/>
        <v>13366.624300000001</v>
      </c>
    </row>
    <row r="22" spans="1:10" s="231" customFormat="1" ht="12.75" customHeight="1" x14ac:dyDescent="0.2">
      <c r="A22" s="232">
        <f t="shared" si="0"/>
        <v>1.1400000000000001</v>
      </c>
      <c r="B22" s="196" t="s">
        <v>142</v>
      </c>
      <c r="C22" s="240" t="s">
        <v>81</v>
      </c>
      <c r="D22" s="198" t="s">
        <v>2</v>
      </c>
      <c r="E22" s="199">
        <v>2</v>
      </c>
      <c r="F22" s="235">
        <f t="shared" si="2"/>
        <v>86005.63</v>
      </c>
      <c r="G22" s="236">
        <f t="shared" si="1"/>
        <v>172011.26</v>
      </c>
      <c r="H22" s="229"/>
      <c r="I22" s="229">
        <v>86005.63</v>
      </c>
      <c r="J22" s="237">
        <f t="shared" si="3"/>
        <v>112667.37530000001</v>
      </c>
    </row>
    <row r="23" spans="1:10" s="231" customFormat="1" ht="12.75" customHeight="1" x14ac:dyDescent="0.2">
      <c r="A23" s="232">
        <f t="shared" si="0"/>
        <v>1.1500000000000001</v>
      </c>
      <c r="B23" s="196" t="s">
        <v>41</v>
      </c>
      <c r="C23" s="240" t="s">
        <v>147</v>
      </c>
      <c r="D23" s="198" t="s">
        <v>2</v>
      </c>
      <c r="E23" s="199">
        <v>3</v>
      </c>
      <c r="F23" s="235">
        <f t="shared" si="2"/>
        <v>118086.99</v>
      </c>
      <c r="G23" s="236">
        <f t="shared" si="1"/>
        <v>354260.97</v>
      </c>
      <c r="H23" s="229"/>
      <c r="I23" s="229">
        <v>118086.99</v>
      </c>
      <c r="J23" s="237">
        <f t="shared" si="3"/>
        <v>154693.95690000002</v>
      </c>
    </row>
    <row r="24" spans="1:10" s="231" customFormat="1" ht="12.75" customHeight="1" x14ac:dyDescent="0.2">
      <c r="A24" s="232">
        <f t="shared" si="0"/>
        <v>1.1600000000000001</v>
      </c>
      <c r="B24" s="196" t="s">
        <v>153</v>
      </c>
      <c r="C24" s="241" t="s">
        <v>152</v>
      </c>
      <c r="D24" s="198" t="s">
        <v>48</v>
      </c>
      <c r="E24" s="199">
        <v>186</v>
      </c>
      <c r="F24" s="235">
        <f t="shared" si="2"/>
        <v>3616.01</v>
      </c>
      <c r="G24" s="236">
        <f t="shared" si="1"/>
        <v>672577.86</v>
      </c>
      <c r="H24" s="229"/>
      <c r="I24" s="229">
        <v>3616.01</v>
      </c>
      <c r="J24" s="237">
        <f t="shared" si="3"/>
        <v>4736.9731000000002</v>
      </c>
    </row>
    <row r="25" spans="1:10" s="231" customFormat="1" ht="12.75" customHeight="1" x14ac:dyDescent="0.2">
      <c r="A25" s="232">
        <f t="shared" si="0"/>
        <v>1.1700000000000002</v>
      </c>
      <c r="B25" s="196" t="s">
        <v>156</v>
      </c>
      <c r="C25" s="187" t="s">
        <v>155</v>
      </c>
      <c r="D25" s="198" t="s">
        <v>48</v>
      </c>
      <c r="E25" s="199">
        <v>18</v>
      </c>
      <c r="F25" s="235">
        <f t="shared" si="2"/>
        <v>236550.41</v>
      </c>
      <c r="G25" s="236">
        <f t="shared" si="1"/>
        <v>4257907.38</v>
      </c>
      <c r="H25" s="229"/>
      <c r="I25" s="229">
        <v>236550.41</v>
      </c>
      <c r="J25" s="237">
        <f t="shared" si="3"/>
        <v>309881.03710000002</v>
      </c>
    </row>
    <row r="26" spans="1:10" s="231" customFormat="1" ht="12.75" customHeight="1" x14ac:dyDescent="0.2">
      <c r="A26" s="232">
        <f t="shared" si="0"/>
        <v>1.1800000000000002</v>
      </c>
      <c r="B26" s="196" t="s">
        <v>159</v>
      </c>
      <c r="C26" s="187" t="s">
        <v>158</v>
      </c>
      <c r="D26" s="198" t="s">
        <v>2</v>
      </c>
      <c r="E26" s="199">
        <v>1</v>
      </c>
      <c r="F26" s="235">
        <f t="shared" si="2"/>
        <v>144581.79</v>
      </c>
      <c r="G26" s="236">
        <f t="shared" si="1"/>
        <v>144581.79</v>
      </c>
      <c r="H26" s="229"/>
      <c r="I26" s="229">
        <v>144581.79</v>
      </c>
      <c r="J26" s="237">
        <f t="shared" si="3"/>
        <v>189402.14490000001</v>
      </c>
    </row>
    <row r="27" spans="1:10" s="231" customFormat="1" ht="12.75" customHeight="1" x14ac:dyDescent="0.2">
      <c r="A27" s="232">
        <f t="shared" si="0"/>
        <v>1.1900000000000002</v>
      </c>
      <c r="B27" s="196" t="s">
        <v>161</v>
      </c>
      <c r="C27" s="187" t="s">
        <v>160</v>
      </c>
      <c r="D27" s="198" t="s">
        <v>2</v>
      </c>
      <c r="E27" s="199">
        <v>1</v>
      </c>
      <c r="F27" s="235">
        <f t="shared" si="2"/>
        <v>91061.759999999995</v>
      </c>
      <c r="G27" s="236">
        <f t="shared" si="1"/>
        <v>91061.759999999995</v>
      </c>
      <c r="H27" s="229"/>
      <c r="I27" s="229">
        <v>91061.759999999995</v>
      </c>
      <c r="J27" s="237">
        <f t="shared" si="3"/>
        <v>119290.9056</v>
      </c>
    </row>
    <row r="28" spans="1:10" s="231" customFormat="1" ht="12.75" customHeight="1" x14ac:dyDescent="0.2">
      <c r="A28" s="232">
        <f t="shared" si="0"/>
        <v>1.2000000000000002</v>
      </c>
      <c r="B28" s="196" t="s">
        <v>163</v>
      </c>
      <c r="C28" s="239" t="s">
        <v>162</v>
      </c>
      <c r="D28" s="198" t="s">
        <v>48</v>
      </c>
      <c r="E28" s="199">
        <v>72</v>
      </c>
      <c r="F28" s="235">
        <f t="shared" si="2"/>
        <v>107128.46</v>
      </c>
      <c r="G28" s="236">
        <f t="shared" si="1"/>
        <v>7713249.1200000001</v>
      </c>
      <c r="H28" s="229"/>
      <c r="I28" s="229">
        <v>107128.46</v>
      </c>
      <c r="J28" s="237">
        <f t="shared" si="3"/>
        <v>140338.28260000001</v>
      </c>
    </row>
    <row r="29" spans="1:10" s="231" customFormat="1" ht="12.75" customHeight="1" x14ac:dyDescent="0.2">
      <c r="A29" s="232">
        <f t="shared" si="0"/>
        <v>1.2100000000000002</v>
      </c>
      <c r="B29" s="196" t="s">
        <v>165</v>
      </c>
      <c r="C29" s="240" t="s">
        <v>164</v>
      </c>
      <c r="D29" s="198" t="s">
        <v>166</v>
      </c>
      <c r="E29" s="199">
        <v>1</v>
      </c>
      <c r="F29" s="235">
        <f t="shared" si="2"/>
        <v>286765.27</v>
      </c>
      <c r="G29" s="236">
        <f t="shared" si="1"/>
        <v>286765.27</v>
      </c>
      <c r="H29" s="229"/>
      <c r="I29" s="229">
        <v>286765.27</v>
      </c>
      <c r="J29" s="237">
        <f t="shared" si="3"/>
        <v>375662.50370000006</v>
      </c>
    </row>
    <row r="30" spans="1:10" s="231" customFormat="1" ht="12.75" customHeight="1" x14ac:dyDescent="0.2">
      <c r="A30" s="232">
        <f t="shared" si="0"/>
        <v>1.2200000000000002</v>
      </c>
      <c r="B30" s="196" t="s">
        <v>169</v>
      </c>
      <c r="C30" s="242" t="s">
        <v>168</v>
      </c>
      <c r="D30" s="198" t="s">
        <v>48</v>
      </c>
      <c r="E30" s="199">
        <v>2</v>
      </c>
      <c r="F30" s="235">
        <f t="shared" si="2"/>
        <v>104101.34</v>
      </c>
      <c r="G30" s="236">
        <f t="shared" si="1"/>
        <v>208202.68</v>
      </c>
      <c r="H30" s="229"/>
      <c r="I30" s="229">
        <v>104101.34</v>
      </c>
      <c r="J30" s="237">
        <f t="shared" si="3"/>
        <v>136372.75539999999</v>
      </c>
    </row>
    <row r="31" spans="1:10" s="231" customFormat="1" ht="12.75" customHeight="1" x14ac:dyDescent="0.2">
      <c r="A31" s="232">
        <f t="shared" si="0"/>
        <v>1.2300000000000002</v>
      </c>
      <c r="B31" s="196" t="s">
        <v>171</v>
      </c>
      <c r="C31" s="240" t="s">
        <v>170</v>
      </c>
      <c r="D31" s="198" t="s">
        <v>48</v>
      </c>
      <c r="E31" s="199">
        <v>18</v>
      </c>
      <c r="F31" s="235">
        <f t="shared" si="2"/>
        <v>141651.63</v>
      </c>
      <c r="G31" s="236">
        <f t="shared" si="1"/>
        <v>2549729.34</v>
      </c>
      <c r="H31" s="229"/>
      <c r="I31" s="229">
        <v>141651.63</v>
      </c>
      <c r="J31" s="237">
        <f t="shared" si="3"/>
        <v>185563.63530000002</v>
      </c>
    </row>
    <row r="32" spans="1:10" s="231" customFormat="1" ht="12.75" customHeight="1" x14ac:dyDescent="0.2">
      <c r="A32" s="232">
        <f t="shared" si="0"/>
        <v>1.2400000000000002</v>
      </c>
      <c r="B32" s="196" t="s">
        <v>173</v>
      </c>
      <c r="C32" s="242" t="s">
        <v>172</v>
      </c>
      <c r="D32" s="198" t="s">
        <v>60</v>
      </c>
      <c r="E32" s="199">
        <v>40</v>
      </c>
      <c r="F32" s="235">
        <f t="shared" si="2"/>
        <v>20150.39</v>
      </c>
      <c r="G32" s="236">
        <f t="shared" si="1"/>
        <v>806015.6</v>
      </c>
      <c r="H32" s="229"/>
      <c r="I32" s="229">
        <v>20150.39</v>
      </c>
      <c r="J32" s="237">
        <f t="shared" si="3"/>
        <v>26397.010900000001</v>
      </c>
    </row>
    <row r="33" spans="1:10" s="231" customFormat="1" ht="12.75" customHeight="1" x14ac:dyDescent="0.2">
      <c r="A33" s="232">
        <f t="shared" si="0"/>
        <v>1.2500000000000002</v>
      </c>
      <c r="B33" s="196" t="s">
        <v>42</v>
      </c>
      <c r="C33" s="240" t="s">
        <v>176</v>
      </c>
      <c r="D33" s="198" t="s">
        <v>2</v>
      </c>
      <c r="E33" s="199">
        <v>5</v>
      </c>
      <c r="F33" s="235">
        <f t="shared" si="2"/>
        <v>131777.34</v>
      </c>
      <c r="G33" s="236">
        <f t="shared" si="1"/>
        <v>658886.69999999995</v>
      </c>
      <c r="H33" s="229"/>
      <c r="I33" s="229">
        <v>131777.34</v>
      </c>
      <c r="J33" s="237">
        <f t="shared" si="3"/>
        <v>172628.31539999999</v>
      </c>
    </row>
    <row r="34" spans="1:10" s="231" customFormat="1" ht="12.75" customHeight="1" x14ac:dyDescent="0.2">
      <c r="A34" s="232">
        <f t="shared" si="0"/>
        <v>1.2600000000000002</v>
      </c>
      <c r="B34" s="196" t="s">
        <v>43</v>
      </c>
      <c r="C34" s="242" t="s">
        <v>184</v>
      </c>
      <c r="D34" s="198" t="s">
        <v>2</v>
      </c>
      <c r="E34" s="199">
        <v>1</v>
      </c>
      <c r="F34" s="235">
        <f t="shared" si="2"/>
        <v>1081276.43</v>
      </c>
      <c r="G34" s="236">
        <f t="shared" si="1"/>
        <v>1081276.43</v>
      </c>
      <c r="H34" s="229"/>
      <c r="I34" s="229">
        <v>1081276.43</v>
      </c>
      <c r="J34" s="237">
        <f t="shared" si="3"/>
        <v>1416472.1232999999</v>
      </c>
    </row>
    <row r="35" spans="1:10" s="231" customFormat="1" ht="12.75" customHeight="1" x14ac:dyDescent="0.2">
      <c r="A35" s="232">
        <f t="shared" si="0"/>
        <v>1.2700000000000002</v>
      </c>
      <c r="B35" s="196" t="s">
        <v>44</v>
      </c>
      <c r="C35" s="240" t="s">
        <v>186</v>
      </c>
      <c r="D35" s="198" t="s">
        <v>2</v>
      </c>
      <c r="E35" s="199">
        <v>1</v>
      </c>
      <c r="F35" s="235">
        <f t="shared" si="2"/>
        <v>1380709.13</v>
      </c>
      <c r="G35" s="236">
        <f t="shared" si="1"/>
        <v>1380709.13</v>
      </c>
      <c r="H35" s="229"/>
      <c r="I35" s="229">
        <v>1380709.13</v>
      </c>
      <c r="J35" s="237">
        <f t="shared" si="3"/>
        <v>1808728.9602999999</v>
      </c>
    </row>
    <row r="36" spans="1:10" s="231" customFormat="1" ht="12.75" customHeight="1" x14ac:dyDescent="0.2">
      <c r="A36" s="232">
        <f t="shared" si="0"/>
        <v>1.2800000000000002</v>
      </c>
      <c r="B36" s="196" t="s">
        <v>193</v>
      </c>
      <c r="C36" s="242" t="s">
        <v>192</v>
      </c>
      <c r="D36" s="198" t="s">
        <v>48</v>
      </c>
      <c r="E36" s="243">
        <v>2000</v>
      </c>
      <c r="F36" s="235">
        <f t="shared" si="2"/>
        <v>342.21</v>
      </c>
      <c r="G36" s="236">
        <f t="shared" si="1"/>
        <v>684420</v>
      </c>
      <c r="H36" s="229"/>
      <c r="I36" s="229">
        <v>342.21</v>
      </c>
      <c r="J36" s="237">
        <f t="shared" si="3"/>
        <v>448.29509999999999</v>
      </c>
    </row>
    <row r="37" spans="1:10" s="231" customFormat="1" ht="12.75" customHeight="1" x14ac:dyDescent="0.2">
      <c r="A37" s="232">
        <f t="shared" si="0"/>
        <v>1.2900000000000003</v>
      </c>
      <c r="B37" s="196" t="s">
        <v>191</v>
      </c>
      <c r="C37" s="242" t="s">
        <v>190</v>
      </c>
      <c r="D37" s="198" t="s">
        <v>48</v>
      </c>
      <c r="E37" s="199">
        <v>2000</v>
      </c>
      <c r="F37" s="235">
        <f t="shared" si="2"/>
        <v>1913.52</v>
      </c>
      <c r="G37" s="236">
        <f t="shared" si="1"/>
        <v>3827040</v>
      </c>
      <c r="H37" s="229"/>
      <c r="I37" s="229">
        <v>1913.52</v>
      </c>
      <c r="J37" s="237">
        <f t="shared" si="3"/>
        <v>2506.7112000000002</v>
      </c>
    </row>
    <row r="38" spans="1:10" s="231" customFormat="1" ht="12.75" customHeight="1" x14ac:dyDescent="0.2">
      <c r="A38" s="232">
        <f t="shared" si="0"/>
        <v>1.3000000000000003</v>
      </c>
      <c r="B38" s="196" t="s">
        <v>195</v>
      </c>
      <c r="C38" s="239" t="s">
        <v>194</v>
      </c>
      <c r="D38" s="198" t="s">
        <v>59</v>
      </c>
      <c r="E38" s="199">
        <v>36</v>
      </c>
      <c r="F38" s="235">
        <f t="shared" si="2"/>
        <v>29919.03</v>
      </c>
      <c r="G38" s="236">
        <f t="shared" si="1"/>
        <v>1077085.08</v>
      </c>
      <c r="H38" s="229"/>
      <c r="I38" s="229">
        <v>29919.03</v>
      </c>
      <c r="J38" s="237">
        <f t="shared" si="3"/>
        <v>39193.929300000003</v>
      </c>
    </row>
    <row r="39" spans="1:10" s="231" customFormat="1" ht="12.75" customHeight="1" x14ac:dyDescent="0.2">
      <c r="A39" s="232">
        <f t="shared" si="0"/>
        <v>1.3100000000000003</v>
      </c>
      <c r="B39" s="196" t="s">
        <v>45</v>
      </c>
      <c r="C39" s="197" t="s">
        <v>76</v>
      </c>
      <c r="D39" s="198" t="s">
        <v>59</v>
      </c>
      <c r="E39" s="199">
        <v>24</v>
      </c>
      <c r="F39" s="235">
        <f t="shared" si="2"/>
        <v>154820.57999999999</v>
      </c>
      <c r="G39" s="236">
        <f t="shared" si="1"/>
        <v>3715693.92</v>
      </c>
      <c r="H39" s="229"/>
      <c r="I39" s="229">
        <v>154820.57999999999</v>
      </c>
      <c r="J39" s="237">
        <f t="shared" si="3"/>
        <v>202814.95979999998</v>
      </c>
    </row>
    <row r="40" spans="1:10" s="231" customFormat="1" ht="12.75" customHeight="1" x14ac:dyDescent="0.2">
      <c r="A40" s="232">
        <f t="shared" si="0"/>
        <v>1.3200000000000003</v>
      </c>
      <c r="B40" s="196" t="s">
        <v>202</v>
      </c>
      <c r="C40" s="239" t="s">
        <v>201</v>
      </c>
      <c r="D40" s="198" t="s">
        <v>48</v>
      </c>
      <c r="E40" s="199">
        <v>120</v>
      </c>
      <c r="F40" s="235">
        <f t="shared" si="2"/>
        <v>85883</v>
      </c>
      <c r="G40" s="236">
        <f t="shared" si="1"/>
        <v>10305960</v>
      </c>
      <c r="H40" s="229"/>
      <c r="I40" s="229">
        <v>85883</v>
      </c>
      <c r="J40" s="237">
        <f t="shared" si="3"/>
        <v>112506.73000000001</v>
      </c>
    </row>
    <row r="41" spans="1:10" s="231" customFormat="1" ht="12.75" customHeight="1" x14ac:dyDescent="0.2">
      <c r="A41" s="232">
        <f t="shared" si="0"/>
        <v>1.3300000000000003</v>
      </c>
      <c r="B41" s="196" t="s">
        <v>204</v>
      </c>
      <c r="C41" s="197" t="s">
        <v>203</v>
      </c>
      <c r="D41" s="198" t="s">
        <v>60</v>
      </c>
      <c r="E41" s="199">
        <v>100</v>
      </c>
      <c r="F41" s="235">
        <f>+I41</f>
        <v>26961.78</v>
      </c>
      <c r="G41" s="236">
        <f t="shared" si="1"/>
        <v>2696178</v>
      </c>
      <c r="H41" s="229"/>
      <c r="I41" s="229">
        <v>26961.78</v>
      </c>
      <c r="J41" s="237">
        <f t="shared" si="3"/>
        <v>35319.931799999998</v>
      </c>
    </row>
    <row r="42" spans="1:10" s="231" customFormat="1" ht="12.75" customHeight="1" x14ac:dyDescent="0.2">
      <c r="A42" s="222">
        <v>2</v>
      </c>
      <c r="B42" s="223"/>
      <c r="C42" s="224" t="s">
        <v>83</v>
      </c>
      <c r="D42" s="225"/>
      <c r="E42" s="226"/>
      <c r="F42" s="244"/>
      <c r="G42" s="228"/>
      <c r="H42" s="229"/>
      <c r="I42" s="229"/>
      <c r="J42" s="237">
        <f>+I42*$J$7</f>
        <v>0</v>
      </c>
    </row>
    <row r="43" spans="1:10" s="231" customFormat="1" ht="12.75" customHeight="1" x14ac:dyDescent="0.2">
      <c r="A43" s="232">
        <f t="shared" si="0"/>
        <v>2.0099999999999998</v>
      </c>
      <c r="B43" s="196" t="s">
        <v>46</v>
      </c>
      <c r="C43" s="197" t="s">
        <v>205</v>
      </c>
      <c r="D43" s="198" t="s">
        <v>48</v>
      </c>
      <c r="E43" s="199">
        <v>640</v>
      </c>
      <c r="F43" s="235">
        <f>+I43</f>
        <v>3434.81</v>
      </c>
      <c r="G43" s="236">
        <f t="shared" si="1"/>
        <v>2198278.4</v>
      </c>
      <c r="H43" s="229"/>
      <c r="I43" s="229">
        <v>3434.81</v>
      </c>
      <c r="J43" s="237">
        <f t="shared" si="3"/>
        <v>4499.6010999999999</v>
      </c>
    </row>
    <row r="44" spans="1:10" s="231" customFormat="1" ht="12.75" customHeight="1" x14ac:dyDescent="0.2">
      <c r="A44" s="232">
        <f t="shared" si="0"/>
        <v>2.0199999999999996</v>
      </c>
      <c r="B44" s="196" t="s">
        <v>213</v>
      </c>
      <c r="C44" s="239" t="s">
        <v>212</v>
      </c>
      <c r="D44" s="198" t="s">
        <v>48</v>
      </c>
      <c r="E44" s="199">
        <v>38</v>
      </c>
      <c r="F44" s="235">
        <f t="shared" ref="F44:F68" si="4">+I44</f>
        <v>2724.84</v>
      </c>
      <c r="G44" s="236">
        <f t="shared" si="1"/>
        <v>103543.92</v>
      </c>
      <c r="H44" s="229"/>
      <c r="I44" s="229">
        <v>2724.84</v>
      </c>
      <c r="J44" s="237">
        <f t="shared" si="3"/>
        <v>3569.5404000000003</v>
      </c>
    </row>
    <row r="45" spans="1:10" s="231" customFormat="1" ht="12.75" customHeight="1" x14ac:dyDescent="0.2">
      <c r="A45" s="232">
        <f t="shared" si="0"/>
        <v>2.0299999999999994</v>
      </c>
      <c r="B45" s="196" t="s">
        <v>215</v>
      </c>
      <c r="C45" s="197" t="s">
        <v>86</v>
      </c>
      <c r="D45" s="198" t="s">
        <v>48</v>
      </c>
      <c r="E45" s="199">
        <v>38</v>
      </c>
      <c r="F45" s="235">
        <f t="shared" si="4"/>
        <v>14436.93</v>
      </c>
      <c r="G45" s="236">
        <f t="shared" si="1"/>
        <v>548603.34</v>
      </c>
      <c r="H45" s="229"/>
      <c r="I45" s="229">
        <v>14436.93</v>
      </c>
      <c r="J45" s="237">
        <f t="shared" si="3"/>
        <v>18912.3783</v>
      </c>
    </row>
    <row r="46" spans="1:10" s="231" customFormat="1" ht="12.75" customHeight="1" x14ac:dyDescent="0.2">
      <c r="A46" s="232">
        <f t="shared" si="0"/>
        <v>2.0399999999999991</v>
      </c>
      <c r="B46" s="196" t="s">
        <v>47</v>
      </c>
      <c r="C46" s="239" t="s">
        <v>114</v>
      </c>
      <c r="D46" s="198" t="s">
        <v>48</v>
      </c>
      <c r="E46" s="199">
        <v>13</v>
      </c>
      <c r="F46" s="235">
        <f t="shared" si="4"/>
        <v>76286.899999999994</v>
      </c>
      <c r="G46" s="236">
        <f t="shared" si="1"/>
        <v>991729.7</v>
      </c>
      <c r="H46" s="229"/>
      <c r="I46" s="229">
        <v>76286.899999999994</v>
      </c>
      <c r="J46" s="237">
        <f t="shared" si="3"/>
        <v>99935.838999999993</v>
      </c>
    </row>
    <row r="47" spans="1:10" s="231" customFormat="1" ht="12.75" customHeight="1" x14ac:dyDescent="0.2">
      <c r="A47" s="232">
        <f t="shared" si="0"/>
        <v>2.0499999999999989</v>
      </c>
      <c r="B47" s="196" t="s">
        <v>79</v>
      </c>
      <c r="C47" s="240" t="s">
        <v>84</v>
      </c>
      <c r="D47" s="198" t="s">
        <v>48</v>
      </c>
      <c r="E47" s="199">
        <v>1166</v>
      </c>
      <c r="F47" s="235">
        <f t="shared" si="4"/>
        <v>2617.9</v>
      </c>
      <c r="G47" s="236">
        <f t="shared" si="1"/>
        <v>3052471.4</v>
      </c>
      <c r="H47" s="229"/>
      <c r="I47" s="229">
        <v>2617.9</v>
      </c>
      <c r="J47" s="237">
        <f t="shared" si="3"/>
        <v>3429.4490000000001</v>
      </c>
    </row>
    <row r="48" spans="1:10" s="231" customFormat="1" ht="12.75" customHeight="1" x14ac:dyDescent="0.2">
      <c r="A48" s="232">
        <f t="shared" si="0"/>
        <v>2.0599999999999987</v>
      </c>
      <c r="B48" s="196" t="s">
        <v>141</v>
      </c>
      <c r="C48" s="241" t="s">
        <v>140</v>
      </c>
      <c r="D48" s="198" t="s">
        <v>48</v>
      </c>
      <c r="E48" s="199">
        <v>1166</v>
      </c>
      <c r="F48" s="235">
        <f t="shared" si="4"/>
        <v>14144.63</v>
      </c>
      <c r="G48" s="236">
        <f t="shared" si="1"/>
        <v>16492638.58</v>
      </c>
      <c r="H48" s="229"/>
      <c r="I48" s="229">
        <v>14144.63</v>
      </c>
      <c r="J48" s="237">
        <f t="shared" si="3"/>
        <v>18529.4653</v>
      </c>
    </row>
    <row r="49" spans="1:10" s="231" customFormat="1" ht="12.75" customHeight="1" x14ac:dyDescent="0.2">
      <c r="A49" s="232">
        <f t="shared" si="0"/>
        <v>2.0699999999999985</v>
      </c>
      <c r="B49" s="196" t="s">
        <v>230</v>
      </c>
      <c r="C49" s="197" t="s">
        <v>82</v>
      </c>
      <c r="D49" s="198" t="s">
        <v>48</v>
      </c>
      <c r="E49" s="199">
        <v>1013</v>
      </c>
      <c r="F49" s="235">
        <f t="shared" si="4"/>
        <v>11730.63</v>
      </c>
      <c r="G49" s="236">
        <f t="shared" si="1"/>
        <v>11883128.189999999</v>
      </c>
      <c r="H49" s="229"/>
      <c r="I49" s="229">
        <v>11730.63</v>
      </c>
      <c r="J49" s="237">
        <f t="shared" si="3"/>
        <v>15367.1253</v>
      </c>
    </row>
    <row r="50" spans="1:10" s="231" customFormat="1" ht="12.75" customHeight="1" x14ac:dyDescent="0.2">
      <c r="A50" s="232">
        <f t="shared" si="0"/>
        <v>2.0799999999999983</v>
      </c>
      <c r="B50" s="196" t="s">
        <v>250</v>
      </c>
      <c r="C50" s="239" t="s">
        <v>249</v>
      </c>
      <c r="D50" s="198" t="s">
        <v>60</v>
      </c>
      <c r="E50" s="199">
        <v>267</v>
      </c>
      <c r="F50" s="235">
        <f t="shared" si="4"/>
        <v>3235.3</v>
      </c>
      <c r="G50" s="236">
        <f t="shared" si="1"/>
        <v>863825.1</v>
      </c>
      <c r="H50" s="229"/>
      <c r="I50" s="229">
        <v>3235.3</v>
      </c>
      <c r="J50" s="237">
        <f t="shared" si="3"/>
        <v>4238.2430000000004</v>
      </c>
    </row>
    <row r="51" spans="1:10" s="231" customFormat="1" ht="12.75" customHeight="1" x14ac:dyDescent="0.2">
      <c r="A51" s="232">
        <f t="shared" si="0"/>
        <v>2.0899999999999981</v>
      </c>
      <c r="B51" s="196" t="s">
        <v>97</v>
      </c>
      <c r="C51" s="240" t="s">
        <v>95</v>
      </c>
      <c r="D51" s="198" t="s">
        <v>59</v>
      </c>
      <c r="E51" s="199">
        <v>427</v>
      </c>
      <c r="F51" s="235">
        <f t="shared" si="4"/>
        <v>10203.530000000001</v>
      </c>
      <c r="G51" s="236">
        <f t="shared" si="1"/>
        <v>4356907.3099999996</v>
      </c>
      <c r="H51" s="229"/>
      <c r="I51" s="229">
        <v>10203.530000000001</v>
      </c>
      <c r="J51" s="237">
        <f t="shared" si="3"/>
        <v>13366.624300000001</v>
      </c>
    </row>
    <row r="52" spans="1:10" s="231" customFormat="1" ht="12.75" customHeight="1" x14ac:dyDescent="0.2">
      <c r="A52" s="232">
        <f t="shared" si="0"/>
        <v>2.0999999999999979</v>
      </c>
      <c r="B52" s="196" t="s">
        <v>258</v>
      </c>
      <c r="C52" s="239" t="s">
        <v>254</v>
      </c>
      <c r="D52" s="198" t="s">
        <v>48</v>
      </c>
      <c r="E52" s="199">
        <v>393</v>
      </c>
      <c r="F52" s="235">
        <f t="shared" si="4"/>
        <v>208907.66</v>
      </c>
      <c r="G52" s="236">
        <f t="shared" si="1"/>
        <v>82100710.379999995</v>
      </c>
      <c r="H52" s="229"/>
      <c r="I52" s="229">
        <v>208907.66</v>
      </c>
      <c r="J52" s="237">
        <f t="shared" si="3"/>
        <v>273669.03460000001</v>
      </c>
    </row>
    <row r="53" spans="1:10" s="231" customFormat="1" ht="12.75" customHeight="1" x14ac:dyDescent="0.2">
      <c r="A53" s="232">
        <f t="shared" si="0"/>
        <v>2.1099999999999977</v>
      </c>
      <c r="B53" s="196" t="s">
        <v>260</v>
      </c>
      <c r="C53" s="197" t="s">
        <v>259</v>
      </c>
      <c r="D53" s="198" t="s">
        <v>48</v>
      </c>
      <c r="E53" s="199">
        <v>754</v>
      </c>
      <c r="F53" s="235">
        <f t="shared" si="4"/>
        <v>34729.919999999998</v>
      </c>
      <c r="G53" s="236">
        <f t="shared" si="1"/>
        <v>26186359.68</v>
      </c>
      <c r="H53" s="229"/>
      <c r="I53" s="229">
        <v>34729.919999999998</v>
      </c>
      <c r="J53" s="237">
        <f t="shared" si="3"/>
        <v>45496.195200000002</v>
      </c>
    </row>
    <row r="54" spans="1:10" s="231" customFormat="1" ht="12.75" customHeight="1" x14ac:dyDescent="0.2">
      <c r="A54" s="232">
        <f t="shared" si="0"/>
        <v>2.1199999999999974</v>
      </c>
      <c r="B54" s="196" t="s">
        <v>262</v>
      </c>
      <c r="C54" s="239" t="s">
        <v>261</v>
      </c>
      <c r="D54" s="198" t="s">
        <v>48</v>
      </c>
      <c r="E54" s="199">
        <v>477</v>
      </c>
      <c r="F54" s="235">
        <f t="shared" si="4"/>
        <v>77525.98</v>
      </c>
      <c r="G54" s="236">
        <f t="shared" si="1"/>
        <v>36979892.460000001</v>
      </c>
      <c r="H54" s="229"/>
      <c r="I54" s="229">
        <v>77525.98</v>
      </c>
      <c r="J54" s="237">
        <f t="shared" si="3"/>
        <v>101559.0338</v>
      </c>
    </row>
    <row r="55" spans="1:10" s="231" customFormat="1" ht="12.75" customHeight="1" x14ac:dyDescent="0.2">
      <c r="A55" s="232">
        <f t="shared" si="0"/>
        <v>2.1299999999999972</v>
      </c>
      <c r="B55" s="196" t="s">
        <v>264</v>
      </c>
      <c r="C55" s="197" t="s">
        <v>263</v>
      </c>
      <c r="D55" s="198" t="s">
        <v>60</v>
      </c>
      <c r="E55" s="199">
        <v>267</v>
      </c>
      <c r="F55" s="235">
        <f t="shared" si="4"/>
        <v>22577.23</v>
      </c>
      <c r="G55" s="236">
        <f t="shared" si="1"/>
        <v>6028120.4100000001</v>
      </c>
      <c r="H55" s="229"/>
      <c r="I55" s="229">
        <v>22577.23</v>
      </c>
      <c r="J55" s="237">
        <f t="shared" si="3"/>
        <v>29576.171300000002</v>
      </c>
    </row>
    <row r="56" spans="1:10" s="231" customFormat="1" ht="12.75" customHeight="1" x14ac:dyDescent="0.2">
      <c r="A56" s="232">
        <f t="shared" si="0"/>
        <v>2.139999999999997</v>
      </c>
      <c r="B56" s="196" t="s">
        <v>169</v>
      </c>
      <c r="C56" s="242" t="s">
        <v>168</v>
      </c>
      <c r="D56" s="198" t="s">
        <v>48</v>
      </c>
      <c r="E56" s="199">
        <v>5</v>
      </c>
      <c r="F56" s="235">
        <f t="shared" si="4"/>
        <v>104101.34</v>
      </c>
      <c r="G56" s="236">
        <f t="shared" si="1"/>
        <v>520506.7</v>
      </c>
      <c r="H56" s="229"/>
      <c r="I56" s="229">
        <v>104101.34</v>
      </c>
      <c r="J56" s="237">
        <f t="shared" si="3"/>
        <v>136372.75539999999</v>
      </c>
    </row>
    <row r="57" spans="1:10" s="231" customFormat="1" ht="12.75" customHeight="1" x14ac:dyDescent="0.2">
      <c r="A57" s="232">
        <f t="shared" si="0"/>
        <v>2.1499999999999968</v>
      </c>
      <c r="B57" s="196" t="s">
        <v>267</v>
      </c>
      <c r="C57" s="197" t="s">
        <v>266</v>
      </c>
      <c r="D57" s="198" t="s">
        <v>48</v>
      </c>
      <c r="E57" s="199">
        <v>144</v>
      </c>
      <c r="F57" s="235">
        <f t="shared" si="4"/>
        <v>5452.53</v>
      </c>
      <c r="G57" s="236">
        <f t="shared" si="1"/>
        <v>785164.32</v>
      </c>
      <c r="H57" s="229"/>
      <c r="I57" s="229">
        <v>5452.53</v>
      </c>
      <c r="J57" s="237">
        <f t="shared" si="3"/>
        <v>7142.8143</v>
      </c>
    </row>
    <row r="58" spans="1:10" s="231" customFormat="1" ht="12.75" customHeight="1" x14ac:dyDescent="0.2">
      <c r="A58" s="232">
        <f t="shared" si="0"/>
        <v>2.1599999999999966</v>
      </c>
      <c r="B58" s="196" t="s">
        <v>271</v>
      </c>
      <c r="C58" s="239" t="s">
        <v>270</v>
      </c>
      <c r="D58" s="198" t="s">
        <v>48</v>
      </c>
      <c r="E58" s="199">
        <v>144</v>
      </c>
      <c r="F58" s="235">
        <f t="shared" si="4"/>
        <v>92356.45</v>
      </c>
      <c r="G58" s="236">
        <f t="shared" si="1"/>
        <v>13299328.800000001</v>
      </c>
      <c r="H58" s="229"/>
      <c r="I58" s="229">
        <v>92356.45</v>
      </c>
      <c r="J58" s="237">
        <f t="shared" si="3"/>
        <v>120986.9495</v>
      </c>
    </row>
    <row r="59" spans="1:10" s="231" customFormat="1" ht="12.75" customHeight="1" x14ac:dyDescent="0.2">
      <c r="A59" s="232">
        <f t="shared" si="0"/>
        <v>2.1699999999999964</v>
      </c>
      <c r="B59" s="196" t="s">
        <v>273</v>
      </c>
      <c r="C59" s="197" t="s">
        <v>272</v>
      </c>
      <c r="D59" s="198" t="s">
        <v>166</v>
      </c>
      <c r="E59" s="199">
        <v>4</v>
      </c>
      <c r="F59" s="235">
        <f t="shared" si="4"/>
        <v>759602.3</v>
      </c>
      <c r="G59" s="236">
        <f t="shared" si="1"/>
        <v>3038409.2</v>
      </c>
      <c r="H59" s="229"/>
      <c r="I59" s="229">
        <v>759602.3</v>
      </c>
      <c r="J59" s="237">
        <f t="shared" si="3"/>
        <v>995079.01300000015</v>
      </c>
    </row>
    <row r="60" spans="1:10" s="231" customFormat="1" ht="12.75" customHeight="1" x14ac:dyDescent="0.2">
      <c r="A60" s="232">
        <f t="shared" si="0"/>
        <v>2.1799999999999962</v>
      </c>
      <c r="B60" s="196" t="s">
        <v>277</v>
      </c>
      <c r="C60" s="239" t="s">
        <v>274</v>
      </c>
      <c r="D60" s="198" t="s">
        <v>166</v>
      </c>
      <c r="E60" s="199">
        <v>3</v>
      </c>
      <c r="F60" s="235">
        <f t="shared" si="4"/>
        <v>548208.52</v>
      </c>
      <c r="G60" s="236">
        <f t="shared" si="1"/>
        <v>1644625.56</v>
      </c>
      <c r="H60" s="229"/>
      <c r="I60" s="229">
        <v>548208.52</v>
      </c>
      <c r="J60" s="237">
        <f t="shared" si="3"/>
        <v>718153.16120000009</v>
      </c>
    </row>
    <row r="61" spans="1:10" s="231" customFormat="1" ht="12.75" customHeight="1" x14ac:dyDescent="0.2">
      <c r="A61" s="232">
        <f t="shared" si="0"/>
        <v>2.1899999999999959</v>
      </c>
      <c r="B61" s="196" t="s">
        <v>275</v>
      </c>
      <c r="C61" s="197" t="s">
        <v>294</v>
      </c>
      <c r="D61" s="198" t="s">
        <v>2</v>
      </c>
      <c r="E61" s="199">
        <v>3</v>
      </c>
      <c r="F61" s="235">
        <f t="shared" si="4"/>
        <v>85277.01</v>
      </c>
      <c r="G61" s="236">
        <f t="shared" si="1"/>
        <v>255831.03</v>
      </c>
      <c r="H61" s="229"/>
      <c r="I61" s="229">
        <v>85277.01</v>
      </c>
      <c r="J61" s="237">
        <f t="shared" si="3"/>
        <v>111712.88309999999</v>
      </c>
    </row>
    <row r="62" spans="1:10" s="231" customFormat="1" ht="12.75" customHeight="1" x14ac:dyDescent="0.2">
      <c r="A62" s="232">
        <f t="shared" si="0"/>
        <v>2.1999999999999957</v>
      </c>
      <c r="B62" s="196" t="s">
        <v>40</v>
      </c>
      <c r="C62" s="197" t="s">
        <v>118</v>
      </c>
      <c r="D62" s="198" t="s">
        <v>48</v>
      </c>
      <c r="E62" s="234">
        <v>16</v>
      </c>
      <c r="F62" s="235">
        <f t="shared" si="4"/>
        <v>86479.59</v>
      </c>
      <c r="G62" s="236">
        <f t="shared" si="1"/>
        <v>1383673.44</v>
      </c>
      <c r="H62" s="229"/>
      <c r="I62" s="229">
        <v>86479.59</v>
      </c>
      <c r="J62" s="237">
        <f t="shared" si="3"/>
        <v>113288.2629</v>
      </c>
    </row>
    <row r="63" spans="1:10" s="231" customFormat="1" ht="12.75" customHeight="1" x14ac:dyDescent="0.2">
      <c r="A63" s="232">
        <f t="shared" si="0"/>
        <v>2.2099999999999955</v>
      </c>
      <c r="B63" s="196" t="s">
        <v>279</v>
      </c>
      <c r="C63" s="197" t="s">
        <v>278</v>
      </c>
      <c r="D63" s="198" t="s">
        <v>48</v>
      </c>
      <c r="E63" s="199">
        <v>11</v>
      </c>
      <c r="F63" s="235">
        <f t="shared" si="4"/>
        <v>22628.560000000001</v>
      </c>
      <c r="G63" s="236">
        <f t="shared" si="1"/>
        <v>248914.16</v>
      </c>
      <c r="H63" s="229"/>
      <c r="I63" s="229">
        <v>22628.560000000001</v>
      </c>
      <c r="J63" s="237">
        <f t="shared" si="3"/>
        <v>29643.413600000003</v>
      </c>
    </row>
    <row r="64" spans="1:10" s="231" customFormat="1" ht="12.75" customHeight="1" x14ac:dyDescent="0.2">
      <c r="A64" s="232">
        <f t="shared" si="0"/>
        <v>2.2199999999999953</v>
      </c>
      <c r="B64" s="196" t="s">
        <v>283</v>
      </c>
      <c r="C64" s="239" t="s">
        <v>282</v>
      </c>
      <c r="D64" s="198" t="s">
        <v>59</v>
      </c>
      <c r="E64" s="199">
        <v>32</v>
      </c>
      <c r="F64" s="235">
        <f t="shared" si="4"/>
        <v>25748.36</v>
      </c>
      <c r="G64" s="236">
        <f t="shared" si="1"/>
        <v>823947.52</v>
      </c>
      <c r="H64" s="229"/>
      <c r="I64" s="229">
        <v>25748.36</v>
      </c>
      <c r="J64" s="237">
        <f t="shared" si="3"/>
        <v>33730.351600000002</v>
      </c>
    </row>
    <row r="65" spans="1:10" s="231" customFormat="1" ht="12.75" customHeight="1" x14ac:dyDescent="0.2">
      <c r="A65" s="232">
        <f t="shared" si="0"/>
        <v>2.2299999999999951</v>
      </c>
      <c r="B65" s="196" t="s">
        <v>285</v>
      </c>
      <c r="C65" s="197" t="s">
        <v>284</v>
      </c>
      <c r="D65" s="198" t="s">
        <v>48</v>
      </c>
      <c r="E65" s="199">
        <v>13</v>
      </c>
      <c r="F65" s="235">
        <f t="shared" si="4"/>
        <v>66274.44</v>
      </c>
      <c r="G65" s="236">
        <f t="shared" si="1"/>
        <v>861567.72</v>
      </c>
      <c r="H65" s="229"/>
      <c r="I65" s="229">
        <v>66274.44</v>
      </c>
      <c r="J65" s="237">
        <f t="shared" si="3"/>
        <v>86819.516400000008</v>
      </c>
    </row>
    <row r="66" spans="1:10" s="231" customFormat="1" ht="12.75" customHeight="1" x14ac:dyDescent="0.2">
      <c r="A66" s="232">
        <f t="shared" si="0"/>
        <v>2.2399999999999949</v>
      </c>
      <c r="B66" s="196" t="s">
        <v>287</v>
      </c>
      <c r="C66" s="239" t="s">
        <v>286</v>
      </c>
      <c r="D66" s="198" t="s">
        <v>288</v>
      </c>
      <c r="E66" s="199">
        <v>30</v>
      </c>
      <c r="F66" s="235">
        <f t="shared" si="4"/>
        <v>34283.620000000003</v>
      </c>
      <c r="G66" s="236">
        <f t="shared" si="1"/>
        <v>1028508.6</v>
      </c>
      <c r="H66" s="229"/>
      <c r="I66" s="229">
        <v>34283.620000000003</v>
      </c>
      <c r="J66" s="237">
        <f t="shared" si="3"/>
        <v>44911.542200000004</v>
      </c>
    </row>
    <row r="67" spans="1:10" s="231" customFormat="1" ht="12.75" customHeight="1" x14ac:dyDescent="0.2">
      <c r="A67" s="232">
        <f t="shared" si="0"/>
        <v>2.2499999999999947</v>
      </c>
      <c r="B67" s="196" t="s">
        <v>290</v>
      </c>
      <c r="C67" s="197" t="s">
        <v>289</v>
      </c>
      <c r="D67" s="198" t="s">
        <v>288</v>
      </c>
      <c r="E67" s="199">
        <v>16</v>
      </c>
      <c r="F67" s="235">
        <f t="shared" si="4"/>
        <v>267774.11</v>
      </c>
      <c r="G67" s="236">
        <f t="shared" si="1"/>
        <v>4284385.76</v>
      </c>
      <c r="H67" s="229"/>
      <c r="I67" s="229">
        <v>267774.11</v>
      </c>
      <c r="J67" s="237">
        <f t="shared" si="3"/>
        <v>350784.08409999998</v>
      </c>
    </row>
    <row r="68" spans="1:10" s="231" customFormat="1" ht="12.75" customHeight="1" thickBot="1" x14ac:dyDescent="0.25">
      <c r="A68" s="245">
        <f t="shared" si="0"/>
        <v>2.2599999999999945</v>
      </c>
      <c r="B68" s="246" t="s">
        <v>292</v>
      </c>
      <c r="C68" s="247" t="s">
        <v>291</v>
      </c>
      <c r="D68" s="248" t="s">
        <v>59</v>
      </c>
      <c r="E68" s="249">
        <v>2</v>
      </c>
      <c r="F68" s="250">
        <f t="shared" si="4"/>
        <v>101406.45</v>
      </c>
      <c r="G68" s="251">
        <f t="shared" si="1"/>
        <v>202812.9</v>
      </c>
      <c r="H68" s="229"/>
      <c r="I68" s="229">
        <v>101406.45</v>
      </c>
      <c r="J68" s="237">
        <f t="shared" si="3"/>
        <v>132842.44949999999</v>
      </c>
    </row>
    <row r="69" spans="1:10" ht="13.5" thickBot="1" x14ac:dyDescent="0.25">
      <c r="C69" s="252"/>
      <c r="D69" s="253"/>
    </row>
    <row r="70" spans="1:10" x14ac:dyDescent="0.2">
      <c r="F70" s="255"/>
      <c r="G70" s="256">
        <f>ROUND(SUM(G9:G68),0)</f>
        <v>303582271</v>
      </c>
    </row>
    <row r="71" spans="1:10" ht="13.15" customHeight="1" x14ac:dyDescent="0.2">
      <c r="F71" s="257">
        <v>0.21</v>
      </c>
      <c r="G71" s="258">
        <f>ROUND(G70*F71,0)</f>
        <v>63752277</v>
      </c>
    </row>
    <row r="72" spans="1:10" x14ac:dyDescent="0.2">
      <c r="F72" s="257">
        <v>0.06</v>
      </c>
      <c r="G72" s="258">
        <f>ROUND(G70*F72,0)</f>
        <v>18214936</v>
      </c>
    </row>
    <row r="73" spans="1:10" x14ac:dyDescent="0.2">
      <c r="F73" s="257">
        <v>0.04</v>
      </c>
      <c r="G73" s="258">
        <f>ROUND(G70*F73,0)</f>
        <v>12143291</v>
      </c>
    </row>
    <row r="74" spans="1:10" x14ac:dyDescent="0.2">
      <c r="F74" s="257">
        <v>0.31</v>
      </c>
      <c r="G74" s="259">
        <f>ROUND(G70*F74,0)</f>
        <v>94110504</v>
      </c>
      <c r="I74" s="260"/>
    </row>
    <row r="75" spans="1:10" x14ac:dyDescent="0.2">
      <c r="F75" s="261">
        <v>0.19</v>
      </c>
      <c r="G75" s="259">
        <f>ROUND(G73*F75,0)</f>
        <v>2307225</v>
      </c>
    </row>
    <row r="76" spans="1:10" ht="15" customHeight="1" thickBot="1" x14ac:dyDescent="0.25">
      <c r="F76" s="262"/>
      <c r="G76" s="263">
        <f>ROUND(G70+G71+G72+G73+G75,2)</f>
        <v>400000000</v>
      </c>
      <c r="I76" s="208"/>
    </row>
    <row r="77" spans="1:10" x14ac:dyDescent="0.2">
      <c r="D77" s="264"/>
      <c r="E77" s="265"/>
      <c r="F77" s="264"/>
      <c r="G77" s="266"/>
    </row>
    <row r="78" spans="1:10" x14ac:dyDescent="0.2">
      <c r="G78" s="267"/>
      <c r="I78" s="260"/>
    </row>
    <row r="79" spans="1:10" x14ac:dyDescent="0.2">
      <c r="G79" s="267"/>
    </row>
    <row r="80" spans="1:10" x14ac:dyDescent="0.2">
      <c r="G80" s="267"/>
    </row>
    <row r="81" spans="7:7" x14ac:dyDescent="0.2">
      <c r="G81" s="267"/>
    </row>
  </sheetData>
  <mergeCells count="4">
    <mergeCell ref="A1:G1"/>
    <mergeCell ref="A3:G3"/>
    <mergeCell ref="A4:G4"/>
    <mergeCell ref="A6:G6"/>
  </mergeCells>
  <pageMargins left="0.7" right="0.7" top="0.75" bottom="0.75" header="0.3" footer="0.3"/>
  <pageSetup scale="47" orientation="portrait" r:id="rId1"/>
  <ignoredErrors>
    <ignoredError sqref="B9:B5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77"/>
  <sheetViews>
    <sheetView view="pageBreakPreview" zoomScale="70" zoomScaleNormal="85" zoomScaleSheetLayoutView="70" workbookViewId="0">
      <selection activeCell="K146" sqref="K146"/>
    </sheetView>
  </sheetViews>
  <sheetFormatPr baseColWidth="10" defaultRowHeight="12.75" x14ac:dyDescent="0.2"/>
  <cols>
    <col min="1" max="1" width="42.28515625" style="19" customWidth="1"/>
    <col min="2" max="2" width="18.42578125" style="19" customWidth="1"/>
    <col min="3" max="3" width="11.42578125" style="19"/>
    <col min="4" max="4" width="13.28515625" style="19" customWidth="1"/>
    <col min="5" max="5" width="12.28515625" style="19" bestFit="1" customWidth="1"/>
    <col min="6" max="6" width="13.28515625" style="19" customWidth="1"/>
    <col min="7" max="7" width="16.42578125" style="19" customWidth="1"/>
    <col min="8" max="8" width="1.28515625" style="19" hidden="1" customWidth="1"/>
    <col min="9" max="16384" width="11.42578125" style="19"/>
  </cols>
  <sheetData>
    <row r="1" spans="1:8" ht="14.45" customHeight="1" x14ac:dyDescent="0.2">
      <c r="A1" s="339" t="s">
        <v>38</v>
      </c>
      <c r="B1" s="340"/>
      <c r="C1" s="340"/>
      <c r="D1" s="340"/>
      <c r="E1" s="340"/>
      <c r="F1" s="340"/>
      <c r="G1" s="340"/>
      <c r="H1" s="341"/>
    </row>
    <row r="2" spans="1:8" ht="14.45" customHeight="1" x14ac:dyDescent="0.2">
      <c r="A2" s="342"/>
      <c r="B2" s="343"/>
      <c r="C2" s="343"/>
      <c r="D2" s="343"/>
      <c r="E2" s="343"/>
      <c r="F2" s="343"/>
      <c r="G2" s="343"/>
      <c r="H2" s="344"/>
    </row>
    <row r="3" spans="1:8" ht="15" customHeight="1" thickBot="1" x14ac:dyDescent="0.25">
      <c r="A3" s="345"/>
      <c r="B3" s="346"/>
      <c r="C3" s="346"/>
      <c r="D3" s="346"/>
      <c r="E3" s="346"/>
      <c r="F3" s="346"/>
      <c r="G3" s="346"/>
      <c r="H3" s="347"/>
    </row>
    <row r="4" spans="1:8" ht="13.5" thickBot="1" x14ac:dyDescent="0.25">
      <c r="A4" s="348" t="str">
        <f>+Mercado!A4</f>
        <v>23500C1214 MEJORAMIENTO Y MANTENIMIENTO INFRAESTRUCTURA AEROPUERTO JUAN CASIANO SOLIS DE GUAPI”</v>
      </c>
      <c r="B4" s="349"/>
      <c r="C4" s="349"/>
      <c r="D4" s="349"/>
      <c r="E4" s="349"/>
      <c r="F4" s="349"/>
      <c r="G4" s="349"/>
      <c r="H4" s="350"/>
    </row>
    <row r="80" ht="13.5" thickBot="1" x14ac:dyDescent="0.25"/>
    <row r="81" spans="1:7" ht="13.5" thickTop="1" x14ac:dyDescent="0.2">
      <c r="A81" s="335" t="s">
        <v>118</v>
      </c>
      <c r="B81" s="336"/>
      <c r="C81" s="336"/>
      <c r="D81" s="336"/>
      <c r="E81" s="336"/>
      <c r="F81" s="5"/>
      <c r="G81" s="124" t="s">
        <v>115</v>
      </c>
    </row>
    <row r="82" spans="1:7" x14ac:dyDescent="0.2">
      <c r="A82" s="337"/>
      <c r="B82" s="338"/>
      <c r="C82" s="338"/>
      <c r="D82" s="338"/>
      <c r="E82" s="338"/>
      <c r="F82" s="6"/>
      <c r="G82" s="125" t="s">
        <v>119</v>
      </c>
    </row>
    <row r="83" spans="1:7" x14ac:dyDescent="0.2">
      <c r="A83" s="126" t="s">
        <v>1</v>
      </c>
      <c r="B83" s="150"/>
      <c r="C83" s="127" t="s">
        <v>2</v>
      </c>
      <c r="D83" s="128" t="s">
        <v>49</v>
      </c>
      <c r="E83" s="128" t="s">
        <v>50</v>
      </c>
      <c r="F83" s="129" t="s">
        <v>51</v>
      </c>
      <c r="G83" s="130" t="s">
        <v>52</v>
      </c>
    </row>
    <row r="84" spans="1:7" x14ac:dyDescent="0.2">
      <c r="A84" s="131"/>
      <c r="B84" s="151"/>
      <c r="C84" s="132"/>
      <c r="D84" s="133"/>
      <c r="E84" s="133"/>
      <c r="F84" s="134"/>
      <c r="G84" s="135"/>
    </row>
    <row r="85" spans="1:7" x14ac:dyDescent="0.2">
      <c r="A85" s="136" t="s">
        <v>61</v>
      </c>
      <c r="B85" s="152"/>
      <c r="C85" s="132"/>
      <c r="D85" s="133"/>
      <c r="E85" s="133"/>
      <c r="F85" s="134"/>
      <c r="G85" s="135"/>
    </row>
    <row r="86" spans="1:7" x14ac:dyDescent="0.2">
      <c r="A86" s="126" t="s">
        <v>120</v>
      </c>
      <c r="B86" s="150"/>
      <c r="C86" s="127" t="s">
        <v>121</v>
      </c>
      <c r="D86" s="128">
        <v>0.5</v>
      </c>
      <c r="E86" s="128">
        <v>0</v>
      </c>
      <c r="F86" s="155">
        <v>1100</v>
      </c>
      <c r="G86" s="130">
        <f>TRUNC(D86* (1 + E86 / 100) * F86,2)</f>
        <v>550</v>
      </c>
    </row>
    <row r="87" spans="1:7" x14ac:dyDescent="0.2">
      <c r="A87" s="131" t="s">
        <v>122</v>
      </c>
      <c r="B87" s="151"/>
      <c r="C87" s="146" t="s">
        <v>74</v>
      </c>
      <c r="D87" s="147">
        <v>0.2</v>
      </c>
      <c r="E87" s="147">
        <v>0</v>
      </c>
      <c r="F87" s="156">
        <v>45000</v>
      </c>
      <c r="G87" s="130">
        <f>TRUNC(D87* (1 + E87 / 100) * F87,2)</f>
        <v>9000</v>
      </c>
    </row>
    <row r="88" spans="1:7" x14ac:dyDescent="0.2">
      <c r="A88" s="131" t="s">
        <v>123</v>
      </c>
      <c r="B88" s="151"/>
      <c r="C88" s="146" t="s">
        <v>74</v>
      </c>
      <c r="D88" s="147">
        <v>0.1</v>
      </c>
      <c r="E88" s="147">
        <v>1</v>
      </c>
      <c r="F88" s="157">
        <v>59900</v>
      </c>
      <c r="G88" s="130">
        <f>TRUNC(D88* (1 + E88 / 100) * F88,2)</f>
        <v>6049.9</v>
      </c>
    </row>
    <row r="89" spans="1:7" x14ac:dyDescent="0.2">
      <c r="A89" s="131" t="s">
        <v>128</v>
      </c>
      <c r="B89" s="151"/>
      <c r="C89" s="146" t="s">
        <v>74</v>
      </c>
      <c r="D89" s="147">
        <v>0.5</v>
      </c>
      <c r="E89" s="147">
        <v>1</v>
      </c>
      <c r="F89" s="157">
        <v>46000</v>
      </c>
      <c r="G89" s="130">
        <f>TRUNC(D89* (1 + E89 / 100) * F89,2)</f>
        <v>23230</v>
      </c>
    </row>
    <row r="90" spans="1:7" x14ac:dyDescent="0.2">
      <c r="A90" s="131" t="s">
        <v>129</v>
      </c>
      <c r="B90" s="151"/>
      <c r="C90" s="146" t="s">
        <v>2</v>
      </c>
      <c r="D90" s="147">
        <v>1</v>
      </c>
      <c r="E90" s="147"/>
      <c r="F90" s="148">
        <v>8100</v>
      </c>
      <c r="G90" s="130">
        <f>TRUNC(D90* (1 + E90 / 100) * F90,2)</f>
        <v>8100</v>
      </c>
    </row>
    <row r="91" spans="1:7" x14ac:dyDescent="0.2">
      <c r="A91" s="131"/>
      <c r="B91" s="151"/>
      <c r="C91" s="146"/>
      <c r="D91" s="147"/>
      <c r="E91" s="147"/>
      <c r="F91" s="148"/>
      <c r="G91" s="149"/>
    </row>
    <row r="92" spans="1:7" x14ac:dyDescent="0.2">
      <c r="A92" s="131"/>
      <c r="B92" s="151"/>
      <c r="C92" s="132"/>
      <c r="D92" s="133"/>
      <c r="E92" s="133"/>
      <c r="F92" s="134" t="s">
        <v>63</v>
      </c>
      <c r="G92" s="138">
        <f>SUM(G86:G90)</f>
        <v>46929.9</v>
      </c>
    </row>
    <row r="93" spans="1:7" x14ac:dyDescent="0.2">
      <c r="A93" s="136" t="s">
        <v>53</v>
      </c>
      <c r="B93" s="152"/>
      <c r="C93" s="132"/>
      <c r="D93" s="133"/>
      <c r="E93" s="133"/>
      <c r="F93" s="134"/>
      <c r="G93" s="135"/>
    </row>
    <row r="94" spans="1:7" x14ac:dyDescent="0.2">
      <c r="A94" s="126" t="s">
        <v>68</v>
      </c>
      <c r="B94" s="150"/>
      <c r="C94" s="127" t="s">
        <v>54</v>
      </c>
      <c r="D94" s="128">
        <v>0.5</v>
      </c>
      <c r="E94" s="128">
        <v>0</v>
      </c>
      <c r="F94" s="129">
        <v>25931</v>
      </c>
      <c r="G94" s="130">
        <f>TRUNC(D94* (1 + E94 / 100) * F94,2)</f>
        <v>12965.5</v>
      </c>
    </row>
    <row r="95" spans="1:7" x14ac:dyDescent="0.2">
      <c r="A95" s="131"/>
      <c r="B95" s="151"/>
      <c r="C95" s="132"/>
      <c r="D95" s="133"/>
      <c r="E95" s="133"/>
      <c r="F95" s="134" t="s">
        <v>55</v>
      </c>
      <c r="G95" s="138">
        <f>SUM(G94)</f>
        <v>12965.5</v>
      </c>
    </row>
    <row r="96" spans="1:7" x14ac:dyDescent="0.2">
      <c r="A96" s="139" t="s">
        <v>64</v>
      </c>
      <c r="B96" s="153"/>
      <c r="C96" s="132"/>
      <c r="D96" s="133"/>
      <c r="E96" s="133"/>
      <c r="F96" s="134"/>
      <c r="G96" s="135"/>
    </row>
    <row r="97" spans="1:7" x14ac:dyDescent="0.2">
      <c r="A97" s="126" t="s">
        <v>65</v>
      </c>
      <c r="B97" s="150"/>
      <c r="C97" s="127" t="s">
        <v>66</v>
      </c>
      <c r="D97" s="128">
        <v>0.3</v>
      </c>
      <c r="E97" s="128">
        <v>0</v>
      </c>
      <c r="F97" s="129">
        <v>1600</v>
      </c>
      <c r="G97" s="130">
        <f>TRUNC(D97* (1 + E97 / 100) * F97,2)</f>
        <v>480</v>
      </c>
    </row>
    <row r="98" spans="1:7" x14ac:dyDescent="0.2">
      <c r="A98" s="131" t="s">
        <v>69</v>
      </c>
      <c r="B98" s="151"/>
      <c r="C98" s="132" t="s">
        <v>70</v>
      </c>
      <c r="D98" s="133">
        <v>0.25</v>
      </c>
      <c r="E98" s="133">
        <v>0</v>
      </c>
      <c r="F98" s="134">
        <v>1100</v>
      </c>
      <c r="G98" s="130">
        <f>TRUNC(D98* (1 + E98 / 100) * F98,2)</f>
        <v>275</v>
      </c>
    </row>
    <row r="99" spans="1:7" x14ac:dyDescent="0.2">
      <c r="A99" s="131"/>
      <c r="B99" s="151"/>
      <c r="C99" s="132"/>
      <c r="D99" s="133"/>
      <c r="E99" s="133"/>
      <c r="F99" s="134" t="s">
        <v>67</v>
      </c>
      <c r="G99" s="138">
        <f>SUM(G97:G98)</f>
        <v>755</v>
      </c>
    </row>
    <row r="100" spans="1:7" x14ac:dyDescent="0.2">
      <c r="A100" s="136" t="s">
        <v>56</v>
      </c>
      <c r="B100" s="152"/>
      <c r="C100" s="132"/>
      <c r="D100" s="133"/>
      <c r="E100" s="133"/>
      <c r="F100" s="134"/>
      <c r="G100" s="135"/>
    </row>
    <row r="101" spans="1:7" x14ac:dyDescent="0.2">
      <c r="A101" s="126"/>
      <c r="B101" s="150"/>
      <c r="C101" s="127"/>
      <c r="D101" s="128"/>
      <c r="E101" s="128"/>
      <c r="F101" s="129"/>
      <c r="G101" s="130">
        <f>TRUNC(D101* (1 + E101 / 100) * F101,2)</f>
        <v>0</v>
      </c>
    </row>
    <row r="102" spans="1:7" x14ac:dyDescent="0.2">
      <c r="A102" s="131"/>
      <c r="B102" s="151"/>
      <c r="C102" s="132"/>
      <c r="D102" s="133"/>
      <c r="E102" s="133"/>
      <c r="F102" s="134" t="s">
        <v>57</v>
      </c>
      <c r="G102" s="138">
        <f>SUM(G100:G101)</f>
        <v>0</v>
      </c>
    </row>
    <row r="103" spans="1:7" x14ac:dyDescent="0.2">
      <c r="A103" s="131"/>
      <c r="B103" s="151"/>
      <c r="C103" s="132"/>
      <c r="D103" s="133"/>
      <c r="E103" s="133"/>
      <c r="F103" s="134"/>
      <c r="G103" s="135"/>
    </row>
    <row r="104" spans="1:7" ht="13.5" thickBot="1" x14ac:dyDescent="0.25">
      <c r="A104" s="140"/>
      <c r="B104" s="154"/>
      <c r="C104" s="141"/>
      <c r="D104" s="142"/>
      <c r="E104" s="143" t="s">
        <v>58</v>
      </c>
      <c r="F104" s="144">
        <f>SUM(G83:G103)/2</f>
        <v>60650.400000000001</v>
      </c>
      <c r="G104" s="145">
        <f>IF($A$2="CD",IF($A$3=1,ROUND(SUM(G83:G103)/2,0),IF($A$3=3,ROUND(SUM(G83:G103)/2,-1),SUM(G83:G103)/2)),SUM(G83:G103)/2)</f>
        <v>60650.400000000001</v>
      </c>
    </row>
    <row r="105" spans="1:7" ht="13.5" thickTop="1" x14ac:dyDescent="0.2"/>
    <row r="188" spans="1:7" ht="13.5" thickBot="1" x14ac:dyDescent="0.25"/>
    <row r="189" spans="1:7" ht="13.5" thickTop="1" x14ac:dyDescent="0.2">
      <c r="A189" s="335" t="s">
        <v>147</v>
      </c>
      <c r="B189" s="336"/>
      <c r="C189" s="336"/>
      <c r="D189" s="336"/>
      <c r="E189" s="336"/>
      <c r="F189" s="5"/>
      <c r="G189" s="124" t="s">
        <v>145</v>
      </c>
    </row>
    <row r="190" spans="1:7" x14ac:dyDescent="0.2">
      <c r="A190" s="337"/>
      <c r="B190" s="338"/>
      <c r="C190" s="338"/>
      <c r="D190" s="338"/>
      <c r="E190" s="338"/>
      <c r="F190" s="6"/>
      <c r="G190" s="125" t="s">
        <v>146</v>
      </c>
    </row>
    <row r="191" spans="1:7" x14ac:dyDescent="0.2">
      <c r="A191" s="126" t="s">
        <v>1</v>
      </c>
      <c r="B191" s="150"/>
      <c r="C191" s="127" t="s">
        <v>2</v>
      </c>
      <c r="D191" s="128" t="s">
        <v>49</v>
      </c>
      <c r="E191" s="128" t="s">
        <v>50</v>
      </c>
      <c r="F191" s="129" t="s">
        <v>51</v>
      </c>
      <c r="G191" s="130" t="s">
        <v>52</v>
      </c>
    </row>
    <row r="192" spans="1:7" x14ac:dyDescent="0.2">
      <c r="A192" s="131"/>
      <c r="B192" s="151"/>
      <c r="C192" s="132"/>
      <c r="D192" s="133"/>
      <c r="E192" s="133"/>
      <c r="F192" s="134"/>
      <c r="G192" s="135"/>
    </row>
    <row r="193" spans="1:7" x14ac:dyDescent="0.2">
      <c r="A193" s="136" t="s">
        <v>61</v>
      </c>
      <c r="B193" s="152"/>
      <c r="C193" s="132"/>
      <c r="D193" s="133"/>
      <c r="E193" s="133"/>
      <c r="F193" s="134"/>
      <c r="G193" s="135"/>
    </row>
    <row r="194" spans="1:7" x14ac:dyDescent="0.2">
      <c r="A194" s="126" t="s">
        <v>148</v>
      </c>
      <c r="B194" s="150"/>
      <c r="C194" s="127" t="s">
        <v>2</v>
      </c>
      <c r="D194" s="128">
        <v>1</v>
      </c>
      <c r="E194" s="128">
        <v>0</v>
      </c>
      <c r="F194" s="162">
        <v>11410</v>
      </c>
      <c r="G194" s="130">
        <f>TRUNC(D194* (1 + E194 / 100) * F194,2)</f>
        <v>11410</v>
      </c>
    </row>
    <row r="195" spans="1:7" x14ac:dyDescent="0.2">
      <c r="A195" s="131" t="s">
        <v>150</v>
      </c>
      <c r="B195" s="151"/>
      <c r="C195" s="127" t="s">
        <v>2</v>
      </c>
      <c r="D195" s="128">
        <v>1</v>
      </c>
      <c r="E195" s="147">
        <v>0</v>
      </c>
      <c r="F195" s="156">
        <v>22000</v>
      </c>
      <c r="G195" s="130">
        <f>TRUNC(D195* (1 + E195 / 100) * F195,2)</f>
        <v>22000</v>
      </c>
    </row>
    <row r="196" spans="1:7" x14ac:dyDescent="0.2">
      <c r="A196" s="131" t="s">
        <v>151</v>
      </c>
      <c r="B196" s="151"/>
      <c r="C196" s="146" t="s">
        <v>60</v>
      </c>
      <c r="D196" s="147">
        <v>35</v>
      </c>
      <c r="E196" s="147">
        <v>0</v>
      </c>
      <c r="F196" s="148">
        <v>920</v>
      </c>
      <c r="G196" s="130">
        <f>TRUNC(D196* (1 + E196 / 100) * F196,2)</f>
        <v>32200</v>
      </c>
    </row>
    <row r="197" spans="1:7" x14ac:dyDescent="0.2">
      <c r="A197" s="131"/>
      <c r="B197" s="151"/>
      <c r="C197" s="146"/>
      <c r="D197" s="147"/>
      <c r="E197" s="147"/>
      <c r="F197" s="148"/>
      <c r="G197" s="149"/>
    </row>
    <row r="198" spans="1:7" x14ac:dyDescent="0.2">
      <c r="A198" s="131"/>
      <c r="B198" s="151"/>
      <c r="C198" s="132"/>
      <c r="D198" s="133"/>
      <c r="E198" s="133"/>
      <c r="F198" s="134" t="s">
        <v>63</v>
      </c>
      <c r="G198" s="138">
        <f>SUM(G194:G196)</f>
        <v>65610</v>
      </c>
    </row>
    <row r="199" spans="1:7" x14ac:dyDescent="0.2">
      <c r="A199" s="136" t="s">
        <v>53</v>
      </c>
      <c r="B199" s="152"/>
      <c r="C199" s="132"/>
      <c r="D199" s="133"/>
      <c r="E199" s="133"/>
      <c r="F199" s="134"/>
      <c r="G199" s="135"/>
    </row>
    <row r="200" spans="1:7" x14ac:dyDescent="0.2">
      <c r="A200" s="126" t="s">
        <v>149</v>
      </c>
      <c r="B200" s="150"/>
      <c r="C200" s="127" t="s">
        <v>54</v>
      </c>
      <c r="D200" s="128">
        <v>0.5</v>
      </c>
      <c r="E200" s="128">
        <v>0</v>
      </c>
      <c r="F200" s="129">
        <v>33455</v>
      </c>
      <c r="G200" s="130">
        <f>TRUNC(D200* (1 + E200 / 100) * F200,2)</f>
        <v>16727.5</v>
      </c>
    </row>
    <row r="201" spans="1:7" x14ac:dyDescent="0.2">
      <c r="A201" s="131"/>
      <c r="B201" s="151"/>
      <c r="C201" s="132"/>
      <c r="D201" s="133"/>
      <c r="E201" s="133"/>
      <c r="F201" s="134" t="s">
        <v>55</v>
      </c>
      <c r="G201" s="138">
        <f>SUM(G200)</f>
        <v>16727.5</v>
      </c>
    </row>
    <row r="202" spans="1:7" x14ac:dyDescent="0.2">
      <c r="A202" s="139" t="s">
        <v>64</v>
      </c>
      <c r="B202" s="153"/>
      <c r="C202" s="132"/>
      <c r="D202" s="133"/>
      <c r="E202" s="133"/>
      <c r="F202" s="134"/>
      <c r="G202" s="135"/>
    </row>
    <row r="203" spans="1:7" x14ac:dyDescent="0.2">
      <c r="A203" s="126" t="s">
        <v>65</v>
      </c>
      <c r="B203" s="150"/>
      <c r="C203" s="127" t="s">
        <v>66</v>
      </c>
      <c r="D203" s="128">
        <v>0.3</v>
      </c>
      <c r="E203" s="128">
        <v>0</v>
      </c>
      <c r="F203" s="129">
        <v>1600</v>
      </c>
      <c r="G203" s="130">
        <f>TRUNC(D203* (1 + E203 / 100) * F203,2)</f>
        <v>480</v>
      </c>
    </row>
    <row r="204" spans="1:7" x14ac:dyDescent="0.2">
      <c r="A204" s="131"/>
      <c r="B204" s="151"/>
      <c r="C204" s="132"/>
      <c r="D204" s="133"/>
      <c r="E204" s="133"/>
      <c r="F204" s="134"/>
      <c r="G204" s="130">
        <f>TRUNC(D204* (1 + E204 / 100) * F204,2)</f>
        <v>0</v>
      </c>
    </row>
    <row r="205" spans="1:7" x14ac:dyDescent="0.2">
      <c r="A205" s="131"/>
      <c r="B205" s="151"/>
      <c r="C205" s="132"/>
      <c r="D205" s="133"/>
      <c r="E205" s="133"/>
      <c r="F205" s="134" t="s">
        <v>67</v>
      </c>
      <c r="G205" s="138">
        <f>SUM(G203:G204)</f>
        <v>480</v>
      </c>
    </row>
    <row r="206" spans="1:7" x14ac:dyDescent="0.2">
      <c r="A206" s="136" t="s">
        <v>56</v>
      </c>
      <c r="B206" s="152"/>
      <c r="C206" s="132"/>
      <c r="D206" s="133"/>
      <c r="E206" s="133"/>
      <c r="F206" s="134"/>
      <c r="G206" s="135"/>
    </row>
    <row r="207" spans="1:7" x14ac:dyDescent="0.2">
      <c r="A207" s="126"/>
      <c r="B207" s="150"/>
      <c r="C207" s="127"/>
      <c r="D207" s="128"/>
      <c r="E207" s="128"/>
      <c r="F207" s="129"/>
      <c r="G207" s="130">
        <f>TRUNC(D207* (1 + E207 / 100) * F207,2)</f>
        <v>0</v>
      </c>
    </row>
    <row r="208" spans="1:7" x14ac:dyDescent="0.2">
      <c r="A208" s="131"/>
      <c r="B208" s="151"/>
      <c r="C208" s="132"/>
      <c r="D208" s="133"/>
      <c r="E208" s="133"/>
      <c r="F208" s="134" t="s">
        <v>57</v>
      </c>
      <c r="G208" s="138">
        <f>SUM(G206:G207)</f>
        <v>0</v>
      </c>
    </row>
    <row r="209" spans="1:7" x14ac:dyDescent="0.2">
      <c r="A209" s="131"/>
      <c r="B209" s="151"/>
      <c r="C209" s="132"/>
      <c r="D209" s="133"/>
      <c r="E209" s="133"/>
      <c r="F209" s="134"/>
      <c r="G209" s="135"/>
    </row>
    <row r="210" spans="1:7" ht="13.5" thickBot="1" x14ac:dyDescent="0.25">
      <c r="A210" s="140"/>
      <c r="B210" s="154"/>
      <c r="C210" s="141"/>
      <c r="D210" s="142"/>
      <c r="E210" s="143" t="s">
        <v>58</v>
      </c>
      <c r="F210" s="144">
        <f>SUM(G191:G209)/2</f>
        <v>82817.5</v>
      </c>
      <c r="G210" s="145">
        <f>IF($A$2="CD",IF($A$3=1,ROUND(SUM(G191:G209)/2,0),IF($A$3=3,ROUND(SUM(G191:G209)/2,-1),SUM(G191:G209)/2)),SUM(G191:G209)/2)</f>
        <v>82817.5</v>
      </c>
    </row>
    <row r="211" spans="1:7" ht="13.5" thickTop="1" x14ac:dyDescent="0.2"/>
    <row r="316" spans="1:7" ht="13.5" thickBot="1" x14ac:dyDescent="0.25"/>
    <row r="317" spans="1:7" ht="13.5" thickTop="1" x14ac:dyDescent="0.2">
      <c r="A317" s="335" t="s">
        <v>176</v>
      </c>
      <c r="B317" s="336"/>
      <c r="C317" s="336"/>
      <c r="D317" s="336"/>
      <c r="E317" s="336"/>
      <c r="F317" s="5"/>
      <c r="G317" s="124" t="s">
        <v>145</v>
      </c>
    </row>
    <row r="318" spans="1:7" x14ac:dyDescent="0.2">
      <c r="A318" s="337"/>
      <c r="B318" s="338"/>
      <c r="C318" s="338"/>
      <c r="D318" s="338"/>
      <c r="E318" s="338"/>
      <c r="F318" s="6"/>
      <c r="G318" s="125" t="s">
        <v>175</v>
      </c>
    </row>
    <row r="319" spans="1:7" x14ac:dyDescent="0.2">
      <c r="A319" s="126" t="s">
        <v>1</v>
      </c>
      <c r="B319" s="150"/>
      <c r="C319" s="127" t="s">
        <v>2</v>
      </c>
      <c r="D319" s="128" t="s">
        <v>49</v>
      </c>
      <c r="E319" s="128" t="s">
        <v>50</v>
      </c>
      <c r="F319" s="129" t="s">
        <v>51</v>
      </c>
      <c r="G319" s="130" t="s">
        <v>52</v>
      </c>
    </row>
    <row r="320" spans="1:7" x14ac:dyDescent="0.2">
      <c r="A320" s="131"/>
      <c r="B320" s="151"/>
      <c r="C320" s="132"/>
      <c r="D320" s="133"/>
      <c r="E320" s="133"/>
      <c r="F320" s="134"/>
      <c r="G320" s="135"/>
    </row>
    <row r="321" spans="1:7" x14ac:dyDescent="0.2">
      <c r="A321" s="136" t="s">
        <v>61</v>
      </c>
      <c r="B321" s="152"/>
      <c r="C321" s="132"/>
      <c r="D321" s="133"/>
      <c r="E321" s="133"/>
      <c r="F321" s="134"/>
      <c r="G321" s="135"/>
    </row>
    <row r="322" spans="1:7" x14ac:dyDescent="0.2">
      <c r="A322" s="126" t="s">
        <v>177</v>
      </c>
      <c r="B322" s="150"/>
      <c r="C322" s="127" t="s">
        <v>178</v>
      </c>
      <c r="D322" s="128">
        <v>1</v>
      </c>
      <c r="E322" s="128">
        <v>0</v>
      </c>
      <c r="F322" s="162">
        <v>59900</v>
      </c>
      <c r="G322" s="130">
        <f>TRUNC(D322* (1 + E322 / 100) * F322,2)</f>
        <v>59900</v>
      </c>
    </row>
    <row r="323" spans="1:7" x14ac:dyDescent="0.2">
      <c r="A323" s="131"/>
      <c r="B323" s="151"/>
      <c r="C323" s="127"/>
      <c r="D323" s="128"/>
      <c r="E323" s="147"/>
      <c r="F323" s="156"/>
      <c r="G323" s="130">
        <f>TRUNC(D323* (1 + E323 / 100) * F323,2)</f>
        <v>0</v>
      </c>
    </row>
    <row r="324" spans="1:7" x14ac:dyDescent="0.2">
      <c r="A324" s="131"/>
      <c r="B324" s="151"/>
      <c r="C324" s="146"/>
      <c r="D324" s="147"/>
      <c r="E324" s="147"/>
      <c r="F324" s="148"/>
      <c r="G324" s="130"/>
    </row>
    <row r="325" spans="1:7" x14ac:dyDescent="0.2">
      <c r="A325" s="131"/>
      <c r="B325" s="151"/>
      <c r="C325" s="146"/>
      <c r="D325" s="147"/>
      <c r="E325" s="147"/>
      <c r="F325" s="148"/>
      <c r="G325" s="149"/>
    </row>
    <row r="326" spans="1:7" x14ac:dyDescent="0.2">
      <c r="A326" s="131"/>
      <c r="B326" s="151"/>
      <c r="C326" s="132"/>
      <c r="D326" s="133"/>
      <c r="E326" s="133"/>
      <c r="F326" s="134" t="s">
        <v>63</v>
      </c>
      <c r="G326" s="138">
        <f>SUM(G322:G324)</f>
        <v>59900</v>
      </c>
    </row>
    <row r="327" spans="1:7" x14ac:dyDescent="0.2">
      <c r="A327" s="136" t="s">
        <v>53</v>
      </c>
      <c r="B327" s="152"/>
      <c r="C327" s="132"/>
      <c r="D327" s="133"/>
      <c r="E327" s="133"/>
      <c r="F327" s="134"/>
      <c r="G327" s="135"/>
    </row>
    <row r="328" spans="1:7" x14ac:dyDescent="0.2">
      <c r="A328" s="126" t="s">
        <v>182</v>
      </c>
      <c r="B328" s="150"/>
      <c r="C328" s="127" t="s">
        <v>54</v>
      </c>
      <c r="D328" s="128">
        <v>1.1499999999999999</v>
      </c>
      <c r="E328" s="128">
        <v>0</v>
      </c>
      <c r="F328" s="129">
        <v>26886</v>
      </c>
      <c r="G328" s="130">
        <f>TRUNC(D328* (1 + E328 / 100) * F328,2)</f>
        <v>30918.9</v>
      </c>
    </row>
    <row r="329" spans="1:7" x14ac:dyDescent="0.2">
      <c r="A329" s="131"/>
      <c r="B329" s="151"/>
      <c r="C329" s="132"/>
      <c r="D329" s="133"/>
      <c r="E329" s="133"/>
      <c r="F329" s="134" t="s">
        <v>55</v>
      </c>
      <c r="G329" s="138">
        <f>SUM(G328)</f>
        <v>30918.9</v>
      </c>
    </row>
    <row r="330" spans="1:7" x14ac:dyDescent="0.2">
      <c r="A330" s="139" t="s">
        <v>64</v>
      </c>
      <c r="B330" s="153"/>
      <c r="C330" s="132"/>
      <c r="D330" s="133"/>
      <c r="E330" s="133"/>
      <c r="F330" s="134"/>
      <c r="G330" s="135"/>
    </row>
    <row r="331" spans="1:7" x14ac:dyDescent="0.2">
      <c r="A331" s="126" t="s">
        <v>65</v>
      </c>
      <c r="B331" s="150"/>
      <c r="C331" s="127" t="s">
        <v>66</v>
      </c>
      <c r="D331" s="128">
        <v>1</v>
      </c>
      <c r="E331" s="128">
        <v>0</v>
      </c>
      <c r="F331" s="129">
        <v>1600</v>
      </c>
      <c r="G331" s="130">
        <f>TRUNC(D331* (1 + E331 / 100) * F331,2)</f>
        <v>1600</v>
      </c>
    </row>
    <row r="332" spans="1:7" x14ac:dyDescent="0.2">
      <c r="A332" s="131"/>
      <c r="B332" s="151"/>
      <c r="C332" s="132"/>
      <c r="D332" s="133"/>
      <c r="E332" s="133"/>
      <c r="F332" s="134"/>
      <c r="G332" s="130">
        <f>TRUNC(D332* (1 + E332 / 100) * F332,2)</f>
        <v>0</v>
      </c>
    </row>
    <row r="333" spans="1:7" x14ac:dyDescent="0.2">
      <c r="A333" s="131"/>
      <c r="B333" s="151"/>
      <c r="C333" s="132"/>
      <c r="D333" s="133"/>
      <c r="E333" s="133"/>
      <c r="F333" s="134" t="s">
        <v>67</v>
      </c>
      <c r="G333" s="138">
        <f>SUM(G331:G332)</f>
        <v>1600</v>
      </c>
    </row>
    <row r="334" spans="1:7" x14ac:dyDescent="0.2">
      <c r="A334" s="136" t="s">
        <v>56</v>
      </c>
      <c r="B334" s="152"/>
      <c r="C334" s="132"/>
      <c r="D334" s="133"/>
      <c r="E334" s="133"/>
      <c r="F334" s="134"/>
      <c r="G334" s="135"/>
    </row>
    <row r="335" spans="1:7" x14ac:dyDescent="0.2">
      <c r="A335" s="126"/>
      <c r="B335" s="150"/>
      <c r="C335" s="127"/>
      <c r="D335" s="128"/>
      <c r="E335" s="128"/>
      <c r="F335" s="129"/>
      <c r="G335" s="130">
        <f>TRUNC(D335* (1 + E335 / 100) * F335,2)</f>
        <v>0</v>
      </c>
    </row>
    <row r="336" spans="1:7" x14ac:dyDescent="0.2">
      <c r="A336" s="131"/>
      <c r="B336" s="151"/>
      <c r="C336" s="132"/>
      <c r="D336" s="133"/>
      <c r="E336" s="133"/>
      <c r="F336" s="134" t="s">
        <v>57</v>
      </c>
      <c r="G336" s="138">
        <f>SUM(G334:G335)</f>
        <v>0</v>
      </c>
    </row>
    <row r="337" spans="1:7" x14ac:dyDescent="0.2">
      <c r="A337" s="131"/>
      <c r="B337" s="151"/>
      <c r="C337" s="132"/>
      <c r="D337" s="133"/>
      <c r="E337" s="133"/>
      <c r="F337" s="134"/>
      <c r="G337" s="135"/>
    </row>
    <row r="338" spans="1:7" ht="13.5" thickBot="1" x14ac:dyDescent="0.25">
      <c r="A338" s="140"/>
      <c r="B338" s="154"/>
      <c r="C338" s="141"/>
      <c r="D338" s="142"/>
      <c r="E338" s="143" t="s">
        <v>58</v>
      </c>
      <c r="F338" s="144">
        <f>SUM(G319:G337)/2</f>
        <v>92418.9</v>
      </c>
      <c r="G338" s="145">
        <f>IF($A$2="CD",IF($A$3=1,ROUND(SUM(G319:G337)/2,0),IF($A$3=3,ROUND(SUM(G319:G337)/2,-1),SUM(G319:G337)/2)),SUM(G319:G337)/2)</f>
        <v>92418.9</v>
      </c>
    </row>
    <row r="339" spans="1:7" ht="14.25" thickTop="1" thickBot="1" x14ac:dyDescent="0.25"/>
    <row r="340" spans="1:7" ht="13.5" thickTop="1" x14ac:dyDescent="0.2">
      <c r="A340" s="335" t="s">
        <v>184</v>
      </c>
      <c r="B340" s="336"/>
      <c r="C340" s="336"/>
      <c r="D340" s="336"/>
      <c r="E340" s="336"/>
      <c r="F340" s="5"/>
      <c r="G340" s="124" t="s">
        <v>145</v>
      </c>
    </row>
    <row r="341" spans="1:7" x14ac:dyDescent="0.2">
      <c r="A341" s="337"/>
      <c r="B341" s="338"/>
      <c r="C341" s="338"/>
      <c r="D341" s="338"/>
      <c r="E341" s="338"/>
      <c r="F341" s="6"/>
      <c r="G341" s="125" t="s">
        <v>116</v>
      </c>
    </row>
    <row r="342" spans="1:7" x14ac:dyDescent="0.2">
      <c r="A342" s="126" t="s">
        <v>1</v>
      </c>
      <c r="B342" s="150"/>
      <c r="C342" s="127" t="s">
        <v>2</v>
      </c>
      <c r="D342" s="128" t="s">
        <v>49</v>
      </c>
      <c r="E342" s="128" t="s">
        <v>50</v>
      </c>
      <c r="F342" s="129" t="s">
        <v>51</v>
      </c>
      <c r="G342" s="130" t="s">
        <v>52</v>
      </c>
    </row>
    <row r="343" spans="1:7" x14ac:dyDescent="0.2">
      <c r="A343" s="131"/>
      <c r="B343" s="151"/>
      <c r="C343" s="132"/>
      <c r="D343" s="133"/>
      <c r="E343" s="133"/>
      <c r="F343" s="134"/>
      <c r="G343" s="135"/>
    </row>
    <row r="344" spans="1:7" x14ac:dyDescent="0.2">
      <c r="A344" s="136" t="s">
        <v>61</v>
      </c>
      <c r="B344" s="152"/>
      <c r="C344" s="132"/>
      <c r="D344" s="133"/>
      <c r="E344" s="133"/>
      <c r="F344" s="134"/>
      <c r="G344" s="135"/>
    </row>
    <row r="345" spans="1:7" x14ac:dyDescent="0.2">
      <c r="A345" s="126" t="s">
        <v>183</v>
      </c>
      <c r="B345" s="150"/>
      <c r="C345" s="127" t="s">
        <v>178</v>
      </c>
      <c r="D345" s="127">
        <v>1</v>
      </c>
      <c r="E345" s="128">
        <v>0</v>
      </c>
      <c r="F345" s="162">
        <v>740000</v>
      </c>
      <c r="G345" s="130">
        <f>TRUNC(D345* (1 + E345 / 100) * F345,2)</f>
        <v>740000</v>
      </c>
    </row>
    <row r="346" spans="1:7" x14ac:dyDescent="0.2">
      <c r="A346" s="131"/>
      <c r="B346" s="151"/>
      <c r="C346" s="127"/>
      <c r="D346" s="128"/>
      <c r="E346" s="147"/>
      <c r="F346" s="156"/>
      <c r="G346" s="130">
        <f>TRUNC(D346* (1 + E346 / 100) * F346,2)</f>
        <v>0</v>
      </c>
    </row>
    <row r="347" spans="1:7" x14ac:dyDescent="0.2">
      <c r="A347" s="131"/>
      <c r="B347" s="151"/>
      <c r="C347" s="146"/>
      <c r="D347" s="147"/>
      <c r="E347" s="147"/>
      <c r="F347" s="148"/>
      <c r="G347" s="130"/>
    </row>
    <row r="348" spans="1:7" x14ac:dyDescent="0.2">
      <c r="A348" s="131"/>
      <c r="B348" s="151"/>
      <c r="C348" s="146"/>
      <c r="D348" s="147"/>
      <c r="E348" s="147"/>
      <c r="F348" s="148"/>
      <c r="G348" s="149"/>
    </row>
    <row r="349" spans="1:7" x14ac:dyDescent="0.2">
      <c r="A349" s="131"/>
      <c r="B349" s="151"/>
      <c r="C349" s="132"/>
      <c r="D349" s="133"/>
      <c r="E349" s="133"/>
      <c r="F349" s="134" t="s">
        <v>63</v>
      </c>
      <c r="G349" s="138">
        <f>SUM(G345:G347)</f>
        <v>740000</v>
      </c>
    </row>
    <row r="350" spans="1:7" x14ac:dyDescent="0.2">
      <c r="A350" s="136" t="s">
        <v>53</v>
      </c>
      <c r="B350" s="152"/>
      <c r="C350" s="132"/>
      <c r="D350" s="133"/>
      <c r="E350" s="133"/>
      <c r="F350" s="134"/>
      <c r="G350" s="135"/>
    </row>
    <row r="351" spans="1:7" x14ac:dyDescent="0.2">
      <c r="A351" s="126" t="s">
        <v>149</v>
      </c>
      <c r="B351" s="150"/>
      <c r="C351" s="127" t="s">
        <v>54</v>
      </c>
      <c r="D351" s="128">
        <v>0.5</v>
      </c>
      <c r="E351" s="128">
        <v>0</v>
      </c>
      <c r="F351" s="129">
        <v>33455</v>
      </c>
      <c r="G351" s="130">
        <f>TRUNC(D351* (1 + E351 / 100) * F351,2)</f>
        <v>16727.5</v>
      </c>
    </row>
    <row r="352" spans="1:7" x14ac:dyDescent="0.2">
      <c r="A352" s="131"/>
      <c r="B352" s="151"/>
      <c r="C352" s="132"/>
      <c r="D352" s="133"/>
      <c r="E352" s="133"/>
      <c r="F352" s="134" t="s">
        <v>55</v>
      </c>
      <c r="G352" s="138">
        <f>SUM(G351)</f>
        <v>16727.5</v>
      </c>
    </row>
    <row r="353" spans="1:7" x14ac:dyDescent="0.2">
      <c r="A353" s="139" t="s">
        <v>64</v>
      </c>
      <c r="B353" s="153"/>
      <c r="C353" s="132"/>
      <c r="D353" s="133"/>
      <c r="E353" s="133"/>
      <c r="F353" s="134"/>
      <c r="G353" s="135"/>
    </row>
    <row r="354" spans="1:7" x14ac:dyDescent="0.2">
      <c r="A354" s="126" t="s">
        <v>65</v>
      </c>
      <c r="B354" s="150"/>
      <c r="C354" s="127" t="s">
        <v>66</v>
      </c>
      <c r="D354" s="128">
        <v>1</v>
      </c>
      <c r="E354" s="128">
        <v>0</v>
      </c>
      <c r="F354" s="129">
        <v>1600</v>
      </c>
      <c r="G354" s="130">
        <f>TRUNC(D354* (1 + E354 / 100) * F354,2)</f>
        <v>1600</v>
      </c>
    </row>
    <row r="355" spans="1:7" x14ac:dyDescent="0.2">
      <c r="A355" s="131"/>
      <c r="B355" s="151"/>
      <c r="C355" s="132"/>
      <c r="D355" s="133"/>
      <c r="E355" s="133"/>
      <c r="F355" s="134"/>
      <c r="G355" s="130">
        <f>TRUNC(D355* (1 + E355 / 100) * F355,2)</f>
        <v>0</v>
      </c>
    </row>
    <row r="356" spans="1:7" x14ac:dyDescent="0.2">
      <c r="A356" s="131"/>
      <c r="B356" s="151"/>
      <c r="C356" s="132"/>
      <c r="D356" s="133"/>
      <c r="E356" s="133"/>
      <c r="F356" s="134" t="s">
        <v>67</v>
      </c>
      <c r="G356" s="138">
        <f>SUM(G354:G355)</f>
        <v>1600</v>
      </c>
    </row>
    <row r="357" spans="1:7" x14ac:dyDescent="0.2">
      <c r="A357" s="136" t="s">
        <v>56</v>
      </c>
      <c r="B357" s="152"/>
      <c r="C357" s="132"/>
      <c r="D357" s="133"/>
      <c r="E357" s="133"/>
      <c r="F357" s="134"/>
      <c r="G357" s="135"/>
    </row>
    <row r="358" spans="1:7" x14ac:dyDescent="0.2">
      <c r="A358" s="126"/>
      <c r="B358" s="150"/>
      <c r="C358" s="127"/>
      <c r="D358" s="128"/>
      <c r="E358" s="128"/>
      <c r="F358" s="129"/>
      <c r="G358" s="130">
        <f>TRUNC(D358* (1 + E358 / 100) * F358,2)</f>
        <v>0</v>
      </c>
    </row>
    <row r="359" spans="1:7" x14ac:dyDescent="0.2">
      <c r="A359" s="131"/>
      <c r="B359" s="151"/>
      <c r="C359" s="132"/>
      <c r="D359" s="133"/>
      <c r="E359" s="133"/>
      <c r="F359" s="134" t="s">
        <v>57</v>
      </c>
      <c r="G359" s="138">
        <f>SUM(G357:G358)</f>
        <v>0</v>
      </c>
    </row>
    <row r="360" spans="1:7" x14ac:dyDescent="0.2">
      <c r="A360" s="131"/>
      <c r="B360" s="151"/>
      <c r="C360" s="132"/>
      <c r="D360" s="133"/>
      <c r="E360" s="133"/>
      <c r="F360" s="134"/>
      <c r="G360" s="135"/>
    </row>
    <row r="361" spans="1:7" ht="13.5" thickBot="1" x14ac:dyDescent="0.25">
      <c r="A361" s="140"/>
      <c r="B361" s="154"/>
      <c r="C361" s="141"/>
      <c r="D361" s="142"/>
      <c r="E361" s="143" t="s">
        <v>58</v>
      </c>
      <c r="F361" s="144">
        <f>SUM(G342:G360)/2</f>
        <v>758327.5</v>
      </c>
      <c r="G361" s="145">
        <f>IF($A$2="CD",IF($A$3=1,ROUND(SUM(G342:G360)/2,0),IF($A$3=3,ROUND(SUM(G342:G360)/2,-1),SUM(G342:G360)/2)),SUM(G342:G360)/2)</f>
        <v>758327.5</v>
      </c>
    </row>
    <row r="362" spans="1:7" ht="14.25" thickTop="1" thickBot="1" x14ac:dyDescent="0.25"/>
    <row r="363" spans="1:7" ht="13.5" thickTop="1" x14ac:dyDescent="0.2">
      <c r="A363" s="335" t="s">
        <v>186</v>
      </c>
      <c r="B363" s="336"/>
      <c r="C363" s="336"/>
      <c r="D363" s="336"/>
      <c r="E363" s="336"/>
      <c r="F363" s="5"/>
      <c r="G363" s="124" t="s">
        <v>145</v>
      </c>
    </row>
    <row r="364" spans="1:7" x14ac:dyDescent="0.2">
      <c r="A364" s="337"/>
      <c r="B364" s="338"/>
      <c r="C364" s="338"/>
      <c r="D364" s="338"/>
      <c r="E364" s="338"/>
      <c r="F364" s="6"/>
      <c r="G364" s="125" t="s">
        <v>185</v>
      </c>
    </row>
    <row r="365" spans="1:7" x14ac:dyDescent="0.2">
      <c r="A365" s="126" t="s">
        <v>1</v>
      </c>
      <c r="B365" s="150"/>
      <c r="C365" s="127" t="s">
        <v>2</v>
      </c>
      <c r="D365" s="128" t="s">
        <v>49</v>
      </c>
      <c r="E365" s="128" t="s">
        <v>50</v>
      </c>
      <c r="F365" s="129" t="s">
        <v>51</v>
      </c>
      <c r="G365" s="130" t="s">
        <v>52</v>
      </c>
    </row>
    <row r="366" spans="1:7" x14ac:dyDescent="0.2">
      <c r="A366" s="131"/>
      <c r="B366" s="151"/>
      <c r="C366" s="132"/>
      <c r="D366" s="133"/>
      <c r="E366" s="133"/>
      <c r="F366" s="134"/>
      <c r="G366" s="135"/>
    </row>
    <row r="367" spans="1:7" x14ac:dyDescent="0.2">
      <c r="A367" s="136" t="s">
        <v>61</v>
      </c>
      <c r="B367" s="152"/>
      <c r="C367" s="132"/>
      <c r="D367" s="133"/>
      <c r="E367" s="133"/>
      <c r="F367" s="134"/>
      <c r="G367" s="135"/>
    </row>
    <row r="368" spans="1:7" x14ac:dyDescent="0.2">
      <c r="A368" s="126" t="s">
        <v>187</v>
      </c>
      <c r="B368" s="150"/>
      <c r="C368" s="127" t="s">
        <v>2</v>
      </c>
      <c r="D368" s="127">
        <v>1</v>
      </c>
      <c r="E368" s="128">
        <v>0</v>
      </c>
      <c r="F368" s="162">
        <v>950000</v>
      </c>
      <c r="G368" s="130">
        <f>TRUNC(D368* (1 + E368 / 100) * F368,2)</f>
        <v>950000</v>
      </c>
    </row>
    <row r="369" spans="1:7" x14ac:dyDescent="0.2">
      <c r="A369" s="131"/>
      <c r="B369" s="151"/>
      <c r="C369" s="127"/>
      <c r="D369" s="128"/>
      <c r="E369" s="147"/>
      <c r="F369" s="156"/>
      <c r="G369" s="130">
        <f>TRUNC(D369* (1 + E369 / 100) * F369,2)</f>
        <v>0</v>
      </c>
    </row>
    <row r="370" spans="1:7" x14ac:dyDescent="0.2">
      <c r="A370" s="131"/>
      <c r="B370" s="151"/>
      <c r="C370" s="146"/>
      <c r="D370" s="147"/>
      <c r="E370" s="147"/>
      <c r="F370" s="148"/>
      <c r="G370" s="130"/>
    </row>
    <row r="371" spans="1:7" x14ac:dyDescent="0.2">
      <c r="A371" s="131"/>
      <c r="B371" s="151"/>
      <c r="C371" s="146"/>
      <c r="D371" s="147"/>
      <c r="E371" s="147"/>
      <c r="F371" s="148"/>
      <c r="G371" s="149"/>
    </row>
    <row r="372" spans="1:7" x14ac:dyDescent="0.2">
      <c r="A372" s="131"/>
      <c r="B372" s="151"/>
      <c r="C372" s="132"/>
      <c r="D372" s="133"/>
      <c r="E372" s="133"/>
      <c r="F372" s="134" t="s">
        <v>63</v>
      </c>
      <c r="G372" s="138">
        <f>SUM(G368:G370)</f>
        <v>950000</v>
      </c>
    </row>
    <row r="373" spans="1:7" x14ac:dyDescent="0.2">
      <c r="A373" s="136" t="s">
        <v>53</v>
      </c>
      <c r="B373" s="152"/>
      <c r="C373" s="132"/>
      <c r="D373" s="133"/>
      <c r="E373" s="133"/>
      <c r="F373" s="134"/>
      <c r="G373" s="135"/>
    </row>
    <row r="374" spans="1:7" x14ac:dyDescent="0.2">
      <c r="A374" s="126" t="s">
        <v>149</v>
      </c>
      <c r="B374" s="150"/>
      <c r="C374" s="127" t="s">
        <v>54</v>
      </c>
      <c r="D374" s="128">
        <v>0.5</v>
      </c>
      <c r="E374" s="128">
        <v>0</v>
      </c>
      <c r="F374" s="129">
        <v>33455</v>
      </c>
      <c r="G374" s="130">
        <f>TRUNC(D374* (1 + E374 / 100) * F374,2)</f>
        <v>16727.5</v>
      </c>
    </row>
    <row r="375" spans="1:7" x14ac:dyDescent="0.2">
      <c r="A375" s="131"/>
      <c r="B375" s="151"/>
      <c r="C375" s="132"/>
      <c r="D375" s="133"/>
      <c r="E375" s="133"/>
      <c r="F375" s="134" t="s">
        <v>55</v>
      </c>
      <c r="G375" s="138">
        <f>SUM(G374)</f>
        <v>16727.5</v>
      </c>
    </row>
    <row r="376" spans="1:7" x14ac:dyDescent="0.2">
      <c r="A376" s="139" t="s">
        <v>64</v>
      </c>
      <c r="B376" s="153"/>
      <c r="C376" s="132"/>
      <c r="D376" s="133"/>
      <c r="E376" s="133"/>
      <c r="F376" s="134"/>
      <c r="G376" s="135"/>
    </row>
    <row r="377" spans="1:7" x14ac:dyDescent="0.2">
      <c r="A377" s="126" t="s">
        <v>65</v>
      </c>
      <c r="B377" s="150"/>
      <c r="C377" s="127" t="s">
        <v>66</v>
      </c>
      <c r="D377" s="128">
        <v>1</v>
      </c>
      <c r="E377" s="128">
        <v>0</v>
      </c>
      <c r="F377" s="129">
        <v>1600</v>
      </c>
      <c r="G377" s="130">
        <f>TRUNC(D377* (1 + E377 / 100) * F377,2)</f>
        <v>1600</v>
      </c>
    </row>
    <row r="378" spans="1:7" x14ac:dyDescent="0.2">
      <c r="A378" s="131"/>
      <c r="B378" s="151"/>
      <c r="C378" s="132"/>
      <c r="D378" s="133"/>
      <c r="E378" s="133"/>
      <c r="F378" s="134"/>
      <c r="G378" s="130">
        <f>TRUNC(D378* (1 + E378 / 100) * F378,2)</f>
        <v>0</v>
      </c>
    </row>
    <row r="379" spans="1:7" x14ac:dyDescent="0.2">
      <c r="A379" s="131"/>
      <c r="B379" s="151"/>
      <c r="C379" s="132"/>
      <c r="D379" s="133"/>
      <c r="E379" s="133"/>
      <c r="F379" s="134" t="s">
        <v>67</v>
      </c>
      <c r="G379" s="138">
        <f>SUM(G377:G378)</f>
        <v>1600</v>
      </c>
    </row>
    <row r="380" spans="1:7" x14ac:dyDescent="0.2">
      <c r="A380" s="136" t="s">
        <v>56</v>
      </c>
      <c r="B380" s="152"/>
      <c r="C380" s="132"/>
      <c r="D380" s="133"/>
      <c r="E380" s="133"/>
      <c r="F380" s="134"/>
      <c r="G380" s="135"/>
    </row>
    <row r="381" spans="1:7" x14ac:dyDescent="0.2">
      <c r="A381" s="126"/>
      <c r="B381" s="150"/>
      <c r="C381" s="127"/>
      <c r="D381" s="128"/>
      <c r="E381" s="128"/>
      <c r="F381" s="129"/>
      <c r="G381" s="130">
        <f>TRUNC(D381* (1 + E381 / 100) * F381,2)</f>
        <v>0</v>
      </c>
    </row>
    <row r="382" spans="1:7" x14ac:dyDescent="0.2">
      <c r="A382" s="131"/>
      <c r="B382" s="151"/>
      <c r="C382" s="132"/>
      <c r="D382" s="133"/>
      <c r="E382" s="133"/>
      <c r="F382" s="134" t="s">
        <v>57</v>
      </c>
      <c r="G382" s="138">
        <f>SUM(G380:G381)</f>
        <v>0</v>
      </c>
    </row>
    <row r="383" spans="1:7" x14ac:dyDescent="0.2">
      <c r="A383" s="131"/>
      <c r="B383" s="151"/>
      <c r="C383" s="132"/>
      <c r="D383" s="133"/>
      <c r="E383" s="133"/>
      <c r="F383" s="134"/>
      <c r="G383" s="135"/>
    </row>
    <row r="384" spans="1:7" ht="13.5" thickBot="1" x14ac:dyDescent="0.25">
      <c r="A384" s="140"/>
      <c r="B384" s="154"/>
      <c r="C384" s="141"/>
      <c r="D384" s="142"/>
      <c r="E384" s="143" t="s">
        <v>58</v>
      </c>
      <c r="F384" s="144">
        <f>SUM(G365:G383)/2</f>
        <v>968327.5</v>
      </c>
      <c r="G384" s="145">
        <f>IF($A$2="CD",IF($A$3=1,ROUND(SUM(G365:G383)/2,0),IF($A$3=3,ROUND(SUM(G365:G383)/2,-1),SUM(G365:G383)/2)),SUM(G365:G383)/2)</f>
        <v>968327.5</v>
      </c>
    </row>
    <row r="385" ht="13.5" thickTop="1" x14ac:dyDescent="0.2"/>
    <row r="414" spans="1:7" ht="13.5" thickBot="1" x14ac:dyDescent="0.25"/>
    <row r="415" spans="1:7" ht="15.75" thickTop="1" x14ac:dyDescent="0.25">
      <c r="A415" s="335" t="s">
        <v>76</v>
      </c>
      <c r="B415" s="336"/>
      <c r="C415" s="336"/>
      <c r="D415" s="336"/>
      <c r="E415" s="166"/>
      <c r="F415" s="167"/>
      <c r="G415" s="124" t="s">
        <v>145</v>
      </c>
    </row>
    <row r="416" spans="1:7" ht="15" x14ac:dyDescent="0.25">
      <c r="A416" s="337"/>
      <c r="B416" s="338"/>
      <c r="C416" s="338"/>
      <c r="D416" s="338"/>
      <c r="E416" s="168"/>
      <c r="F416" s="168"/>
      <c r="G416" s="125" t="s">
        <v>197</v>
      </c>
    </row>
    <row r="417" spans="1:7" ht="15" x14ac:dyDescent="0.25">
      <c r="A417" s="126" t="s">
        <v>1</v>
      </c>
      <c r="B417"/>
      <c r="C417" s="127" t="s">
        <v>2</v>
      </c>
      <c r="D417" s="128" t="s">
        <v>49</v>
      </c>
      <c r="E417" s="128" t="s">
        <v>50</v>
      </c>
      <c r="F417" s="129" t="s">
        <v>51</v>
      </c>
      <c r="G417" s="130" t="s">
        <v>52</v>
      </c>
    </row>
    <row r="418" spans="1:7" ht="15" x14ac:dyDescent="0.25">
      <c r="A418" s="131"/>
      <c r="B418"/>
      <c r="C418" s="132"/>
      <c r="D418" s="133"/>
      <c r="E418" s="133"/>
      <c r="F418" s="134"/>
      <c r="G418" s="135"/>
    </row>
    <row r="419" spans="1:7" ht="15" x14ac:dyDescent="0.25">
      <c r="A419" s="136" t="s">
        <v>61</v>
      </c>
      <c r="B419"/>
      <c r="C419" s="132"/>
      <c r="D419" s="133"/>
      <c r="E419" s="133"/>
      <c r="F419" s="134"/>
      <c r="G419" s="135"/>
    </row>
    <row r="420" spans="1:7" ht="15" x14ac:dyDescent="0.25">
      <c r="A420" s="126" t="s">
        <v>77</v>
      </c>
      <c r="B420"/>
      <c r="C420" s="127" t="s">
        <v>59</v>
      </c>
      <c r="D420" s="128">
        <v>1.3</v>
      </c>
      <c r="E420" s="128">
        <v>0</v>
      </c>
      <c r="F420" s="129">
        <v>58809.590452348137</v>
      </c>
      <c r="G420" s="130">
        <f>TRUNC(D420* (1 + E420 / 100) * F420,2)</f>
        <v>76452.460000000006</v>
      </c>
    </row>
    <row r="421" spans="1:7" ht="15" x14ac:dyDescent="0.25">
      <c r="A421" s="131" t="s">
        <v>199</v>
      </c>
      <c r="B421"/>
      <c r="C421" s="146" t="s">
        <v>74</v>
      </c>
      <c r="D421" s="147">
        <v>1</v>
      </c>
      <c r="E421" s="147">
        <v>0</v>
      </c>
      <c r="F421" s="170">
        <v>8980</v>
      </c>
      <c r="G421" s="130">
        <f t="shared" ref="G421:G422" si="0">TRUNC(D421* (1 + E421 / 100) * F421,2)</f>
        <v>8980</v>
      </c>
    </row>
    <row r="422" spans="1:7" ht="15" x14ac:dyDescent="0.25">
      <c r="A422" s="131" t="s">
        <v>200</v>
      </c>
      <c r="B422"/>
      <c r="C422" s="146" t="s">
        <v>74</v>
      </c>
      <c r="D422" s="147">
        <v>1.4999999999999999E-2</v>
      </c>
      <c r="E422" s="147">
        <v>0</v>
      </c>
      <c r="F422" s="170">
        <v>86625</v>
      </c>
      <c r="G422" s="130">
        <f t="shared" si="0"/>
        <v>1299.3699999999999</v>
      </c>
    </row>
    <row r="423" spans="1:7" ht="15" x14ac:dyDescent="0.25">
      <c r="A423" s="131"/>
      <c r="B423"/>
      <c r="C423" s="146"/>
      <c r="D423" s="147"/>
      <c r="E423" s="147"/>
      <c r="F423" s="170"/>
      <c r="G423" s="149"/>
    </row>
    <row r="424" spans="1:7" ht="15" x14ac:dyDescent="0.25">
      <c r="A424" s="131"/>
      <c r="B424"/>
      <c r="C424" s="146"/>
      <c r="D424" s="147"/>
      <c r="E424" s="147"/>
      <c r="F424" s="170"/>
      <c r="G424" s="149"/>
    </row>
    <row r="425" spans="1:7" ht="15" x14ac:dyDescent="0.25">
      <c r="A425" s="131"/>
      <c r="B425"/>
      <c r="C425" s="132"/>
      <c r="D425" s="133"/>
      <c r="E425" s="133"/>
      <c r="F425" s="134" t="s">
        <v>63</v>
      </c>
      <c r="G425" s="138">
        <f>SUM(G420:G422)</f>
        <v>86731.83</v>
      </c>
    </row>
    <row r="426" spans="1:7" ht="15" x14ac:dyDescent="0.25">
      <c r="A426" s="136" t="s">
        <v>53</v>
      </c>
      <c r="B426"/>
      <c r="C426" s="132"/>
      <c r="D426" s="133"/>
      <c r="E426" s="133"/>
      <c r="F426" s="134"/>
      <c r="G426" s="135"/>
    </row>
    <row r="427" spans="1:7" ht="15" x14ac:dyDescent="0.25">
      <c r="A427" s="126" t="s">
        <v>75</v>
      </c>
      <c r="B427"/>
      <c r="C427" s="127" t="s">
        <v>54</v>
      </c>
      <c r="D427" s="169">
        <v>0.5</v>
      </c>
      <c r="E427" s="128"/>
      <c r="F427" s="129">
        <v>30000</v>
      </c>
      <c r="G427" s="130">
        <f>TRUNC(D427* (1 + E427 / 100) * F427,2)</f>
        <v>15000</v>
      </c>
    </row>
    <row r="428" spans="1:7" ht="15" x14ac:dyDescent="0.25">
      <c r="A428" s="131"/>
      <c r="B428"/>
      <c r="C428" s="132"/>
      <c r="D428" s="133"/>
      <c r="E428" s="133"/>
      <c r="F428" s="134" t="s">
        <v>55</v>
      </c>
      <c r="G428" s="138">
        <f>SUM(G426:G427)</f>
        <v>15000</v>
      </c>
    </row>
    <row r="429" spans="1:7" ht="15" x14ac:dyDescent="0.25">
      <c r="A429" s="139" t="s">
        <v>64</v>
      </c>
      <c r="B429"/>
      <c r="C429" s="132"/>
      <c r="D429" s="133"/>
      <c r="E429" s="133"/>
      <c r="F429" s="134"/>
      <c r="G429" s="135"/>
    </row>
    <row r="430" spans="1:7" ht="15" x14ac:dyDescent="0.25">
      <c r="A430" s="126" t="s">
        <v>198</v>
      </c>
      <c r="B430"/>
      <c r="C430" s="127" t="s">
        <v>73</v>
      </c>
      <c r="D430" s="128">
        <v>0.09</v>
      </c>
      <c r="E430" s="128">
        <v>0</v>
      </c>
      <c r="F430" s="129">
        <v>29155</v>
      </c>
      <c r="G430" s="130">
        <f>TRUNC(D430* (1 + E430 / 100) * F430,2)</f>
        <v>2623.95</v>
      </c>
    </row>
    <row r="431" spans="1:7" ht="15" x14ac:dyDescent="0.25">
      <c r="A431" s="126"/>
      <c r="B431"/>
      <c r="C431" s="127"/>
      <c r="D431" s="128"/>
      <c r="E431" s="128"/>
      <c r="F431" s="129"/>
      <c r="G431" s="138">
        <f>SUM(G430)</f>
        <v>2623.95</v>
      </c>
    </row>
    <row r="432" spans="1:7" ht="15" x14ac:dyDescent="0.25">
      <c r="A432" s="126"/>
      <c r="B432"/>
      <c r="C432" s="127"/>
      <c r="D432" s="128"/>
      <c r="E432" s="128"/>
      <c r="F432" s="129"/>
      <c r="G432" s="130"/>
    </row>
    <row r="433" spans="1:7" ht="15" x14ac:dyDescent="0.25">
      <c r="A433" s="126" t="s">
        <v>65</v>
      </c>
      <c r="B433"/>
      <c r="C433" s="127" t="s">
        <v>66</v>
      </c>
      <c r="D433" s="128">
        <v>1</v>
      </c>
      <c r="E433" s="128"/>
      <c r="F433" s="129">
        <v>1600</v>
      </c>
      <c r="G433" s="130">
        <f>TRUNC(D433* (1 + E433 / 100) * F433,2)</f>
        <v>1600</v>
      </c>
    </row>
    <row r="434" spans="1:7" ht="15" x14ac:dyDescent="0.25">
      <c r="A434" s="131"/>
      <c r="B434"/>
      <c r="C434" s="132"/>
      <c r="D434" s="133"/>
      <c r="E434" s="133"/>
      <c r="F434" s="134" t="s">
        <v>67</v>
      </c>
      <c r="G434" s="138">
        <f>SUM(G429:G433)</f>
        <v>6847.9</v>
      </c>
    </row>
    <row r="435" spans="1:7" ht="15" x14ac:dyDescent="0.25">
      <c r="A435" s="136" t="s">
        <v>56</v>
      </c>
      <c r="B435"/>
      <c r="C435" s="132"/>
      <c r="D435" s="133"/>
      <c r="E435" s="133"/>
      <c r="F435" s="134"/>
      <c r="G435" s="135"/>
    </row>
    <row r="436" spans="1:7" ht="15" x14ac:dyDescent="0.25">
      <c r="A436" s="126"/>
      <c r="B436"/>
      <c r="C436" s="127"/>
      <c r="D436" s="128"/>
      <c r="E436" s="128"/>
      <c r="F436" s="129"/>
      <c r="G436" s="130"/>
    </row>
    <row r="437" spans="1:7" ht="15" x14ac:dyDescent="0.25">
      <c r="A437" s="131"/>
      <c r="B437"/>
      <c r="C437" s="132"/>
      <c r="D437" s="133"/>
      <c r="E437" s="133"/>
      <c r="F437" s="134" t="s">
        <v>57</v>
      </c>
      <c r="G437" s="130">
        <f>SUM(G435:G436)</f>
        <v>0</v>
      </c>
    </row>
    <row r="438" spans="1:7" ht="15" x14ac:dyDescent="0.25">
      <c r="A438" s="131"/>
      <c r="B438"/>
      <c r="C438" s="132"/>
      <c r="D438" s="133"/>
      <c r="E438" s="133"/>
      <c r="F438" s="134"/>
      <c r="G438" s="135"/>
    </row>
    <row r="439" spans="1:7" ht="13.5" thickBot="1" x14ac:dyDescent="0.25">
      <c r="A439" s="140"/>
      <c r="B439" s="142"/>
      <c r="C439" s="142"/>
      <c r="D439" s="142"/>
      <c r="E439" s="143" t="s">
        <v>58</v>
      </c>
      <c r="F439" s="144">
        <f>SUM(G417:G438)/2</f>
        <v>108579.73000000001</v>
      </c>
      <c r="G439" s="145">
        <f>IF($A$2="CD",IF($A$3=1,ROUND(SUM(G419:G438)/2,0),IF($A$3=3,ROUND(SUM(G418:G438)/2,-1),SUM(G417:G438)/2)),SUM(G417:G438)/2)</f>
        <v>108579.73000000001</v>
      </c>
    </row>
    <row r="440" spans="1:7" ht="13.5" thickTop="1" x14ac:dyDescent="0.2"/>
    <row r="467" spans="1:7" ht="13.5" thickBot="1" x14ac:dyDescent="0.25"/>
    <row r="468" spans="1:7" ht="15.75" thickTop="1" x14ac:dyDescent="0.25">
      <c r="A468" s="335" t="s">
        <v>205</v>
      </c>
      <c r="B468" s="336"/>
      <c r="C468" s="336"/>
      <c r="D468" s="336"/>
      <c r="E468" s="166"/>
      <c r="F468" s="167"/>
      <c r="G468" s="124" t="s">
        <v>115</v>
      </c>
    </row>
    <row r="469" spans="1:7" ht="15" x14ac:dyDescent="0.25">
      <c r="A469" s="337"/>
      <c r="B469" s="338"/>
      <c r="C469" s="338"/>
      <c r="D469" s="338"/>
      <c r="E469" s="168"/>
      <c r="F469" s="168"/>
      <c r="G469" s="125" t="s">
        <v>206</v>
      </c>
    </row>
    <row r="470" spans="1:7" ht="15" x14ac:dyDescent="0.25">
      <c r="A470" s="126" t="s">
        <v>1</v>
      </c>
      <c r="B470"/>
      <c r="C470" s="127" t="s">
        <v>2</v>
      </c>
      <c r="D470" s="128" t="s">
        <v>49</v>
      </c>
      <c r="E470" s="128" t="s">
        <v>50</v>
      </c>
      <c r="F470" s="129" t="s">
        <v>51</v>
      </c>
      <c r="G470" s="130" t="s">
        <v>52</v>
      </c>
    </row>
    <row r="471" spans="1:7" ht="15" x14ac:dyDescent="0.25">
      <c r="A471" s="131"/>
      <c r="B471"/>
      <c r="C471" s="132"/>
      <c r="D471" s="133"/>
      <c r="E471" s="133"/>
      <c r="F471" s="134"/>
      <c r="G471" s="135"/>
    </row>
    <row r="472" spans="1:7" ht="15" x14ac:dyDescent="0.25">
      <c r="A472" s="136" t="s">
        <v>61</v>
      </c>
      <c r="B472"/>
      <c r="C472" s="132"/>
      <c r="D472" s="133"/>
      <c r="E472" s="133"/>
      <c r="F472" s="134"/>
      <c r="G472" s="135"/>
    </row>
    <row r="473" spans="1:7" ht="15" x14ac:dyDescent="0.25">
      <c r="A473" s="126" t="s">
        <v>207</v>
      </c>
      <c r="B473"/>
      <c r="C473" s="127" t="s">
        <v>209</v>
      </c>
      <c r="D473" s="128">
        <v>5</v>
      </c>
      <c r="E473" s="128">
        <v>0</v>
      </c>
      <c r="F473" s="129">
        <v>30</v>
      </c>
      <c r="G473" s="130">
        <f>TRUNC(D473* (1 + E473 / 100) * F473,2)</f>
        <v>150</v>
      </c>
    </row>
    <row r="474" spans="1:7" ht="15" x14ac:dyDescent="0.25">
      <c r="A474" s="131" t="s">
        <v>208</v>
      </c>
      <c r="B474"/>
      <c r="C474" s="146" t="s">
        <v>209</v>
      </c>
      <c r="D474" s="147">
        <v>0.12</v>
      </c>
      <c r="E474" s="147">
        <v>0</v>
      </c>
      <c r="F474" s="170">
        <v>3552</v>
      </c>
      <c r="G474" s="130">
        <f t="shared" ref="G474:G475" si="1">TRUNC(D474* (1 + E474 / 100) * F474,2)</f>
        <v>426.24</v>
      </c>
    </row>
    <row r="475" spans="1:7" ht="15" x14ac:dyDescent="0.25">
      <c r="A475" s="131" t="s">
        <v>211</v>
      </c>
      <c r="B475"/>
      <c r="C475" s="146" t="s">
        <v>73</v>
      </c>
      <c r="D475" s="147">
        <v>8.0000000000000002E-3</v>
      </c>
      <c r="E475" s="147">
        <v>0</v>
      </c>
      <c r="F475" s="170">
        <v>200000</v>
      </c>
      <c r="G475" s="130">
        <f t="shared" si="1"/>
        <v>1600</v>
      </c>
    </row>
    <row r="476" spans="1:7" ht="15" x14ac:dyDescent="0.25">
      <c r="A476" s="131"/>
      <c r="B476"/>
      <c r="C476" s="146"/>
      <c r="D476" s="147"/>
      <c r="E476" s="147"/>
      <c r="F476" s="170"/>
      <c r="G476" s="149"/>
    </row>
    <row r="477" spans="1:7" ht="15" x14ac:dyDescent="0.25">
      <c r="A477" s="136" t="s">
        <v>53</v>
      </c>
      <c r="B477"/>
      <c r="C477" s="132"/>
      <c r="D477" s="133"/>
      <c r="E477" s="133"/>
      <c r="F477" s="134"/>
      <c r="G477" s="135"/>
    </row>
    <row r="478" spans="1:7" ht="15" x14ac:dyDescent="0.25">
      <c r="A478" s="126" t="s">
        <v>75</v>
      </c>
      <c r="B478"/>
      <c r="C478" s="127" t="s">
        <v>54</v>
      </c>
      <c r="D478" s="169">
        <v>0.05</v>
      </c>
      <c r="E478" s="128"/>
      <c r="F478" s="129">
        <v>23896</v>
      </c>
      <c r="G478" s="130">
        <f>TRUNC(D478* (1 + E478 / 100) * F478,2)</f>
        <v>1194.8</v>
      </c>
    </row>
    <row r="479" spans="1:7" ht="15" x14ac:dyDescent="0.25">
      <c r="A479" s="131"/>
      <c r="B479"/>
      <c r="C479" s="132"/>
      <c r="D479" s="133"/>
      <c r="E479" s="133"/>
      <c r="F479" s="134" t="s">
        <v>55</v>
      </c>
      <c r="G479" s="138">
        <f>SUM(G477:G478)</f>
        <v>1194.8</v>
      </c>
    </row>
    <row r="480" spans="1:7" ht="15" x14ac:dyDescent="0.25">
      <c r="A480" s="139" t="s">
        <v>64</v>
      </c>
      <c r="B480"/>
      <c r="C480" s="132"/>
      <c r="D480" s="133"/>
      <c r="E480" s="133"/>
      <c r="F480" s="134"/>
      <c r="G480" s="135"/>
    </row>
    <row r="481" spans="1:7" ht="15" x14ac:dyDescent="0.25">
      <c r="A481" s="126" t="s">
        <v>65</v>
      </c>
      <c r="B481"/>
      <c r="C481" s="127" t="s">
        <v>66</v>
      </c>
      <c r="D481" s="128">
        <v>0.01</v>
      </c>
      <c r="E481" s="128"/>
      <c r="F481" s="129">
        <v>1600</v>
      </c>
      <c r="G481" s="130">
        <f>TRUNC(D481* (1 + E481 / 100) * F481,2)</f>
        <v>16</v>
      </c>
    </row>
    <row r="482" spans="1:7" ht="15" x14ac:dyDescent="0.25">
      <c r="A482" s="131" t="s">
        <v>69</v>
      </c>
      <c r="B482"/>
      <c r="C482" s="132" t="s">
        <v>70</v>
      </c>
      <c r="D482" s="133">
        <v>0.1</v>
      </c>
      <c r="F482" s="19">
        <v>1100</v>
      </c>
      <c r="G482" s="130">
        <f>TRUNC(D482* (1 + E482 / 100) * F482,2)</f>
        <v>110</v>
      </c>
    </row>
    <row r="483" spans="1:7" x14ac:dyDescent="0.2">
      <c r="E483" s="133"/>
      <c r="F483" s="134" t="s">
        <v>67</v>
      </c>
      <c r="G483" s="138">
        <f>SUM(G481:G482)</f>
        <v>126</v>
      </c>
    </row>
    <row r="484" spans="1:7" ht="15" x14ac:dyDescent="0.25">
      <c r="A484" s="136" t="s">
        <v>56</v>
      </c>
      <c r="B484"/>
      <c r="C484" s="132"/>
      <c r="D484" s="133"/>
      <c r="E484" s="133"/>
      <c r="F484" s="134"/>
      <c r="G484" s="135"/>
    </row>
    <row r="485" spans="1:7" ht="15" x14ac:dyDescent="0.25">
      <c r="A485" s="126"/>
      <c r="B485"/>
      <c r="C485" s="127"/>
      <c r="D485" s="128"/>
      <c r="E485" s="128"/>
      <c r="F485" s="129"/>
      <c r="G485" s="130"/>
    </row>
    <row r="486" spans="1:7" ht="15" x14ac:dyDescent="0.25">
      <c r="A486" s="131"/>
      <c r="B486"/>
      <c r="C486" s="132"/>
      <c r="D486" s="133"/>
      <c r="E486" s="133"/>
      <c r="F486" s="134" t="s">
        <v>57</v>
      </c>
      <c r="G486" s="130">
        <f>SUM(G484:G485)</f>
        <v>0</v>
      </c>
    </row>
    <row r="487" spans="1:7" ht="15" x14ac:dyDescent="0.25">
      <c r="A487" s="131"/>
      <c r="B487"/>
      <c r="C487" s="132"/>
      <c r="D487" s="133"/>
      <c r="E487" s="133"/>
      <c r="F487" s="134"/>
      <c r="G487" s="135"/>
    </row>
    <row r="488" spans="1:7" ht="13.5" thickBot="1" x14ac:dyDescent="0.25">
      <c r="A488" s="140"/>
      <c r="B488" s="142"/>
      <c r="C488" s="142"/>
      <c r="D488" s="142"/>
      <c r="E488" s="143" t="s">
        <v>58</v>
      </c>
      <c r="F488" s="144">
        <f>SUM(G470:G487)/2</f>
        <v>2408.92</v>
      </c>
      <c r="G488" s="145">
        <f>IF($A$2="CD",IF($A$3=1,ROUND(SUM(G472:G487)/2,0),IF($A$3=3,ROUND(SUM(G471:G487)/2,-1),SUM(G470:G487)/2)),SUM(G470:G487)/2)</f>
        <v>2408.92</v>
      </c>
    </row>
    <row r="489" spans="1:7" ht="13.5" thickTop="1" x14ac:dyDescent="0.2"/>
    <row r="518" spans="1:7" ht="13.5" thickBot="1" x14ac:dyDescent="0.25"/>
    <row r="519" spans="1:7" ht="15.75" thickTop="1" x14ac:dyDescent="0.25">
      <c r="A519" s="335" t="s">
        <v>114</v>
      </c>
      <c r="B519" s="336"/>
      <c r="C519" s="336"/>
      <c r="D519" s="336"/>
      <c r="E519" s="166"/>
      <c r="F519" s="167"/>
      <c r="G519" s="124" t="s">
        <v>115</v>
      </c>
    </row>
    <row r="520" spans="1:7" ht="15" x14ac:dyDescent="0.25">
      <c r="A520" s="337"/>
      <c r="B520" s="338"/>
      <c r="C520" s="338"/>
      <c r="D520" s="338"/>
      <c r="E520" s="168"/>
      <c r="F520" s="168"/>
      <c r="G520" s="125" t="s">
        <v>216</v>
      </c>
    </row>
    <row r="521" spans="1:7" ht="15" x14ac:dyDescent="0.25">
      <c r="A521" s="126" t="s">
        <v>1</v>
      </c>
      <c r="B521"/>
      <c r="C521" s="127" t="s">
        <v>2</v>
      </c>
      <c r="D521" s="128" t="s">
        <v>49</v>
      </c>
      <c r="E521" s="128" t="s">
        <v>50</v>
      </c>
      <c r="F521" s="129" t="s">
        <v>51</v>
      </c>
      <c r="G521" s="130" t="s">
        <v>52</v>
      </c>
    </row>
    <row r="522" spans="1:7" ht="15" x14ac:dyDescent="0.25">
      <c r="A522" s="131"/>
      <c r="B522"/>
      <c r="C522" s="132"/>
      <c r="D522" s="133"/>
      <c r="E522" s="133"/>
      <c r="F522" s="134"/>
      <c r="G522" s="135"/>
    </row>
    <row r="523" spans="1:7" ht="15" x14ac:dyDescent="0.25">
      <c r="A523" s="136" t="s">
        <v>61</v>
      </c>
      <c r="B523"/>
      <c r="C523" s="132"/>
      <c r="D523" s="133"/>
      <c r="E523" s="133"/>
      <c r="F523" s="134"/>
      <c r="G523" s="135"/>
    </row>
    <row r="524" spans="1:7" ht="15" x14ac:dyDescent="0.25">
      <c r="A524" s="126" t="s">
        <v>117</v>
      </c>
      <c r="B524"/>
      <c r="C524" s="127" t="s">
        <v>2</v>
      </c>
      <c r="D524" s="128">
        <v>1</v>
      </c>
      <c r="E524" s="128">
        <v>0</v>
      </c>
      <c r="F524" s="137">
        <v>39900</v>
      </c>
      <c r="G524" s="130">
        <f>TRUNC(D524* (1 + E524 / 100) * F524,2)</f>
        <v>39900</v>
      </c>
    </row>
    <row r="525" spans="1:7" ht="15" x14ac:dyDescent="0.25">
      <c r="A525" s="131" t="s">
        <v>208</v>
      </c>
      <c r="B525"/>
      <c r="C525" s="146" t="s">
        <v>209</v>
      </c>
      <c r="D525" s="147">
        <v>0.12</v>
      </c>
      <c r="E525" s="147">
        <v>1</v>
      </c>
      <c r="F525" s="170">
        <v>3552</v>
      </c>
      <c r="G525" s="130">
        <f t="shared" ref="G525:G527" si="2">TRUNC(D525* (1 + E525 / 100) * F525,2)</f>
        <v>430.5</v>
      </c>
    </row>
    <row r="526" spans="1:7" x14ac:dyDescent="0.2">
      <c r="A526" s="126" t="s">
        <v>120</v>
      </c>
      <c r="B526" s="150"/>
      <c r="C526" s="127" t="s">
        <v>121</v>
      </c>
      <c r="D526" s="128">
        <v>1.05</v>
      </c>
      <c r="E526" s="128">
        <v>0</v>
      </c>
      <c r="F526" s="155">
        <v>1100</v>
      </c>
      <c r="G526" s="130">
        <f t="shared" si="2"/>
        <v>1155</v>
      </c>
    </row>
    <row r="527" spans="1:7" x14ac:dyDescent="0.2">
      <c r="A527" s="131" t="s">
        <v>122</v>
      </c>
      <c r="B527" s="151"/>
      <c r="C527" s="146" t="s">
        <v>74</v>
      </c>
      <c r="D527" s="147">
        <v>0.03</v>
      </c>
      <c r="E527" s="147">
        <v>3</v>
      </c>
      <c r="F527" s="156">
        <v>45000</v>
      </c>
      <c r="G527" s="130">
        <f t="shared" si="2"/>
        <v>1390.5</v>
      </c>
    </row>
    <row r="528" spans="1:7" x14ac:dyDescent="0.2">
      <c r="A528" s="131"/>
      <c r="B528" s="151"/>
      <c r="C528" s="146"/>
      <c r="D528" s="147"/>
      <c r="E528" s="147"/>
      <c r="F528" s="156"/>
      <c r="G528" s="138">
        <f>SUM(G524:G527)</f>
        <v>42876</v>
      </c>
    </row>
    <row r="529" spans="1:7" ht="15" x14ac:dyDescent="0.25">
      <c r="A529" s="136" t="s">
        <v>53</v>
      </c>
      <c r="B529"/>
      <c r="C529" s="132"/>
      <c r="D529" s="133"/>
      <c r="E529" s="133"/>
      <c r="F529" s="134"/>
      <c r="G529" s="135"/>
    </row>
    <row r="530" spans="1:7" ht="15" x14ac:dyDescent="0.25">
      <c r="A530" s="126" t="s">
        <v>68</v>
      </c>
      <c r="B530"/>
      <c r="C530" s="127" t="s">
        <v>54</v>
      </c>
      <c r="D530" s="169">
        <v>0.3</v>
      </c>
      <c r="E530" s="128">
        <v>0</v>
      </c>
      <c r="F530" s="129">
        <v>35000</v>
      </c>
      <c r="G530" s="130">
        <f>TRUNC(D530* (1 + E530 / 100) * F530,2)</f>
        <v>10500</v>
      </c>
    </row>
    <row r="531" spans="1:7" ht="15" x14ac:dyDescent="0.25">
      <c r="A531" s="131"/>
      <c r="B531"/>
      <c r="C531" s="132"/>
      <c r="D531" s="133"/>
      <c r="E531" s="133"/>
      <c r="F531" s="134" t="s">
        <v>55</v>
      </c>
      <c r="G531" s="138">
        <f>SUM(G529:G530)</f>
        <v>10500</v>
      </c>
    </row>
    <row r="532" spans="1:7" ht="15" x14ac:dyDescent="0.25">
      <c r="A532" s="139" t="s">
        <v>64</v>
      </c>
      <c r="B532"/>
      <c r="C532" s="132"/>
      <c r="D532" s="133"/>
      <c r="E532" s="133"/>
      <c r="F532" s="134"/>
      <c r="G532" s="135"/>
    </row>
    <row r="533" spans="1:7" ht="15" x14ac:dyDescent="0.25">
      <c r="A533" s="126" t="s">
        <v>65</v>
      </c>
      <c r="B533"/>
      <c r="C533" s="127" t="s">
        <v>66</v>
      </c>
      <c r="D533" s="128">
        <v>0.01</v>
      </c>
      <c r="E533" s="128"/>
      <c r="F533" s="129">
        <v>1600</v>
      </c>
      <c r="G533" s="130">
        <f>TRUNC(D533* (1 + E533 / 100) * F533,2)</f>
        <v>16</v>
      </c>
    </row>
    <row r="534" spans="1:7" ht="15" x14ac:dyDescent="0.25">
      <c r="A534" s="131" t="s">
        <v>69</v>
      </c>
      <c r="B534"/>
      <c r="C534" s="132" t="s">
        <v>70</v>
      </c>
      <c r="D534" s="133">
        <v>0.1</v>
      </c>
      <c r="F534" s="129">
        <v>1100</v>
      </c>
      <c r="G534" s="130">
        <f>TRUNC(D534* (1 + E534 / 100) * F534,2)</f>
        <v>110</v>
      </c>
    </row>
    <row r="535" spans="1:7" x14ac:dyDescent="0.2">
      <c r="E535" s="133"/>
      <c r="F535" s="134" t="s">
        <v>67</v>
      </c>
      <c r="G535" s="138">
        <f>SUM(G533:G534)</f>
        <v>126</v>
      </c>
    </row>
    <row r="536" spans="1:7" ht="15" x14ac:dyDescent="0.25">
      <c r="A536" s="136" t="s">
        <v>56</v>
      </c>
      <c r="B536"/>
      <c r="C536" s="132"/>
      <c r="D536" s="133"/>
      <c r="E536" s="133"/>
      <c r="F536" s="134"/>
      <c r="G536" s="135"/>
    </row>
    <row r="537" spans="1:7" ht="15" x14ac:dyDescent="0.25">
      <c r="A537" s="126"/>
      <c r="B537"/>
      <c r="C537" s="127"/>
      <c r="D537" s="128"/>
      <c r="E537" s="128"/>
      <c r="F537" s="129"/>
      <c r="G537" s="130"/>
    </row>
    <row r="538" spans="1:7" ht="15" x14ac:dyDescent="0.25">
      <c r="A538" s="131"/>
      <c r="B538"/>
      <c r="C538" s="132"/>
      <c r="D538" s="133"/>
      <c r="E538" s="133"/>
      <c r="F538" s="134" t="s">
        <v>57</v>
      </c>
      <c r="G538" s="130">
        <f>SUM(G536:G537)</f>
        <v>0</v>
      </c>
    </row>
    <row r="539" spans="1:7" ht="15" x14ac:dyDescent="0.25">
      <c r="A539" s="131"/>
      <c r="B539"/>
      <c r="C539" s="132"/>
      <c r="D539" s="133"/>
      <c r="E539" s="133"/>
      <c r="F539" s="134"/>
      <c r="G539" s="135"/>
    </row>
    <row r="540" spans="1:7" ht="13.5" thickBot="1" x14ac:dyDescent="0.25">
      <c r="A540" s="140"/>
      <c r="B540" s="142"/>
      <c r="C540" s="142"/>
      <c r="D540" s="142"/>
      <c r="E540" s="143" t="s">
        <v>58</v>
      </c>
      <c r="F540" s="144">
        <f>SUM(G521:G539)/2</f>
        <v>53502</v>
      </c>
      <c r="G540" s="145">
        <f>IF($A$2="CD",IF($A$3=1,ROUND(SUM(G523:G539)/2,0),IF($A$3=3,ROUND(SUM(G522:G539)/2,-1),SUM(G521:G539)/2)),SUM(G521:G539)/2)</f>
        <v>53502</v>
      </c>
    </row>
    <row r="541" spans="1:7" ht="13.5" thickTop="1" x14ac:dyDescent="0.2"/>
    <row r="605" spans="1:7" ht="13.5" thickBot="1" x14ac:dyDescent="0.25"/>
    <row r="606" spans="1:7" ht="15.75" thickTop="1" x14ac:dyDescent="0.25">
      <c r="A606" s="335" t="s">
        <v>254</v>
      </c>
      <c r="B606" s="336"/>
      <c r="C606" s="336"/>
      <c r="D606" s="336"/>
      <c r="E606" s="166"/>
      <c r="F606" s="167"/>
      <c r="G606" s="124" t="s">
        <v>115</v>
      </c>
    </row>
    <row r="607" spans="1:7" ht="15" x14ac:dyDescent="0.25">
      <c r="A607" s="337"/>
      <c r="B607" s="338"/>
      <c r="C607" s="338"/>
      <c r="D607" s="338"/>
      <c r="E607" s="168"/>
      <c r="F607" s="168"/>
      <c r="G607" s="125" t="s">
        <v>255</v>
      </c>
    </row>
    <row r="608" spans="1:7" ht="15" x14ac:dyDescent="0.25">
      <c r="A608" s="126" t="s">
        <v>1</v>
      </c>
      <c r="B608"/>
      <c r="C608" s="127" t="s">
        <v>2</v>
      </c>
      <c r="D608" s="128" t="s">
        <v>49</v>
      </c>
      <c r="E608" s="128" t="s">
        <v>50</v>
      </c>
      <c r="F608" s="129" t="s">
        <v>51</v>
      </c>
      <c r="G608" s="130" t="s">
        <v>52</v>
      </c>
    </row>
    <row r="609" spans="1:7" ht="15" x14ac:dyDescent="0.25">
      <c r="A609" s="131"/>
      <c r="B609"/>
      <c r="C609" s="132"/>
      <c r="D609" s="133"/>
      <c r="E609" s="133"/>
      <c r="F609" s="134"/>
      <c r="G609" s="135"/>
    </row>
    <row r="610" spans="1:7" ht="15" x14ac:dyDescent="0.25">
      <c r="A610" s="136" t="s">
        <v>61</v>
      </c>
      <c r="B610"/>
      <c r="C610" s="132"/>
      <c r="D610" s="133"/>
      <c r="E610" s="133"/>
      <c r="F610" s="134"/>
      <c r="G610" s="135"/>
    </row>
    <row r="611" spans="1:7" ht="15" x14ac:dyDescent="0.25">
      <c r="A611" s="126" t="s">
        <v>251</v>
      </c>
      <c r="B611"/>
      <c r="C611" s="127" t="s">
        <v>48</v>
      </c>
      <c r="D611" s="128">
        <v>1</v>
      </c>
      <c r="E611" s="128">
        <v>0.05</v>
      </c>
      <c r="F611" s="137">
        <v>92000</v>
      </c>
      <c r="G611" s="130">
        <f>TRUNC(D611* (1 + E611 / 100) * F611,2)</f>
        <v>92046</v>
      </c>
    </row>
    <row r="612" spans="1:7" ht="15" x14ac:dyDescent="0.25">
      <c r="A612" s="126" t="s">
        <v>252</v>
      </c>
      <c r="B612"/>
      <c r="C612" s="146" t="s">
        <v>62</v>
      </c>
      <c r="D612" s="147">
        <v>6.5</v>
      </c>
      <c r="E612" s="147">
        <v>0.05</v>
      </c>
      <c r="F612" s="170">
        <v>3940.95</v>
      </c>
      <c r="G612" s="130">
        <f t="shared" ref="G612:G614" si="3">TRUNC(D612* (1 + E612 / 100) * F612,2)</f>
        <v>25628.98</v>
      </c>
    </row>
    <row r="613" spans="1:7" x14ac:dyDescent="0.2">
      <c r="A613" s="126" t="s">
        <v>253</v>
      </c>
      <c r="B613" s="150"/>
      <c r="C613" s="127" t="s">
        <v>62</v>
      </c>
      <c r="D613" s="128">
        <v>0.3</v>
      </c>
      <c r="E613" s="128">
        <v>0.05</v>
      </c>
      <c r="F613" s="155">
        <v>9600</v>
      </c>
      <c r="G613" s="130">
        <f t="shared" si="3"/>
        <v>2881.44</v>
      </c>
    </row>
    <row r="614" spans="1:7" x14ac:dyDescent="0.2">
      <c r="A614" s="131"/>
      <c r="B614" s="151"/>
      <c r="C614" s="146"/>
      <c r="D614" s="147"/>
      <c r="E614" s="147"/>
      <c r="F614" s="156"/>
      <c r="G614" s="130">
        <f t="shared" si="3"/>
        <v>0</v>
      </c>
    </row>
    <row r="615" spans="1:7" x14ac:dyDescent="0.2">
      <c r="A615" s="131"/>
      <c r="B615" s="151"/>
      <c r="C615" s="146"/>
      <c r="D615" s="147"/>
      <c r="E615" s="147"/>
      <c r="F615" s="156"/>
      <c r="G615" s="138">
        <f>SUM(G611:G614)</f>
        <v>120556.42</v>
      </c>
    </row>
    <row r="616" spans="1:7" ht="15" x14ac:dyDescent="0.25">
      <c r="A616" s="136" t="s">
        <v>53</v>
      </c>
      <c r="B616"/>
      <c r="C616" s="132"/>
      <c r="D616" s="133"/>
      <c r="E616" s="133"/>
      <c r="F616" s="134"/>
      <c r="G616" s="135"/>
    </row>
    <row r="617" spans="1:7" ht="15" x14ac:dyDescent="0.25">
      <c r="A617" s="126" t="s">
        <v>256</v>
      </c>
      <c r="B617"/>
      <c r="C617" s="127" t="s">
        <v>54</v>
      </c>
      <c r="D617" s="169">
        <v>1</v>
      </c>
      <c r="E617" s="128"/>
      <c r="F617" s="129">
        <v>24356</v>
      </c>
      <c r="G617" s="130">
        <f>TRUNC(D617* (1 + E617 / 100) * F617,2)</f>
        <v>24356</v>
      </c>
    </row>
    <row r="618" spans="1:7" ht="15" x14ac:dyDescent="0.25">
      <c r="A618" s="131"/>
      <c r="B618"/>
      <c r="C618" s="132"/>
      <c r="D618" s="133"/>
      <c r="E618" s="133"/>
      <c r="F618" s="134" t="s">
        <v>55</v>
      </c>
      <c r="G618" s="138">
        <f>SUM(G616:G617)</f>
        <v>24356</v>
      </c>
    </row>
    <row r="619" spans="1:7" ht="15" x14ac:dyDescent="0.25">
      <c r="A619" s="139" t="s">
        <v>64</v>
      </c>
      <c r="B619"/>
      <c r="C619" s="132"/>
      <c r="D619" s="133"/>
      <c r="E619" s="133"/>
      <c r="F619" s="134"/>
      <c r="G619" s="135"/>
    </row>
    <row r="620" spans="1:7" ht="15" x14ac:dyDescent="0.25">
      <c r="A620" s="126" t="s">
        <v>65</v>
      </c>
      <c r="B620"/>
      <c r="C620" s="127" t="s">
        <v>66</v>
      </c>
      <c r="D620" s="128">
        <v>1</v>
      </c>
      <c r="E620" s="128"/>
      <c r="F620" s="129">
        <v>1600</v>
      </c>
      <c r="G620" s="130">
        <f>TRUNC(D620* (1 + E620 / 100) * F620,2)</f>
        <v>1600</v>
      </c>
    </row>
    <row r="621" spans="1:7" ht="15" x14ac:dyDescent="0.25">
      <c r="A621" s="131"/>
      <c r="B621"/>
      <c r="C621" s="132"/>
      <c r="D621" s="133"/>
      <c r="F621" s="129"/>
      <c r="G621" s="130">
        <f>TRUNC(D621* (1 + E621 / 100) * F621,2)</f>
        <v>0</v>
      </c>
    </row>
    <row r="622" spans="1:7" x14ac:dyDescent="0.2">
      <c r="E622" s="133"/>
      <c r="F622" s="134" t="s">
        <v>67</v>
      </c>
      <c r="G622" s="138">
        <f>SUM(G620:G621)</f>
        <v>1600</v>
      </c>
    </row>
    <row r="623" spans="1:7" ht="15" x14ac:dyDescent="0.25">
      <c r="A623" s="136" t="s">
        <v>56</v>
      </c>
      <c r="B623"/>
      <c r="C623" s="132"/>
      <c r="D623" s="133"/>
      <c r="E623" s="133"/>
      <c r="F623" s="134"/>
      <c r="G623" s="135"/>
    </row>
    <row r="624" spans="1:7" ht="15" x14ac:dyDescent="0.25">
      <c r="A624" s="126"/>
      <c r="B624"/>
      <c r="C624" s="127"/>
      <c r="D624" s="128"/>
      <c r="E624" s="128"/>
      <c r="F624" s="129"/>
      <c r="G624" s="130"/>
    </row>
    <row r="625" spans="1:7" ht="15" x14ac:dyDescent="0.25">
      <c r="A625" s="131"/>
      <c r="B625"/>
      <c r="C625" s="132"/>
      <c r="D625" s="133"/>
      <c r="E625" s="133"/>
      <c r="F625" s="134" t="s">
        <v>57</v>
      </c>
      <c r="G625" s="130">
        <f>SUM(G623:G624)</f>
        <v>0</v>
      </c>
    </row>
    <row r="626" spans="1:7" ht="15" x14ac:dyDescent="0.25">
      <c r="A626" s="131"/>
      <c r="B626"/>
      <c r="C626" s="132"/>
      <c r="D626" s="133"/>
      <c r="E626" s="133"/>
      <c r="F626" s="134"/>
      <c r="G626" s="135"/>
    </row>
    <row r="627" spans="1:7" ht="13.5" thickBot="1" x14ac:dyDescent="0.25">
      <c r="A627" s="140"/>
      <c r="B627" s="142"/>
      <c r="C627" s="142"/>
      <c r="D627" s="142"/>
      <c r="E627" s="143" t="s">
        <v>58</v>
      </c>
      <c r="F627" s="144">
        <f>SUM(G608:G626)/2</f>
        <v>146512.41999999998</v>
      </c>
      <c r="G627" s="145">
        <f>IF($A$2="CD",IF($A$3=1,ROUND(SUM(G610:G626)/2,0),IF($A$3=3,ROUND(SUM(G609:G626)/2,-1),SUM(G608:G626)/2)),SUM(G608:G626)/2)</f>
        <v>146512.41999999998</v>
      </c>
    </row>
    <row r="628" spans="1:7" ht="13.5" thickTop="1" x14ac:dyDescent="0.2"/>
    <row r="752" ht="13.5" thickBot="1" x14ac:dyDescent="0.25"/>
    <row r="753" spans="1:7" ht="13.5" thickTop="1" x14ac:dyDescent="0.2">
      <c r="A753" s="335" t="s">
        <v>118</v>
      </c>
      <c r="B753" s="336"/>
      <c r="C753" s="336"/>
      <c r="D753" s="336"/>
      <c r="E753" s="336"/>
      <c r="F753" s="5"/>
      <c r="G753" s="124" t="s">
        <v>115</v>
      </c>
    </row>
    <row r="754" spans="1:7" x14ac:dyDescent="0.2">
      <c r="A754" s="337"/>
      <c r="B754" s="338"/>
      <c r="C754" s="338"/>
      <c r="D754" s="338"/>
      <c r="E754" s="338"/>
      <c r="F754" s="6"/>
      <c r="G754" s="125" t="s">
        <v>119</v>
      </c>
    </row>
    <row r="755" spans="1:7" x14ac:dyDescent="0.2">
      <c r="A755" s="126" t="s">
        <v>1</v>
      </c>
      <c r="B755" s="150"/>
      <c r="C755" s="127" t="s">
        <v>2</v>
      </c>
      <c r="D755" s="128" t="s">
        <v>49</v>
      </c>
      <c r="E755" s="128" t="s">
        <v>50</v>
      </c>
      <c r="F755" s="129" t="s">
        <v>51</v>
      </c>
      <c r="G755" s="130" t="s">
        <v>52</v>
      </c>
    </row>
    <row r="756" spans="1:7" x14ac:dyDescent="0.2">
      <c r="A756" s="131"/>
      <c r="B756" s="151"/>
      <c r="C756" s="132"/>
      <c r="D756" s="133"/>
      <c r="E756" s="133"/>
      <c r="F756" s="134"/>
      <c r="G756" s="135"/>
    </row>
    <row r="757" spans="1:7" x14ac:dyDescent="0.2">
      <c r="A757" s="136" t="s">
        <v>61</v>
      </c>
      <c r="B757" s="152"/>
      <c r="C757" s="132"/>
      <c r="D757" s="133"/>
      <c r="E757" s="133"/>
      <c r="F757" s="134"/>
      <c r="G757" s="135"/>
    </row>
    <row r="758" spans="1:7" x14ac:dyDescent="0.2">
      <c r="A758" s="126" t="s">
        <v>120</v>
      </c>
      <c r="B758" s="150"/>
      <c r="C758" s="127" t="s">
        <v>121</v>
      </c>
      <c r="D758" s="128">
        <f>+D86</f>
        <v>0.5</v>
      </c>
      <c r="E758" s="128">
        <v>0</v>
      </c>
      <c r="F758" s="155">
        <v>1100</v>
      </c>
      <c r="G758" s="130">
        <f>TRUNC(D758* (1 + E758 / 100) * F758,2)</f>
        <v>550</v>
      </c>
    </row>
    <row r="759" spans="1:7" x14ac:dyDescent="0.2">
      <c r="A759" s="131" t="s">
        <v>122</v>
      </c>
      <c r="B759" s="151"/>
      <c r="C759" s="146" t="s">
        <v>74</v>
      </c>
      <c r="D759" s="128">
        <f t="shared" ref="D759:D762" si="4">+D87</f>
        <v>0.2</v>
      </c>
      <c r="E759" s="147">
        <v>0</v>
      </c>
      <c r="F759" s="156">
        <v>45000</v>
      </c>
      <c r="G759" s="130">
        <f>TRUNC(D759* (1 + E759 / 100) * F759,2)</f>
        <v>9000</v>
      </c>
    </row>
    <row r="760" spans="1:7" x14ac:dyDescent="0.2">
      <c r="A760" s="131" t="s">
        <v>123</v>
      </c>
      <c r="B760" s="151"/>
      <c r="C760" s="146" t="s">
        <v>74</v>
      </c>
      <c r="D760" s="128">
        <f t="shared" si="4"/>
        <v>0.1</v>
      </c>
      <c r="E760" s="147">
        <v>1</v>
      </c>
      <c r="F760" s="157">
        <v>59900</v>
      </c>
      <c r="G760" s="130">
        <f>TRUNC(D760* (1 + E760 / 100) * F760,2)</f>
        <v>6049.9</v>
      </c>
    </row>
    <row r="761" spans="1:7" x14ac:dyDescent="0.2">
      <c r="A761" s="131" t="s">
        <v>128</v>
      </c>
      <c r="B761" s="151"/>
      <c r="C761" s="146" t="s">
        <v>74</v>
      </c>
      <c r="D761" s="128">
        <f t="shared" si="4"/>
        <v>0.5</v>
      </c>
      <c r="E761" s="147">
        <v>1</v>
      </c>
      <c r="F761" s="157">
        <v>46000</v>
      </c>
      <c r="G761" s="130">
        <f>TRUNC(D761* (1 + E761 / 100) * F761,2)</f>
        <v>23230</v>
      </c>
    </row>
    <row r="762" spans="1:7" x14ac:dyDescent="0.2">
      <c r="A762" s="131" t="s">
        <v>129</v>
      </c>
      <c r="B762" s="151"/>
      <c r="C762" s="146" t="s">
        <v>2</v>
      </c>
      <c r="D762" s="128">
        <f t="shared" si="4"/>
        <v>1</v>
      </c>
      <c r="E762" s="147"/>
      <c r="F762" s="148">
        <v>8100</v>
      </c>
      <c r="G762" s="130">
        <f>TRUNC(D762* (1 + E762 / 100) * F762,2)</f>
        <v>8100</v>
      </c>
    </row>
    <row r="763" spans="1:7" x14ac:dyDescent="0.2">
      <c r="A763" s="131"/>
      <c r="B763" s="151"/>
      <c r="C763" s="146"/>
      <c r="D763" s="147"/>
      <c r="E763" s="147"/>
      <c r="F763" s="148"/>
      <c r="G763" s="149"/>
    </row>
    <row r="764" spans="1:7" x14ac:dyDescent="0.2">
      <c r="A764" s="131"/>
      <c r="B764" s="151"/>
      <c r="C764" s="132"/>
      <c r="D764" s="133"/>
      <c r="E764" s="133"/>
      <c r="F764" s="134" t="s">
        <v>63</v>
      </c>
      <c r="G764" s="138">
        <f>SUM(G758:G762)</f>
        <v>46929.9</v>
      </c>
    </row>
    <row r="765" spans="1:7" x14ac:dyDescent="0.2">
      <c r="A765" s="136" t="s">
        <v>53</v>
      </c>
      <c r="B765" s="152"/>
      <c r="C765" s="132"/>
      <c r="D765" s="133"/>
      <c r="E765" s="133"/>
      <c r="F765" s="134"/>
      <c r="G765" s="135"/>
    </row>
    <row r="766" spans="1:7" x14ac:dyDescent="0.2">
      <c r="A766" s="126" t="s">
        <v>68</v>
      </c>
      <c r="B766" s="150"/>
      <c r="C766" s="127" t="s">
        <v>54</v>
      </c>
      <c r="D766" s="128">
        <v>0.5</v>
      </c>
      <c r="E766" s="128">
        <v>0</v>
      </c>
      <c r="F766" s="129">
        <v>25931</v>
      </c>
      <c r="G766" s="130">
        <f>TRUNC(D766* (1 + E766 / 100) * F766,2)</f>
        <v>12965.5</v>
      </c>
    </row>
    <row r="767" spans="1:7" x14ac:dyDescent="0.2">
      <c r="A767" s="131"/>
      <c r="B767" s="151"/>
      <c r="C767" s="132"/>
      <c r="D767" s="133"/>
      <c r="E767" s="133"/>
      <c r="F767" s="134" t="s">
        <v>55</v>
      </c>
      <c r="G767" s="138">
        <f>SUM(G766)</f>
        <v>12965.5</v>
      </c>
    </row>
    <row r="768" spans="1:7" x14ac:dyDescent="0.2">
      <c r="A768" s="139" t="s">
        <v>64</v>
      </c>
      <c r="B768" s="153"/>
      <c r="C768" s="132"/>
      <c r="D768" s="133"/>
      <c r="E768" s="133"/>
      <c r="F768" s="134"/>
      <c r="G768" s="135"/>
    </row>
    <row r="769" spans="1:7" x14ac:dyDescent="0.2">
      <c r="A769" s="126" t="s">
        <v>65</v>
      </c>
      <c r="B769" s="150"/>
      <c r="C769" s="127" t="s">
        <v>66</v>
      </c>
      <c r="D769" s="128">
        <v>0.3</v>
      </c>
      <c r="E769" s="128">
        <v>0</v>
      </c>
      <c r="F769" s="129">
        <v>1600</v>
      </c>
      <c r="G769" s="130">
        <f>TRUNC(D769* (1 + E769 / 100) * F769,2)</f>
        <v>480</v>
      </c>
    </row>
    <row r="770" spans="1:7" x14ac:dyDescent="0.2">
      <c r="A770" s="131" t="s">
        <v>69</v>
      </c>
      <c r="B770" s="151"/>
      <c r="C770" s="132" t="s">
        <v>70</v>
      </c>
      <c r="D770" s="133">
        <v>0.25</v>
      </c>
      <c r="E770" s="133">
        <v>0</v>
      </c>
      <c r="F770" s="134">
        <v>1100</v>
      </c>
      <c r="G770" s="130">
        <f>TRUNC(D770* (1 + E770 / 100) * F770,2)</f>
        <v>275</v>
      </c>
    </row>
    <row r="771" spans="1:7" x14ac:dyDescent="0.2">
      <c r="A771" s="131"/>
      <c r="B771" s="151"/>
      <c r="C771" s="132"/>
      <c r="D771" s="133"/>
      <c r="E771" s="133"/>
      <c r="F771" s="134" t="s">
        <v>67</v>
      </c>
      <c r="G771" s="138">
        <f>SUM(G769:G770)</f>
        <v>755</v>
      </c>
    </row>
    <row r="772" spans="1:7" x14ac:dyDescent="0.2">
      <c r="A772" s="136" t="s">
        <v>56</v>
      </c>
      <c r="B772" s="152"/>
      <c r="C772" s="132"/>
      <c r="D772" s="133"/>
      <c r="E772" s="133"/>
      <c r="F772" s="134"/>
      <c r="G772" s="135"/>
    </row>
    <row r="773" spans="1:7" x14ac:dyDescent="0.2">
      <c r="A773" s="126"/>
      <c r="B773" s="150"/>
      <c r="C773" s="127"/>
      <c r="D773" s="128"/>
      <c r="E773" s="128"/>
      <c r="F773" s="129"/>
      <c r="G773" s="130">
        <f>TRUNC(D773* (1 + E773 / 100) * F773,2)</f>
        <v>0</v>
      </c>
    </row>
    <row r="774" spans="1:7" x14ac:dyDescent="0.2">
      <c r="A774" s="131"/>
      <c r="B774" s="151"/>
      <c r="C774" s="132"/>
      <c r="D774" s="133"/>
      <c r="E774" s="133"/>
      <c r="F774" s="134" t="s">
        <v>57</v>
      </c>
      <c r="G774" s="138">
        <f>SUM(G772:G773)</f>
        <v>0</v>
      </c>
    </row>
    <row r="775" spans="1:7" x14ac:dyDescent="0.2">
      <c r="A775" s="131"/>
      <c r="B775" s="151"/>
      <c r="C775" s="132"/>
      <c r="D775" s="133"/>
      <c r="E775" s="133"/>
      <c r="F775" s="134"/>
      <c r="G775" s="135"/>
    </row>
    <row r="776" spans="1:7" ht="13.5" thickBot="1" x14ac:dyDescent="0.25">
      <c r="A776" s="140"/>
      <c r="B776" s="154"/>
      <c r="C776" s="141"/>
      <c r="D776" s="142"/>
      <c r="E776" s="143" t="s">
        <v>58</v>
      </c>
      <c r="F776" s="144">
        <f>SUM(G755:G775)/2</f>
        <v>60650.400000000001</v>
      </c>
      <c r="G776" s="145">
        <f>IF($A$2="CD",IF($A$3=1,ROUND(SUM(G755:G775)/2,0),IF($A$3=3,ROUND(SUM(G755:G775)/2,-1),SUM(G755:G775)/2)),SUM(G755:G775)/2)</f>
        <v>60650.400000000001</v>
      </c>
    </row>
    <row r="777" spans="1:7" ht="13.5" thickTop="1" x14ac:dyDescent="0.2"/>
  </sheetData>
  <mergeCells count="12">
    <mergeCell ref="A606:D607"/>
    <mergeCell ref="A753:E754"/>
    <mergeCell ref="A81:E82"/>
    <mergeCell ref="A189:E190"/>
    <mergeCell ref="A1:H3"/>
    <mergeCell ref="A4:H4"/>
    <mergeCell ref="A519:D520"/>
    <mergeCell ref="A317:E318"/>
    <mergeCell ref="A340:E341"/>
    <mergeCell ref="A363:E364"/>
    <mergeCell ref="A415:D416"/>
    <mergeCell ref="A468:D469"/>
  </mergeCells>
  <pageMargins left="0.7" right="0.7" top="0.75" bottom="0.75" header="0.3" footer="0.3"/>
  <pageSetup scale="53" orientation="portrait" horizontalDpi="1200" verticalDpi="1200" r:id="rId1"/>
  <rowBreaks count="1" manualBreakCount="1">
    <brk id="104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24"/>
  <sheetViews>
    <sheetView showGridLines="0" view="pageBreakPreview" zoomScale="85" zoomScaleNormal="100" zoomScaleSheetLayoutView="85" workbookViewId="0">
      <selection activeCell="D17" sqref="D17"/>
    </sheetView>
  </sheetViews>
  <sheetFormatPr baseColWidth="10" defaultRowHeight="15" x14ac:dyDescent="0.25"/>
  <cols>
    <col min="5" max="5" width="23.42578125" customWidth="1"/>
  </cols>
  <sheetData>
    <row r="2" spans="1:7" x14ac:dyDescent="0.25">
      <c r="A2" t="s">
        <v>31</v>
      </c>
    </row>
    <row r="4" spans="1:7" x14ac:dyDescent="0.25">
      <c r="A4" t="s">
        <v>32</v>
      </c>
      <c r="E4" s="1">
        <f>+Mercado!K78</f>
        <v>400000000</v>
      </c>
    </row>
    <row r="5" spans="1:7" x14ac:dyDescent="0.25">
      <c r="A5" t="s">
        <v>78</v>
      </c>
      <c r="E5" s="72">
        <v>3</v>
      </c>
    </row>
    <row r="6" spans="1:7" x14ac:dyDescent="0.25">
      <c r="A6" t="s">
        <v>33</v>
      </c>
      <c r="E6" s="2">
        <f>E4/E5</f>
        <v>133333333.33333333</v>
      </c>
    </row>
    <row r="7" spans="1:7" x14ac:dyDescent="0.25">
      <c r="A7" t="s">
        <v>34</v>
      </c>
      <c r="E7" s="3">
        <f>E6</f>
        <v>133333333.33333333</v>
      </c>
    </row>
    <row r="8" spans="1:7" x14ac:dyDescent="0.25">
      <c r="A8" t="s">
        <v>35</v>
      </c>
      <c r="E8" s="3">
        <f>E4*0.1</f>
        <v>40000000</v>
      </c>
    </row>
    <row r="12" spans="1:7" x14ac:dyDescent="0.25">
      <c r="B12" s="4"/>
      <c r="C12" s="4"/>
      <c r="D12" s="4"/>
      <c r="E12" s="4"/>
      <c r="F12" s="4"/>
      <c r="G12" s="4"/>
    </row>
    <row r="13" spans="1:7" x14ac:dyDescent="0.25">
      <c r="B13" s="4"/>
      <c r="C13" s="4"/>
      <c r="D13" s="4"/>
      <c r="E13" s="4" t="s">
        <v>36</v>
      </c>
      <c r="F13" s="4"/>
      <c r="G13" s="4"/>
    </row>
    <row r="14" spans="1:7" x14ac:dyDescent="0.25">
      <c r="B14" s="4"/>
      <c r="C14" s="4"/>
      <c r="D14" s="4"/>
      <c r="E14" s="4"/>
      <c r="F14" s="4"/>
      <c r="G14" s="4"/>
    </row>
    <row r="15" spans="1:7" x14ac:dyDescent="0.25">
      <c r="B15" s="4"/>
      <c r="C15" s="4"/>
      <c r="D15" s="4"/>
      <c r="E15" s="4"/>
      <c r="F15" s="4"/>
      <c r="G15" s="4"/>
    </row>
    <row r="16" spans="1:7" x14ac:dyDescent="0.25">
      <c r="B16" s="4"/>
      <c r="C16" s="4"/>
      <c r="D16" s="4"/>
      <c r="E16" s="4"/>
      <c r="F16" s="4"/>
      <c r="G16" s="4"/>
    </row>
    <row r="17" spans="1:7" x14ac:dyDescent="0.25">
      <c r="B17" s="4"/>
      <c r="C17" s="4">
        <v>1</v>
      </c>
      <c r="D17" s="4">
        <v>30</v>
      </c>
      <c r="E17" s="4"/>
      <c r="F17" s="4"/>
      <c r="G17" s="4"/>
    </row>
    <row r="18" spans="1:7" x14ac:dyDescent="0.25">
      <c r="B18" s="4"/>
      <c r="C18" s="4" t="s">
        <v>37</v>
      </c>
      <c r="D18" s="4">
        <v>45</v>
      </c>
      <c r="E18" s="4"/>
      <c r="F18" s="4"/>
      <c r="G18" s="4"/>
    </row>
    <row r="19" spans="1:7" x14ac:dyDescent="0.25">
      <c r="B19" s="4"/>
      <c r="C19" s="4"/>
      <c r="D19" s="4"/>
      <c r="E19" s="4"/>
      <c r="F19" s="4"/>
      <c r="G19" s="4"/>
    </row>
    <row r="20" spans="1:7" x14ac:dyDescent="0.25">
      <c r="B20" s="4"/>
      <c r="C20" s="4"/>
      <c r="D20" s="4">
        <f>+(C17*D18)/D17</f>
        <v>1.5</v>
      </c>
      <c r="E20" s="4"/>
      <c r="F20" s="4"/>
      <c r="G20" s="4"/>
    </row>
    <row r="21" spans="1:7" x14ac:dyDescent="0.25">
      <c r="B21" s="4"/>
      <c r="C21" s="4"/>
      <c r="D21" s="4"/>
      <c r="E21" s="4"/>
      <c r="F21" s="4"/>
      <c r="G21" s="4"/>
    </row>
    <row r="22" spans="1:7" x14ac:dyDescent="0.25">
      <c r="A22" s="106" t="s">
        <v>98</v>
      </c>
      <c r="B22" s="4"/>
      <c r="C22" s="4"/>
      <c r="D22" s="4"/>
      <c r="E22" s="4"/>
      <c r="F22" s="4"/>
      <c r="G22" s="4"/>
    </row>
    <row r="23" spans="1:7" x14ac:dyDescent="0.25">
      <c r="B23" s="4"/>
      <c r="C23" s="4"/>
      <c r="D23" s="4"/>
      <c r="E23" s="4"/>
      <c r="F23" s="4"/>
      <c r="G23" s="4"/>
    </row>
    <row r="24" spans="1:7" x14ac:dyDescent="0.25">
      <c r="B24" s="4"/>
      <c r="C24" s="4"/>
      <c r="D24" s="4"/>
      <c r="E24" s="4"/>
      <c r="F24" s="4"/>
      <c r="G24" s="4"/>
    </row>
  </sheetData>
  <hyperlinks>
    <hyperlink ref="A22" r:id="rId1" xr:uid="{B003AFF3-2B73-4C08-A1B7-417F4BCCA53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Mercado</vt:lpstr>
      <vt:lpstr>Memorias de Cantidades</vt:lpstr>
      <vt:lpstr>Presupuesto</vt:lpstr>
      <vt:lpstr>Apus</vt:lpstr>
      <vt:lpstr>Datos Finacieros</vt:lpstr>
      <vt:lpstr>Apus!Área_de_impresión</vt:lpstr>
      <vt:lpstr>'Memorias de Cantidades'!Área_de_impresión</vt:lpstr>
      <vt:lpstr>Mercado!Área_de_impresión</vt:lpstr>
      <vt:lpstr>Presupuesto!Área_de_impresión</vt:lpstr>
      <vt:lpstr>'Memorias de Cantidades'!Títulos_a_imprimir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</dc:creator>
  <cp:lastModifiedBy>Juan Rodriguez</cp:lastModifiedBy>
  <cp:lastPrinted>2021-06-18T23:54:55Z</cp:lastPrinted>
  <dcterms:created xsi:type="dcterms:W3CDTF">2017-05-06T13:41:54Z</dcterms:created>
  <dcterms:modified xsi:type="dcterms:W3CDTF">2022-02-21T00:49:41Z</dcterms:modified>
</cp:coreProperties>
</file>