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Descargas\"/>
    </mc:Choice>
  </mc:AlternateContent>
  <bookViews>
    <workbookView xWindow="0" yWindow="0" windowWidth="20490" windowHeight="7650" firstSheet="2" activeTab="2"/>
  </bookViews>
  <sheets>
    <sheet name="CAPACITACIÓN" sheetId="1" state="hidden" r:id="rId1"/>
    <sheet name="CAPACITACIÓN cuadro 2" sheetId="3" state="hidden" r:id="rId2"/>
    <sheet name="MINIMA" sheetId="12" r:id="rId3"/>
    <sheet name="LICITACIÓN" sheetId="11" state="hidden" r:id="rId4"/>
    <sheet name="ACTIVIDAD 2 impresos" sheetId="5" state="hidden" r:id="rId5"/>
    <sheet name="ACTIVIDAD 3" sheetId="9" state="hidden" r:id="rId6"/>
    <sheet name="Hoja2" sheetId="10" state="hidden" r:id="rId7"/>
    <sheet name="ACTIVIDAD 2 " sheetId="6" state="hidden" r:id="rId8"/>
    <sheet name="ACTIVIDAD 2.2" sheetId="2" state="hidden" r:id="rId9"/>
    <sheet name="Hoja3" sheetId="7" state="hidden" r:id="rId10"/>
    <sheet name="BIENESTAR TABLA 2" sheetId="4" state="hidden" r:id="rId11"/>
  </sheets>
  <definedNames>
    <definedName name="_xlnm.Print_Area" localSheetId="7">'ACTIVIDAD 2 '!$B$1:$H$26</definedName>
    <definedName name="_xlnm.Print_Area" localSheetId="4">'ACTIVIDAD 2 impresos'!$D$1:$H$36</definedName>
    <definedName name="_xlnm.Print_Area" localSheetId="5">'ACTIVIDAD 3'!$B$1:$D$24</definedName>
    <definedName name="_xlnm.Print_Area" localSheetId="3">LICITACIÓN!$D$1:$I$61</definedName>
    <definedName name="_xlnm.Print_Area" localSheetId="2">MINIMA!$D$1:$I$44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40" i="12" l="1"/>
  <c r="P40" i="12" s="1"/>
  <c r="L40" i="12"/>
  <c r="H40" i="12"/>
  <c r="Q40" i="12" s="1"/>
  <c r="H39" i="12"/>
  <c r="H38" i="12"/>
  <c r="Q38" i="12" s="1"/>
  <c r="O37" i="12"/>
  <c r="P37" i="12" s="1"/>
  <c r="H37" i="12"/>
  <c r="Q37" i="12" s="1"/>
  <c r="R37" i="12" s="1"/>
  <c r="S37" i="12" s="1"/>
  <c r="O36" i="12"/>
  <c r="P36" i="12" s="1"/>
  <c r="H36" i="12"/>
  <c r="Q36" i="12" s="1"/>
  <c r="R36" i="12" s="1"/>
  <c r="S36" i="12" s="1"/>
  <c r="O35" i="12"/>
  <c r="P35" i="12" s="1"/>
  <c r="H35" i="12"/>
  <c r="Q35" i="12" s="1"/>
  <c r="R35" i="12" s="1"/>
  <c r="O34" i="12"/>
  <c r="P34" i="12" s="1"/>
  <c r="H34" i="12"/>
  <c r="Q34" i="12" s="1"/>
  <c r="O33" i="12"/>
  <c r="P33" i="12" s="1"/>
  <c r="H33" i="12"/>
  <c r="Q33" i="12" s="1"/>
  <c r="O32" i="12"/>
  <c r="P32" i="12" s="1"/>
  <c r="L32" i="12"/>
  <c r="H32" i="12"/>
  <c r="Q32" i="12" s="1"/>
  <c r="R32" i="12" s="1"/>
  <c r="S32" i="12" s="1"/>
  <c r="O31" i="12"/>
  <c r="P31" i="12" s="1"/>
  <c r="L31" i="12"/>
  <c r="H31" i="12"/>
  <c r="O30" i="12"/>
  <c r="P30" i="12" s="1"/>
  <c r="L30" i="12"/>
  <c r="H30" i="12"/>
  <c r="Q30" i="12" s="1"/>
  <c r="O29" i="12"/>
  <c r="P29" i="12" s="1"/>
  <c r="L29" i="12"/>
  <c r="H29" i="12"/>
  <c r="I29" i="12" s="1"/>
  <c r="O28" i="12"/>
  <c r="P28" i="12" s="1"/>
  <c r="L28" i="12"/>
  <c r="H28" i="12"/>
  <c r="Q28" i="12" s="1"/>
  <c r="R28" i="12" s="1"/>
  <c r="S28" i="12" s="1"/>
  <c r="O27" i="12"/>
  <c r="P27" i="12" s="1"/>
  <c r="L27" i="12"/>
  <c r="H27" i="12"/>
  <c r="O26" i="12"/>
  <c r="P26" i="12" s="1"/>
  <c r="L26" i="12"/>
  <c r="H26" i="12"/>
  <c r="O25" i="12"/>
  <c r="P25" i="12" s="1"/>
  <c r="L25" i="12"/>
  <c r="H25" i="12"/>
  <c r="I25" i="12" s="1"/>
  <c r="O24" i="12"/>
  <c r="P24" i="12" s="1"/>
  <c r="L24" i="12"/>
  <c r="H24" i="12"/>
  <c r="Q24" i="12" s="1"/>
  <c r="O23" i="12"/>
  <c r="P23" i="12" s="1"/>
  <c r="L23" i="12"/>
  <c r="H23" i="12"/>
  <c r="Q23" i="12" s="1"/>
  <c r="R23" i="12" s="1"/>
  <c r="S23" i="12" s="1"/>
  <c r="O22" i="12"/>
  <c r="P22" i="12" s="1"/>
  <c r="L22" i="12"/>
  <c r="H22" i="12"/>
  <c r="O21" i="12"/>
  <c r="P21" i="12" s="1"/>
  <c r="L21" i="12"/>
  <c r="H21" i="12"/>
  <c r="Q21" i="12" s="1"/>
  <c r="O20" i="12"/>
  <c r="P20" i="12" s="1"/>
  <c r="L20" i="12"/>
  <c r="H20" i="12"/>
  <c r="I20" i="12" s="1"/>
  <c r="O19" i="12"/>
  <c r="P19" i="12" s="1"/>
  <c r="L19" i="12"/>
  <c r="H19" i="12"/>
  <c r="Q19" i="12" s="1"/>
  <c r="R19" i="12" s="1"/>
  <c r="S19" i="12" s="1"/>
  <c r="O18" i="12"/>
  <c r="P18" i="12" s="1"/>
  <c r="L18" i="12"/>
  <c r="H18" i="12"/>
  <c r="O17" i="12"/>
  <c r="P17" i="12" s="1"/>
  <c r="L17" i="12"/>
  <c r="H17" i="12"/>
  <c r="O16" i="12"/>
  <c r="P16" i="12" s="1"/>
  <c r="L16" i="12"/>
  <c r="H16" i="12"/>
  <c r="I16" i="12" s="1"/>
  <c r="O15" i="12"/>
  <c r="P15" i="12" s="1"/>
  <c r="L15" i="12"/>
  <c r="H15" i="12"/>
  <c r="O14" i="12"/>
  <c r="P14" i="12" s="1"/>
  <c r="L14" i="12"/>
  <c r="H14" i="12"/>
  <c r="I14" i="12" s="1"/>
  <c r="O13" i="12"/>
  <c r="P13" i="12" s="1"/>
  <c r="L13" i="12"/>
  <c r="H13" i="12"/>
  <c r="Q13" i="12" s="1"/>
  <c r="O12" i="12"/>
  <c r="P12" i="12" s="1"/>
  <c r="L12" i="12"/>
  <c r="H12" i="12"/>
  <c r="Q12" i="12" s="1"/>
  <c r="O11" i="12"/>
  <c r="P11" i="12" s="1"/>
  <c r="L11" i="12"/>
  <c r="H11" i="12"/>
  <c r="O10" i="12"/>
  <c r="P10" i="12" s="1"/>
  <c r="L10" i="12"/>
  <c r="H10" i="12"/>
  <c r="O9" i="12"/>
  <c r="P9" i="12" s="1"/>
  <c r="L9" i="12"/>
  <c r="H9" i="12"/>
  <c r="Q9" i="12" s="1"/>
  <c r="R9" i="12" s="1"/>
  <c r="P25" i="11"/>
  <c r="G25" i="11"/>
  <c r="M25" i="11"/>
  <c r="O25" i="11"/>
  <c r="I32" i="12" l="1"/>
  <c r="Q20" i="12"/>
  <c r="R20" i="12" s="1"/>
  <c r="S20" i="12" s="1"/>
  <c r="I34" i="12"/>
  <c r="I40" i="12"/>
  <c r="Q29" i="12"/>
  <c r="R29" i="12" s="1"/>
  <c r="S29" i="12" s="1"/>
  <c r="Q14" i="12"/>
  <c r="R14" i="12" s="1"/>
  <c r="S14" i="12" s="1"/>
  <c r="I23" i="12"/>
  <c r="I13" i="12"/>
  <c r="I19" i="12"/>
  <c r="J19" i="12" s="1"/>
  <c r="I36" i="12"/>
  <c r="I9" i="12"/>
  <c r="J9" i="12" s="1"/>
  <c r="R12" i="12"/>
  <c r="S12" i="12" s="1"/>
  <c r="I28" i="12"/>
  <c r="I38" i="12"/>
  <c r="Q25" i="12"/>
  <c r="R25" i="12" s="1"/>
  <c r="S25" i="12" s="1"/>
  <c r="I37" i="12"/>
  <c r="J37" i="12" s="1"/>
  <c r="J16" i="12"/>
  <c r="I17" i="12"/>
  <c r="R21" i="12"/>
  <c r="S21" i="12" s="1"/>
  <c r="J25" i="12"/>
  <c r="R30" i="12"/>
  <c r="S30" i="12" s="1"/>
  <c r="Q11" i="12"/>
  <c r="I11" i="12"/>
  <c r="I10" i="12"/>
  <c r="R38" i="12"/>
  <c r="S38" i="12" s="1"/>
  <c r="R24" i="12"/>
  <c r="S24" i="12" s="1"/>
  <c r="Q27" i="12"/>
  <c r="I27" i="12"/>
  <c r="J20" i="12"/>
  <c r="J29" i="12"/>
  <c r="R13" i="12"/>
  <c r="S13" i="12" s="1"/>
  <c r="Q17" i="12"/>
  <c r="S9" i="12"/>
  <c r="Q10" i="12"/>
  <c r="J14" i="12"/>
  <c r="Q15" i="12"/>
  <c r="I15" i="12"/>
  <c r="Q18" i="12"/>
  <c r="I18" i="12"/>
  <c r="I21" i="12"/>
  <c r="I30" i="12"/>
  <c r="R33" i="12"/>
  <c r="S33" i="12" s="1"/>
  <c r="S35" i="12"/>
  <c r="Q26" i="12"/>
  <c r="Q16" i="12"/>
  <c r="I24" i="12"/>
  <c r="I26" i="12"/>
  <c r="I33" i="12"/>
  <c r="R34" i="12"/>
  <c r="S34" i="12" s="1"/>
  <c r="I35" i="12"/>
  <c r="Q39" i="12"/>
  <c r="I39" i="12"/>
  <c r="I12" i="12"/>
  <c r="Q22" i="12"/>
  <c r="I22" i="12"/>
  <c r="Q31" i="12"/>
  <c r="I31" i="12"/>
  <c r="R40" i="12"/>
  <c r="S40" i="12" s="1"/>
  <c r="I29" i="5"/>
  <c r="L29" i="5"/>
  <c r="O29" i="5"/>
  <c r="R29" i="5"/>
  <c r="J28" i="12" l="1"/>
  <c r="J23" i="12"/>
  <c r="J32" i="12"/>
  <c r="J34" i="12"/>
  <c r="J40" i="12"/>
  <c r="J39" i="12"/>
  <c r="J38" i="12"/>
  <c r="J35" i="12"/>
  <c r="J13" i="12"/>
  <c r="J36" i="12"/>
  <c r="J26" i="12"/>
  <c r="J10" i="12"/>
  <c r="R31" i="12"/>
  <c r="S31" i="12" s="1"/>
  <c r="R39" i="12"/>
  <c r="S39" i="12" s="1"/>
  <c r="J21" i="12"/>
  <c r="R15" i="12"/>
  <c r="S15" i="12" s="1"/>
  <c r="R27" i="12"/>
  <c r="S27" i="12" s="1"/>
  <c r="R22" i="12"/>
  <c r="S22" i="12" s="1"/>
  <c r="R26" i="12"/>
  <c r="S26" i="12" s="1"/>
  <c r="R10" i="12"/>
  <c r="S10" i="12" s="1"/>
  <c r="J12" i="12"/>
  <c r="R16" i="12"/>
  <c r="S16" i="12" s="1"/>
  <c r="J18" i="12"/>
  <c r="J15" i="12"/>
  <c r="R11" i="12"/>
  <c r="S11" i="12" s="1"/>
  <c r="J24" i="12"/>
  <c r="J17" i="12"/>
  <c r="J31" i="12"/>
  <c r="J33" i="12"/>
  <c r="J22" i="12"/>
  <c r="J30" i="12"/>
  <c r="R18" i="12"/>
  <c r="S18" i="12" s="1"/>
  <c r="R17" i="12"/>
  <c r="S17" i="12" s="1"/>
  <c r="J27" i="12"/>
  <c r="J11" i="12"/>
  <c r="H13" i="9"/>
  <c r="I12" i="9"/>
  <c r="I14" i="9"/>
  <c r="I11" i="9"/>
  <c r="I13" i="9"/>
  <c r="I15" i="9" s="1"/>
  <c r="H12" i="9"/>
  <c r="H14" i="9"/>
  <c r="H11" i="9"/>
  <c r="H15" i="9" l="1"/>
  <c r="H20" i="11" l="1"/>
  <c r="T20" i="11" s="1"/>
  <c r="S43" i="11"/>
  <c r="S44" i="11"/>
  <c r="O10" i="11"/>
  <c r="O11" i="11"/>
  <c r="O12" i="11"/>
  <c r="O13" i="11"/>
  <c r="O14" i="11"/>
  <c r="O15" i="11"/>
  <c r="O16" i="11"/>
  <c r="O17" i="11"/>
  <c r="O18" i="11"/>
  <c r="O19" i="11"/>
  <c r="O20" i="11"/>
  <c r="O21" i="11"/>
  <c r="O22" i="11"/>
  <c r="O23" i="11"/>
  <c r="O24" i="11"/>
  <c r="O26" i="11"/>
  <c r="O27" i="11"/>
  <c r="O28" i="11"/>
  <c r="O29" i="11"/>
  <c r="O30" i="11"/>
  <c r="O31" i="11"/>
  <c r="O32" i="11"/>
  <c r="O33" i="11"/>
  <c r="O34" i="11"/>
  <c r="O35" i="11"/>
  <c r="O36" i="11"/>
  <c r="O37" i="11"/>
  <c r="O38" i="11"/>
  <c r="O39" i="11"/>
  <c r="O40" i="11"/>
  <c r="O41" i="11"/>
  <c r="O42" i="11"/>
  <c r="O43" i="11"/>
  <c r="O44" i="11"/>
  <c r="O45" i="11"/>
  <c r="O46" i="11"/>
  <c r="O47" i="11"/>
  <c r="O48" i="11"/>
  <c r="O49" i="11"/>
  <c r="O50" i="11"/>
  <c r="O9" i="11"/>
  <c r="H10" i="11"/>
  <c r="H11" i="11"/>
  <c r="H12" i="11"/>
  <c r="H13" i="11"/>
  <c r="T13" i="11" s="1"/>
  <c r="U13" i="11" s="1"/>
  <c r="H14" i="11"/>
  <c r="H15" i="11"/>
  <c r="H16" i="11"/>
  <c r="T16" i="11" s="1"/>
  <c r="H17" i="11"/>
  <c r="T17" i="11" s="1"/>
  <c r="U17" i="11" s="1"/>
  <c r="H18" i="11"/>
  <c r="H19" i="11"/>
  <c r="I19" i="11" s="1"/>
  <c r="K19" i="11" s="1"/>
  <c r="H21" i="11"/>
  <c r="T21" i="11" s="1"/>
  <c r="U21" i="11" s="1"/>
  <c r="H22" i="11"/>
  <c r="H23" i="11"/>
  <c r="I23" i="11" s="1"/>
  <c r="K23" i="11" s="1"/>
  <c r="H24" i="11"/>
  <c r="T24" i="11" s="1"/>
  <c r="H25" i="11"/>
  <c r="H26" i="11"/>
  <c r="H27" i="11"/>
  <c r="H28" i="11"/>
  <c r="T28" i="11" s="1"/>
  <c r="H29" i="11"/>
  <c r="H30" i="11"/>
  <c r="H31" i="11"/>
  <c r="H32" i="11"/>
  <c r="T32" i="11" s="1"/>
  <c r="H33" i="11"/>
  <c r="H34" i="11"/>
  <c r="H35" i="11"/>
  <c r="T35" i="11" s="1"/>
  <c r="U35" i="11" s="1"/>
  <c r="H36" i="11"/>
  <c r="T36" i="11" s="1"/>
  <c r="U36" i="11" s="1"/>
  <c r="H37" i="11"/>
  <c r="T37" i="11" s="1"/>
  <c r="U37" i="11" s="1"/>
  <c r="H38" i="11"/>
  <c r="H39" i="11"/>
  <c r="T39" i="11" s="1"/>
  <c r="U39" i="11" s="1"/>
  <c r="H40" i="11"/>
  <c r="T40" i="11" s="1"/>
  <c r="U40" i="11" s="1"/>
  <c r="H41" i="11"/>
  <c r="T41" i="11" s="1"/>
  <c r="U41" i="11" s="1"/>
  <c r="H42" i="11"/>
  <c r="H43" i="11"/>
  <c r="I43" i="11" s="1"/>
  <c r="K43" i="11" s="1"/>
  <c r="H44" i="11"/>
  <c r="T44" i="11" s="1"/>
  <c r="U44" i="11" s="1"/>
  <c r="H45" i="11"/>
  <c r="T45" i="11" s="1"/>
  <c r="H46" i="11"/>
  <c r="H47" i="11"/>
  <c r="T47" i="11" s="1"/>
  <c r="H48" i="11"/>
  <c r="H49" i="11"/>
  <c r="H50" i="11"/>
  <c r="H9" i="11"/>
  <c r="T9" i="11" s="1"/>
  <c r="Q50" i="11"/>
  <c r="R50" i="11" s="1"/>
  <c r="S50" i="11" s="1"/>
  <c r="Q49" i="11"/>
  <c r="R49" i="11" s="1"/>
  <c r="S49" i="11" s="1"/>
  <c r="Q48" i="11"/>
  <c r="R48" i="11" s="1"/>
  <c r="S48" i="11" s="1"/>
  <c r="Q47" i="11"/>
  <c r="R47" i="11" s="1"/>
  <c r="S47" i="11" s="1"/>
  <c r="M47" i="11"/>
  <c r="Q46" i="11"/>
  <c r="R46" i="11" s="1"/>
  <c r="S46" i="11" s="1"/>
  <c r="M46" i="11"/>
  <c r="Q45" i="11"/>
  <c r="R45" i="11" s="1"/>
  <c r="S45" i="11" s="1"/>
  <c r="M45" i="11"/>
  <c r="Q42" i="11"/>
  <c r="R42" i="11" s="1"/>
  <c r="S42" i="11" s="1"/>
  <c r="Q41" i="11"/>
  <c r="R41" i="11" s="1"/>
  <c r="S41" i="11" s="1"/>
  <c r="Q40" i="11"/>
  <c r="R40" i="11" s="1"/>
  <c r="S40" i="11" s="1"/>
  <c r="Q39" i="11"/>
  <c r="R39" i="11" s="1"/>
  <c r="S39" i="11" s="1"/>
  <c r="Q38" i="11"/>
  <c r="R38" i="11" s="1"/>
  <c r="S38" i="11" s="1"/>
  <c r="Q37" i="11"/>
  <c r="R37" i="11" s="1"/>
  <c r="S37" i="11" s="1"/>
  <c r="Q36" i="11"/>
  <c r="R36" i="11" s="1"/>
  <c r="S36" i="11" s="1"/>
  <c r="Q35" i="11"/>
  <c r="R35" i="11" s="1"/>
  <c r="S35" i="11" s="1"/>
  <c r="Q34" i="11"/>
  <c r="R34" i="11" s="1"/>
  <c r="S34" i="11" s="1"/>
  <c r="Q33" i="11"/>
  <c r="R33" i="11" s="1"/>
  <c r="S33" i="11" s="1"/>
  <c r="M33" i="11"/>
  <c r="Q32" i="11"/>
  <c r="R32" i="11" s="1"/>
  <c r="S32" i="11" s="1"/>
  <c r="M32" i="11"/>
  <c r="Q31" i="11"/>
  <c r="R31" i="11" s="1"/>
  <c r="S31" i="11" s="1"/>
  <c r="M31" i="11"/>
  <c r="Q30" i="11"/>
  <c r="R30" i="11" s="1"/>
  <c r="S30" i="11" s="1"/>
  <c r="M30" i="11"/>
  <c r="Q29" i="11"/>
  <c r="R29" i="11" s="1"/>
  <c r="S29" i="11" s="1"/>
  <c r="M29" i="11"/>
  <c r="Q28" i="11"/>
  <c r="R28" i="11" s="1"/>
  <c r="S28" i="11" s="1"/>
  <c r="M28" i="11"/>
  <c r="Q27" i="11"/>
  <c r="R27" i="11" s="1"/>
  <c r="S27" i="11" s="1"/>
  <c r="M27" i="11"/>
  <c r="Q26" i="11"/>
  <c r="R26" i="11" s="1"/>
  <c r="S26" i="11" s="1"/>
  <c r="M26" i="11"/>
  <c r="Q25" i="11"/>
  <c r="R25" i="11" s="1"/>
  <c r="S25" i="11" s="1"/>
  <c r="Q24" i="11"/>
  <c r="R24" i="11" s="1"/>
  <c r="S24" i="11" s="1"/>
  <c r="M24" i="11"/>
  <c r="Q23" i="11"/>
  <c r="R23" i="11" s="1"/>
  <c r="S23" i="11" s="1"/>
  <c r="M23" i="11"/>
  <c r="Q22" i="11"/>
  <c r="R22" i="11" s="1"/>
  <c r="S22" i="11" s="1"/>
  <c r="M22" i="11"/>
  <c r="Q21" i="11"/>
  <c r="R21" i="11" s="1"/>
  <c r="S21" i="11" s="1"/>
  <c r="M21" i="11"/>
  <c r="Q20" i="11"/>
  <c r="R20" i="11" s="1"/>
  <c r="S20" i="11" s="1"/>
  <c r="M20" i="11"/>
  <c r="Q19" i="11"/>
  <c r="R19" i="11" s="1"/>
  <c r="S19" i="11" s="1"/>
  <c r="M19" i="11"/>
  <c r="Q18" i="11"/>
  <c r="R18" i="11" s="1"/>
  <c r="S18" i="11" s="1"/>
  <c r="M18" i="11"/>
  <c r="Q17" i="11"/>
  <c r="R17" i="11" s="1"/>
  <c r="S17" i="11" s="1"/>
  <c r="M17" i="11"/>
  <c r="Q16" i="11"/>
  <c r="R16" i="11" s="1"/>
  <c r="S16" i="11" s="1"/>
  <c r="M16" i="11"/>
  <c r="Q15" i="11"/>
  <c r="R15" i="11" s="1"/>
  <c r="S15" i="11" s="1"/>
  <c r="M15" i="11"/>
  <c r="Q14" i="11"/>
  <c r="R14" i="11" s="1"/>
  <c r="S14" i="11" s="1"/>
  <c r="M14" i="11"/>
  <c r="Q13" i="11"/>
  <c r="R13" i="11" s="1"/>
  <c r="S13" i="11" s="1"/>
  <c r="M13" i="11"/>
  <c r="Q12" i="11"/>
  <c r="R12" i="11" s="1"/>
  <c r="S12" i="11" s="1"/>
  <c r="M12" i="11"/>
  <c r="I12" i="11"/>
  <c r="K12" i="11" s="1"/>
  <c r="Q11" i="11"/>
  <c r="R11" i="11" s="1"/>
  <c r="S11" i="11" s="1"/>
  <c r="M11" i="11"/>
  <c r="Q10" i="11"/>
  <c r="R10" i="11" s="1"/>
  <c r="S10" i="11" s="1"/>
  <c r="M10" i="11"/>
  <c r="Q9" i="11"/>
  <c r="R9" i="11" s="1"/>
  <c r="S9" i="11" s="1"/>
  <c r="M9" i="11"/>
  <c r="L51" i="11"/>
  <c r="M53" i="11" s="1"/>
  <c r="P51" i="11"/>
  <c r="Q53" i="11" s="1"/>
  <c r="S54" i="11" s="1"/>
  <c r="M26" i="5"/>
  <c r="N28" i="5" s="1"/>
  <c r="J26" i="5"/>
  <c r="K28" i="5" s="1"/>
  <c r="G26" i="5"/>
  <c r="H28" i="5" s="1"/>
  <c r="O14" i="5"/>
  <c r="P25" i="5"/>
  <c r="Q25" i="5" s="1"/>
  <c r="R25" i="5" s="1"/>
  <c r="N25" i="5"/>
  <c r="O25" i="5" s="1"/>
  <c r="K25" i="5"/>
  <c r="L25" i="5" s="1"/>
  <c r="H25" i="5"/>
  <c r="I25" i="5" s="1"/>
  <c r="P24" i="5"/>
  <c r="Q24" i="5" s="1"/>
  <c r="R24" i="5" s="1"/>
  <c r="N24" i="5"/>
  <c r="O24" i="5" s="1"/>
  <c r="K24" i="5"/>
  <c r="L24" i="5" s="1"/>
  <c r="H24" i="5"/>
  <c r="I24" i="5" s="1"/>
  <c r="P23" i="5"/>
  <c r="Q23" i="5" s="1"/>
  <c r="R23" i="5" s="1"/>
  <c r="N23" i="5"/>
  <c r="O23" i="5" s="1"/>
  <c r="K23" i="5"/>
  <c r="L23" i="5" s="1"/>
  <c r="H23" i="5"/>
  <c r="I23" i="5" s="1"/>
  <c r="P22" i="5"/>
  <c r="Q22" i="5" s="1"/>
  <c r="R22" i="5" s="1"/>
  <c r="N22" i="5"/>
  <c r="O22" i="5" s="1"/>
  <c r="K22" i="5"/>
  <c r="L22" i="5" s="1"/>
  <c r="H22" i="5"/>
  <c r="I22" i="5" s="1"/>
  <c r="Q21" i="5"/>
  <c r="R21" i="5" s="1"/>
  <c r="P21" i="5"/>
  <c r="N21" i="5"/>
  <c r="O21" i="5" s="1"/>
  <c r="K21" i="5"/>
  <c r="L21" i="5" s="1"/>
  <c r="H21" i="5"/>
  <c r="I21" i="5" s="1"/>
  <c r="P20" i="5"/>
  <c r="Q20" i="5" s="1"/>
  <c r="R20" i="5" s="1"/>
  <c r="N20" i="5"/>
  <c r="O20" i="5" s="1"/>
  <c r="K20" i="5"/>
  <c r="L20" i="5" s="1"/>
  <c r="H20" i="5"/>
  <c r="I20" i="5" s="1"/>
  <c r="P19" i="5"/>
  <c r="Q19" i="5" s="1"/>
  <c r="R19" i="5" s="1"/>
  <c r="N19" i="5"/>
  <c r="O19" i="5" s="1"/>
  <c r="K19" i="5"/>
  <c r="L19" i="5" s="1"/>
  <c r="H19" i="5"/>
  <c r="I19" i="5" s="1"/>
  <c r="P18" i="5"/>
  <c r="Q18" i="5" s="1"/>
  <c r="R18" i="5" s="1"/>
  <c r="N18" i="5"/>
  <c r="O18" i="5" s="1"/>
  <c r="K18" i="5"/>
  <c r="L18" i="5" s="1"/>
  <c r="H18" i="5"/>
  <c r="I18" i="5" s="1"/>
  <c r="P17" i="5"/>
  <c r="Q17" i="5" s="1"/>
  <c r="R17" i="5" s="1"/>
  <c r="N17" i="5"/>
  <c r="O17" i="5" s="1"/>
  <c r="K17" i="5"/>
  <c r="L17" i="5" s="1"/>
  <c r="H17" i="5"/>
  <c r="I17" i="5" s="1"/>
  <c r="P16" i="5"/>
  <c r="Q16" i="5" s="1"/>
  <c r="R16" i="5" s="1"/>
  <c r="N16" i="5"/>
  <c r="O16" i="5" s="1"/>
  <c r="K16" i="5"/>
  <c r="L16" i="5" s="1"/>
  <c r="H16" i="5"/>
  <c r="I16" i="5" s="1"/>
  <c r="P15" i="5"/>
  <c r="Q15" i="5" s="1"/>
  <c r="R15" i="5" s="1"/>
  <c r="N15" i="5"/>
  <c r="O15" i="5" s="1"/>
  <c r="K15" i="5"/>
  <c r="L15" i="5" s="1"/>
  <c r="H15" i="5"/>
  <c r="I15" i="5" s="1"/>
  <c r="P14" i="5"/>
  <c r="Q14" i="5" s="1"/>
  <c r="R14" i="5" s="1"/>
  <c r="N14" i="5"/>
  <c r="K14" i="5"/>
  <c r="L14" i="5" s="1"/>
  <c r="H14" i="5"/>
  <c r="I14" i="5" s="1"/>
  <c r="P13" i="5"/>
  <c r="Q13" i="5" s="1"/>
  <c r="R13" i="5" s="1"/>
  <c r="N13" i="5"/>
  <c r="O13" i="5" s="1"/>
  <c r="K13" i="5"/>
  <c r="L13" i="5" s="1"/>
  <c r="H13" i="5"/>
  <c r="I13" i="5" s="1"/>
  <c r="P12" i="5"/>
  <c r="Q12" i="5" s="1"/>
  <c r="R12" i="5" s="1"/>
  <c r="N12" i="5"/>
  <c r="O12" i="5" s="1"/>
  <c r="K12" i="5"/>
  <c r="L12" i="5" s="1"/>
  <c r="H12" i="5"/>
  <c r="I12" i="5" s="1"/>
  <c r="P11" i="5"/>
  <c r="Q11" i="5" s="1"/>
  <c r="R11" i="5" s="1"/>
  <c r="N11" i="5"/>
  <c r="O11" i="5" s="1"/>
  <c r="K11" i="5"/>
  <c r="L11" i="5" s="1"/>
  <c r="H11" i="5"/>
  <c r="I11" i="5" s="1"/>
  <c r="K6" i="10"/>
  <c r="K7" i="10" s="1"/>
  <c r="J6" i="10"/>
  <c r="J7" i="10" s="1"/>
  <c r="J8" i="10" s="1"/>
  <c r="G6" i="10"/>
  <c r="G7" i="10"/>
  <c r="G8" i="10"/>
  <c r="E5" i="10"/>
  <c r="E6" i="10"/>
  <c r="E7" i="10" s="1"/>
  <c r="E8" i="10" s="1"/>
  <c r="F7" i="10"/>
  <c r="F8" i="10" s="1"/>
  <c r="F6" i="10"/>
  <c r="O54" i="11" l="1"/>
  <c r="J43" i="11"/>
  <c r="J19" i="11"/>
  <c r="I27" i="11"/>
  <c r="K27" i="11" s="1"/>
  <c r="J23" i="11"/>
  <c r="I11" i="11"/>
  <c r="K11" i="11" s="1"/>
  <c r="I15" i="11"/>
  <c r="K15" i="11" s="1"/>
  <c r="I31" i="11"/>
  <c r="K31" i="11" s="1"/>
  <c r="T42" i="11"/>
  <c r="U42" i="11" s="1"/>
  <c r="I46" i="11"/>
  <c r="K46" i="11" s="1"/>
  <c r="T26" i="11"/>
  <c r="U26" i="11" s="1"/>
  <c r="T34" i="11"/>
  <c r="U34" i="11" s="1"/>
  <c r="J12" i="11"/>
  <c r="T30" i="11"/>
  <c r="U30" i="11" s="1"/>
  <c r="T38" i="11"/>
  <c r="U38" i="11" s="1"/>
  <c r="I9" i="11"/>
  <c r="J9" i="11" s="1"/>
  <c r="K9" i="11" s="1"/>
  <c r="I20" i="11"/>
  <c r="V35" i="11"/>
  <c r="W35" i="11" s="1"/>
  <c r="T12" i="11"/>
  <c r="I32" i="11"/>
  <c r="I47" i="11"/>
  <c r="K47" i="11" s="1"/>
  <c r="I17" i="11"/>
  <c r="T31" i="11"/>
  <c r="U31" i="11" s="1"/>
  <c r="T46" i="11"/>
  <c r="U46" i="11" s="1"/>
  <c r="V46" i="11" s="1"/>
  <c r="W46" i="11" s="1"/>
  <c r="T11" i="11"/>
  <c r="U11" i="11" s="1"/>
  <c r="V11" i="11" s="1"/>
  <c r="W11" i="11" s="1"/>
  <c r="I13" i="11"/>
  <c r="I16" i="11"/>
  <c r="T19" i="11"/>
  <c r="U19" i="11" s="1"/>
  <c r="V19" i="11" s="1"/>
  <c r="W19" i="11" s="1"/>
  <c r="I21" i="11"/>
  <c r="I24" i="11"/>
  <c r="T27" i="11"/>
  <c r="U27" i="11" s="1"/>
  <c r="V40" i="11"/>
  <c r="W40" i="11" s="1"/>
  <c r="I44" i="11"/>
  <c r="V13" i="11"/>
  <c r="W13" i="11" s="1"/>
  <c r="V17" i="11"/>
  <c r="W17" i="11" s="1"/>
  <c r="V39" i="11"/>
  <c r="W39" i="11" s="1"/>
  <c r="V21" i="11"/>
  <c r="W21" i="11" s="1"/>
  <c r="T15" i="11"/>
  <c r="U15" i="11" s="1"/>
  <c r="V15" i="11" s="1"/>
  <c r="W15" i="11" s="1"/>
  <c r="T23" i="11"/>
  <c r="U23" i="11" s="1"/>
  <c r="I28" i="11"/>
  <c r="V36" i="11"/>
  <c r="W36" i="11" s="1"/>
  <c r="T43" i="11"/>
  <c r="U43" i="11" s="1"/>
  <c r="V43" i="11" s="1"/>
  <c r="W43" i="11" s="1"/>
  <c r="T10" i="11"/>
  <c r="I10" i="11"/>
  <c r="K10" i="11" s="1"/>
  <c r="T18" i="11"/>
  <c r="I18" i="11"/>
  <c r="K18" i="11" s="1"/>
  <c r="T22" i="11"/>
  <c r="I22" i="11"/>
  <c r="K22" i="11" s="1"/>
  <c r="I33" i="11"/>
  <c r="T33" i="11"/>
  <c r="U12" i="11"/>
  <c r="V12" i="11" s="1"/>
  <c r="W12" i="11" s="1"/>
  <c r="U16" i="11"/>
  <c r="V16" i="11" s="1"/>
  <c r="W16" i="11" s="1"/>
  <c r="U20" i="11"/>
  <c r="V20" i="11" s="1"/>
  <c r="W20" i="11" s="1"/>
  <c r="U24" i="11"/>
  <c r="V24" i="11" s="1"/>
  <c r="W24" i="11" s="1"/>
  <c r="I29" i="11"/>
  <c r="T29" i="11"/>
  <c r="T50" i="11"/>
  <c r="I50" i="11"/>
  <c r="K50" i="11" s="1"/>
  <c r="H51" i="11"/>
  <c r="I53" i="11" s="1"/>
  <c r="K54" i="11" s="1"/>
  <c r="I25" i="11"/>
  <c r="T25" i="11"/>
  <c r="V42" i="11"/>
  <c r="W42" i="11" s="1"/>
  <c r="T49" i="11"/>
  <c r="I49" i="11"/>
  <c r="T14" i="11"/>
  <c r="I14" i="11"/>
  <c r="K14" i="11" s="1"/>
  <c r="V37" i="11"/>
  <c r="W37" i="11" s="1"/>
  <c r="V41" i="11"/>
  <c r="W41" i="11" s="1"/>
  <c r="V44" i="11"/>
  <c r="W44" i="11" s="1"/>
  <c r="U45" i="11"/>
  <c r="V45" i="11" s="1"/>
  <c r="W45" i="11" s="1"/>
  <c r="T48" i="11"/>
  <c r="I48" i="11"/>
  <c r="I26" i="11"/>
  <c r="K26" i="11" s="1"/>
  <c r="U28" i="11"/>
  <c r="V28" i="11" s="1"/>
  <c r="W28" i="11" s="1"/>
  <c r="I30" i="11"/>
  <c r="K30" i="11" s="1"/>
  <c r="U32" i="11"/>
  <c r="V32" i="11" s="1"/>
  <c r="W32" i="11" s="1"/>
  <c r="I34" i="11"/>
  <c r="K34" i="11" s="1"/>
  <c r="I35" i="11"/>
  <c r="K35" i="11" s="1"/>
  <c r="I36" i="11"/>
  <c r="I37" i="11"/>
  <c r="I38" i="11"/>
  <c r="K38" i="11" s="1"/>
  <c r="I39" i="11"/>
  <c r="K39" i="11" s="1"/>
  <c r="I40" i="11"/>
  <c r="I41" i="11"/>
  <c r="I42" i="11"/>
  <c r="K42" i="11" s="1"/>
  <c r="I45" i="11"/>
  <c r="U47" i="11"/>
  <c r="V47" i="11" s="1"/>
  <c r="W47" i="11" s="1"/>
  <c r="P26" i="5"/>
  <c r="Q28" i="5" s="1"/>
  <c r="K8" i="10"/>
  <c r="L8" i="10" s="1"/>
  <c r="L7" i="10"/>
  <c r="L6" i="10"/>
  <c r="L5" i="10"/>
  <c r="G5" i="10"/>
  <c r="V26" i="11" l="1"/>
  <c r="W26" i="11" s="1"/>
  <c r="V38" i="11"/>
  <c r="W38" i="11" s="1"/>
  <c r="J15" i="11"/>
  <c r="J27" i="11"/>
  <c r="J11" i="11"/>
  <c r="J50" i="11"/>
  <c r="J22" i="11"/>
  <c r="J31" i="11"/>
  <c r="V34" i="11"/>
  <c r="W34" i="11" s="1"/>
  <c r="J34" i="11"/>
  <c r="K13" i="11"/>
  <c r="J13" i="11"/>
  <c r="J18" i="11"/>
  <c r="V30" i="11"/>
  <c r="W30" i="11" s="1"/>
  <c r="K21" i="11"/>
  <c r="J21" i="11"/>
  <c r="K20" i="11"/>
  <c r="J20" i="11"/>
  <c r="J38" i="11"/>
  <c r="K41" i="11"/>
  <c r="J41" i="11"/>
  <c r="K49" i="11"/>
  <c r="J49" i="11"/>
  <c r="K25" i="11"/>
  <c r="J25" i="11"/>
  <c r="K32" i="11"/>
  <c r="J32" i="11"/>
  <c r="K45" i="11"/>
  <c r="J45" i="11"/>
  <c r="K24" i="11"/>
  <c r="J24" i="11"/>
  <c r="K17" i="11"/>
  <c r="J17" i="11"/>
  <c r="K33" i="11"/>
  <c r="J33" i="11"/>
  <c r="K44" i="11"/>
  <c r="J44" i="11"/>
  <c r="J35" i="11"/>
  <c r="K37" i="11"/>
  <c r="J37" i="11"/>
  <c r="K48" i="11"/>
  <c r="J48" i="11"/>
  <c r="K28" i="11"/>
  <c r="J28" i="11"/>
  <c r="J10" i="11"/>
  <c r="J26" i="11"/>
  <c r="J42" i="11"/>
  <c r="J39" i="11"/>
  <c r="K40" i="11"/>
  <c r="J40" i="11"/>
  <c r="K36" i="11"/>
  <c r="J36" i="11"/>
  <c r="K29" i="11"/>
  <c r="J29" i="11"/>
  <c r="K16" i="11"/>
  <c r="J16" i="11"/>
  <c r="J14" i="11"/>
  <c r="J30" i="11"/>
  <c r="J46" i="11"/>
  <c r="J47" i="11"/>
  <c r="V23" i="11"/>
  <c r="W23" i="11" s="1"/>
  <c r="V27" i="11"/>
  <c r="W27" i="11" s="1"/>
  <c r="V31" i="11"/>
  <c r="W31" i="11" s="1"/>
  <c r="U29" i="11"/>
  <c r="V29" i="11" s="1"/>
  <c r="W29" i="11" s="1"/>
  <c r="U9" i="11"/>
  <c r="V9" i="11" s="1"/>
  <c r="W9" i="11" s="1"/>
  <c r="U48" i="11"/>
  <c r="V48" i="11" s="1"/>
  <c r="W48" i="11" s="1"/>
  <c r="U50" i="11"/>
  <c r="V50" i="11" s="1"/>
  <c r="W50" i="11" s="1"/>
  <c r="T51" i="11"/>
  <c r="U53" i="11" s="1"/>
  <c r="U14" i="11"/>
  <c r="V14" i="11" s="1"/>
  <c r="W14" i="11" s="1"/>
  <c r="U18" i="11"/>
  <c r="V18" i="11" s="1"/>
  <c r="W18" i="11" s="1"/>
  <c r="U49" i="11"/>
  <c r="V49" i="11" s="1"/>
  <c r="W49" i="11" s="1"/>
  <c r="U25" i="11"/>
  <c r="V25" i="11" s="1"/>
  <c r="W25" i="11" s="1"/>
  <c r="U33" i="11"/>
  <c r="V33" i="11" s="1"/>
  <c r="W33" i="11" s="1"/>
  <c r="U22" i="11"/>
  <c r="V22" i="11" s="1"/>
  <c r="W22" i="11" s="1"/>
  <c r="U10" i="11"/>
  <c r="V10" i="11" s="1"/>
  <c r="W10" i="11" s="1"/>
  <c r="W54" i="11" l="1"/>
  <c r="Y54" i="11" s="1"/>
  <c r="AH26" i="2"/>
  <c r="AJ29" i="2"/>
  <c r="AJ20" i="2"/>
  <c r="AJ15" i="2"/>
  <c r="AJ14" i="2"/>
  <c r="Z20" i="2"/>
  <c r="Z26" i="2"/>
  <c r="F32" i="7"/>
  <c r="C34" i="7"/>
  <c r="C30" i="7"/>
  <c r="C27" i="7"/>
  <c r="F26" i="7"/>
  <c r="F27" i="7"/>
  <c r="F28" i="7"/>
  <c r="F29" i="7"/>
  <c r="F30" i="7"/>
  <c r="F31" i="7"/>
  <c r="F34" i="7"/>
  <c r="F35" i="7"/>
  <c r="F25" i="7"/>
  <c r="F36" i="7" l="1"/>
  <c r="G36" i="7" s="1"/>
  <c r="Z15" i="2" l="1"/>
  <c r="H11" i="6"/>
  <c r="J11" i="6" s="1"/>
  <c r="Q21" i="2"/>
  <c r="O21" i="2" s="1"/>
  <c r="P21" i="2" s="1"/>
  <c r="Q22" i="2"/>
  <c r="R29" i="2"/>
  <c r="Q29" i="2" s="1"/>
  <c r="L5" i="7"/>
  <c r="M5" i="7" s="1"/>
  <c r="L6" i="7"/>
  <c r="M6" i="7" s="1"/>
  <c r="L7" i="7"/>
  <c r="M7" i="7" s="1"/>
  <c r="L8" i="7"/>
  <c r="M8" i="7" s="1"/>
  <c r="L9" i="7"/>
  <c r="M9" i="7" s="1"/>
  <c r="L10" i="7"/>
  <c r="M10" i="7" s="1"/>
  <c r="L11" i="7"/>
  <c r="M11" i="7" s="1"/>
  <c r="L12" i="7"/>
  <c r="M12" i="7" s="1"/>
  <c r="L13" i="7"/>
  <c r="M13" i="7" s="1"/>
  <c r="L14" i="7"/>
  <c r="M14" i="7" s="1"/>
  <c r="L15" i="7"/>
  <c r="M15" i="7" s="1"/>
  <c r="L16" i="7"/>
  <c r="M16" i="7" s="1"/>
  <c r="L17" i="7"/>
  <c r="M17" i="7" s="1"/>
  <c r="L18" i="7"/>
  <c r="M18" i="7" s="1"/>
  <c r="L19" i="7"/>
  <c r="M19" i="7" s="1"/>
  <c r="L20" i="7"/>
  <c r="M20" i="7" s="1"/>
  <c r="L4" i="7"/>
  <c r="F5" i="7"/>
  <c r="E5" i="7" s="1"/>
  <c r="G5" i="7" s="1"/>
  <c r="I5" i="7" s="1"/>
  <c r="F6" i="7"/>
  <c r="E6" i="7" s="1"/>
  <c r="G6" i="7" s="1"/>
  <c r="F7" i="7"/>
  <c r="F8" i="7"/>
  <c r="E8" i="7" s="1"/>
  <c r="G8" i="7" s="1"/>
  <c r="F9" i="7"/>
  <c r="E9" i="7" s="1"/>
  <c r="G9" i="7" s="1"/>
  <c r="I9" i="7" s="1"/>
  <c r="F11" i="7"/>
  <c r="F12" i="7"/>
  <c r="E12" i="7" s="1"/>
  <c r="G12" i="7" s="1"/>
  <c r="F13" i="7"/>
  <c r="E13" i="7" s="1"/>
  <c r="G13" i="7" s="1"/>
  <c r="I13" i="7" s="1"/>
  <c r="F14" i="7"/>
  <c r="E14" i="7" s="1"/>
  <c r="G14" i="7" s="1"/>
  <c r="I14" i="7" s="1"/>
  <c r="F15" i="7"/>
  <c r="F17" i="7"/>
  <c r="E17" i="7" s="1"/>
  <c r="G17" i="7" s="1"/>
  <c r="I17" i="7" s="1"/>
  <c r="F18" i="7"/>
  <c r="E18" i="7" s="1"/>
  <c r="G18" i="7" s="1"/>
  <c r="I18" i="7" s="1"/>
  <c r="F19" i="7"/>
  <c r="F4" i="7"/>
  <c r="E4" i="7" s="1"/>
  <c r="G4" i="7" s="1"/>
  <c r="I4" i="7" s="1"/>
  <c r="M4" i="7" l="1"/>
  <c r="N4" i="7" s="1"/>
  <c r="I12" i="7"/>
  <c r="I8" i="7"/>
  <c r="I6" i="7"/>
  <c r="E19" i="7"/>
  <c r="G19" i="7" s="1"/>
  <c r="I19" i="7" s="1"/>
  <c r="E15" i="7"/>
  <c r="G15" i="7" s="1"/>
  <c r="I15" i="7" s="1"/>
  <c r="E11" i="7"/>
  <c r="G11" i="7" s="1"/>
  <c r="I11" i="7" s="1"/>
  <c r="E7" i="7"/>
  <c r="G7" i="7" s="1"/>
  <c r="I7" i="7" s="1"/>
  <c r="S30" i="2" l="1"/>
  <c r="AA30" i="2"/>
  <c r="I31" i="2"/>
  <c r="J20" i="6"/>
  <c r="J16" i="6"/>
  <c r="J19" i="6" l="1"/>
  <c r="J15" i="6"/>
  <c r="J14" i="6"/>
  <c r="J13" i="6"/>
  <c r="J12" i="6"/>
  <c r="Q26" i="2" l="1"/>
  <c r="Q23" i="2"/>
  <c r="Q15" i="2"/>
  <c r="Q20" i="2"/>
  <c r="Q17" i="2"/>
  <c r="AJ17" i="2" s="1"/>
  <c r="Q16" i="2"/>
  <c r="Q14" i="2"/>
  <c r="AK29" i="2" l="1"/>
  <c r="R16" i="2"/>
  <c r="R23" i="2"/>
  <c r="R17" i="2"/>
  <c r="R26" i="2"/>
  <c r="R20" i="2"/>
  <c r="R15" i="2"/>
  <c r="R14" i="2"/>
  <c r="AK20" i="2" l="1"/>
  <c r="AI20" i="2"/>
  <c r="AK15" i="2"/>
  <c r="AI15" i="2"/>
  <c r="AK17" i="2"/>
  <c r="AI17" i="2"/>
  <c r="Q12" i="2"/>
  <c r="Q28" i="2" l="1"/>
  <c r="Q27" i="2"/>
  <c r="AF13" i="2"/>
  <c r="AF12" i="2"/>
  <c r="Q13" i="2"/>
  <c r="R25" i="2" l="1"/>
  <c r="R30" i="2" s="1"/>
  <c r="F20" i="7" l="1"/>
  <c r="E20" i="7" s="1"/>
  <c r="G20" i="7" s="1"/>
  <c r="F16" i="7"/>
  <c r="E16" i="7" s="1"/>
  <c r="G16" i="7" s="1"/>
  <c r="I16" i="7" s="1"/>
  <c r="F10" i="7"/>
  <c r="E10" i="7" s="1"/>
  <c r="G10" i="7" s="1"/>
  <c r="I20" i="7" l="1"/>
  <c r="I10" i="7"/>
  <c r="AJ21" i="2" l="1"/>
  <c r="AI21" i="2" s="1"/>
  <c r="AK21" i="2" l="1"/>
  <c r="AD19" i="2" l="1"/>
  <c r="AE19" i="2" s="1"/>
  <c r="AF19" i="2" s="1"/>
  <c r="AG19" i="2" s="1"/>
  <c r="AD26" i="2"/>
  <c r="AE26" i="2" s="1"/>
  <c r="AF26" i="2" s="1"/>
  <c r="AG26" i="2" s="1"/>
  <c r="AD18" i="2"/>
  <c r="AE18" i="2" s="1"/>
  <c r="AF18" i="2" s="1"/>
  <c r="AG18" i="2" s="1"/>
  <c r="AD16" i="2"/>
  <c r="AE16" i="2" s="1"/>
  <c r="AF16" i="2" s="1"/>
  <c r="AG16" i="2" s="1"/>
  <c r="AD23" i="2"/>
  <c r="AE23" i="2" s="1"/>
  <c r="AF23" i="2" s="1"/>
  <c r="AG23" i="2" s="1"/>
  <c r="AD14" i="2"/>
  <c r="AE14" i="2" s="1"/>
  <c r="AF14" i="2" s="1"/>
  <c r="AG14" i="2" s="1"/>
  <c r="AD22" i="2"/>
  <c r="AE22" i="2" s="1"/>
  <c r="AF22" i="2" s="1"/>
  <c r="AG22" i="2" s="1"/>
  <c r="AD25" i="2"/>
  <c r="AE25" i="2" s="1"/>
  <c r="AF25" i="2" s="1"/>
  <c r="AG25" i="2" s="1"/>
  <c r="AD24" i="2"/>
  <c r="AE24" i="2" s="1"/>
  <c r="AF24" i="2" s="1"/>
  <c r="AG24" i="2" s="1"/>
  <c r="AD28" i="2"/>
  <c r="AE28" i="2" s="1"/>
  <c r="AF28" i="2" s="1"/>
  <c r="AG28" i="2" s="1"/>
  <c r="AD27" i="2"/>
  <c r="AE27" i="2" s="1"/>
  <c r="AF27" i="2" s="1"/>
  <c r="AG27" i="2" s="1"/>
  <c r="AD15" i="2"/>
  <c r="AE15" i="2" s="1"/>
  <c r="AF15" i="2" s="1"/>
  <c r="AG15" i="2" s="1"/>
  <c r="AD20" i="2"/>
  <c r="AE20" i="2" s="1"/>
  <c r="AF20" i="2" s="1"/>
  <c r="AG20" i="2" s="1"/>
  <c r="AG30" i="2" s="1"/>
  <c r="AD17" i="2"/>
  <c r="AE17" i="2" s="1"/>
  <c r="AF17" i="2" s="1"/>
  <c r="AG17" i="2" s="1"/>
  <c r="AD21" i="2"/>
  <c r="AE21" i="2" s="1"/>
  <c r="AF21" i="2" s="1"/>
  <c r="AG21" i="2" s="1"/>
  <c r="AD29" i="2"/>
  <c r="AE29" i="2" s="1"/>
  <c r="AF29" i="2" s="1"/>
  <c r="AG29" i="2" s="1"/>
  <c r="AK14" i="2" l="1"/>
  <c r="AI14" i="2"/>
  <c r="V15" i="2"/>
  <c r="W15" i="2" s="1"/>
  <c r="V27" i="2"/>
  <c r="W27" i="2" s="1"/>
  <c r="X27" i="2" s="1"/>
  <c r="V16" i="2"/>
  <c r="W16" i="2" s="1"/>
  <c r="V20" i="2"/>
  <c r="W20" i="2" s="1"/>
  <c r="V24" i="2"/>
  <c r="V28" i="2"/>
  <c r="W28" i="2" s="1"/>
  <c r="V19" i="2"/>
  <c r="W19" i="2" s="1"/>
  <c r="X19" i="2" s="1"/>
  <c r="V21" i="2"/>
  <c r="V25" i="2"/>
  <c r="W25" i="2" s="1"/>
  <c r="V29" i="2"/>
  <c r="W29" i="2" s="1"/>
  <c r="V23" i="2"/>
  <c r="W23" i="2" s="1"/>
  <c r="X23" i="2" s="1"/>
  <c r="V18" i="2"/>
  <c r="W18" i="2" s="1"/>
  <c r="V22" i="2"/>
  <c r="W22" i="2" s="1"/>
  <c r="X22" i="2" s="1"/>
  <c r="V26" i="2"/>
  <c r="W26" i="2" s="1"/>
  <c r="Y27" i="2" l="1"/>
  <c r="AJ27" i="2"/>
  <c r="Y22" i="2"/>
  <c r="AJ22" i="2"/>
  <c r="Y23" i="2"/>
  <c r="AJ23" i="2"/>
  <c r="Y19" i="2"/>
  <c r="AJ19" i="2"/>
  <c r="X29" i="2"/>
  <c r="Y29" i="2" s="1"/>
  <c r="W21" i="2"/>
  <c r="X21" i="2" s="1"/>
  <c r="Y21" i="2" s="1"/>
  <c r="W24" i="2"/>
  <c r="X24" i="2" s="1"/>
  <c r="X15" i="2"/>
  <c r="Y15" i="2" s="1"/>
  <c r="X26" i="2"/>
  <c r="X20" i="2"/>
  <c r="Y20" i="2" s="1"/>
  <c r="X18" i="2"/>
  <c r="X28" i="2"/>
  <c r="X25" i="2"/>
  <c r="AK23" i="2" l="1"/>
  <c r="AI23" i="2"/>
  <c r="Y26" i="2"/>
  <c r="AJ26" i="2"/>
  <c r="AJ24" i="2"/>
  <c r="Y24" i="2"/>
  <c r="AJ25" i="2"/>
  <c r="Y25" i="2"/>
  <c r="AK27" i="2"/>
  <c r="AI27" i="2"/>
  <c r="AJ28" i="2"/>
  <c r="Y28" i="2"/>
  <c r="AJ16" i="2"/>
  <c r="Y16" i="2"/>
  <c r="AK19" i="2"/>
  <c r="AI19" i="2"/>
  <c r="AI22" i="2"/>
  <c r="AK22" i="2"/>
  <c r="AJ18" i="2"/>
  <c r="Y18" i="2"/>
  <c r="AI28" i="2" l="1"/>
  <c r="AK28" i="2"/>
  <c r="AK18" i="2"/>
  <c r="AI18" i="2"/>
  <c r="AI26" i="2"/>
  <c r="AK26" i="2"/>
  <c r="AI25" i="2"/>
  <c r="AK25" i="2"/>
  <c r="AI16" i="2"/>
  <c r="AK16" i="2"/>
  <c r="AK30" i="2" s="1"/>
  <c r="AI24" i="2"/>
  <c r="AK24" i="2"/>
</calcChain>
</file>

<file path=xl/sharedStrings.xml><?xml version="1.0" encoding="utf-8"?>
<sst xmlns="http://schemas.openxmlformats.org/spreadsheetml/2006/main" count="668" uniqueCount="336">
  <si>
    <t>CAPACITACIÓN</t>
  </si>
  <si>
    <t>VOTOS FAVORABLES</t>
  </si>
  <si>
    <t>Régimen Disciplinario del Servidor Público</t>
  </si>
  <si>
    <t>Herramientas de Ofimática (Word, Excel, Power Point)</t>
  </si>
  <si>
    <t>Manejo de Plataformas Institucionales (Nube, Email, Sistema PQRSD y Campus Virtual Moodle)</t>
  </si>
  <si>
    <t>Servicio y Atención al Ciudadano</t>
  </si>
  <si>
    <t>Evaluación de Desempeño Laboral</t>
  </si>
  <si>
    <t>Gestión Documental y Ley de Archivo</t>
  </si>
  <si>
    <t>Transparencia y Bien Gobierno</t>
  </si>
  <si>
    <t>Manejo de Plataformas de Contacto (Teams, Microsoft Forms y Calendario)</t>
  </si>
  <si>
    <t>Contratación Estatal</t>
  </si>
  <si>
    <t>Supervisión e Interventoría de Contratos Estatales</t>
  </si>
  <si>
    <t>Gobierno en Línea</t>
  </si>
  <si>
    <t>Modelo Integrado de Planeación y Gestión MIPG</t>
  </si>
  <si>
    <t>Sistema de Gestión de la Calidad y Seguridad y Salud en el Trabajo</t>
  </si>
  <si>
    <t>Gestión del Talento Humano (Habilidades Blandas)</t>
  </si>
  <si>
    <t>Código de Integridad y Conflicto de Intereses</t>
  </si>
  <si>
    <t>Finanzas Públicas</t>
  </si>
  <si>
    <t>Habilidades Gerenciales</t>
  </si>
  <si>
    <t>Sostenibilidad Ambiental</t>
  </si>
  <si>
    <t>Derecho Policivo y Urbano</t>
  </si>
  <si>
    <t>ACTIVIDAD</t>
  </si>
  <si>
    <t>Apoyo en estudios de educación superior para Servidores Públicos</t>
  </si>
  <si>
    <t>Cobertura de Servicio Médico de Emergencias</t>
  </si>
  <si>
    <t>Realizar pasadía a algún destino a nivel regional</t>
  </si>
  <si>
    <t>Reconocimiento al servidor público</t>
  </si>
  <si>
    <t>Medición del Clima Laboral y acciones afirmativas al respecto</t>
  </si>
  <si>
    <t xml:space="preserve">Celebración de fechas especiales </t>
  </si>
  <si>
    <t>Consolidación de la Cultura Organizacional (actividades y campañas educativas)</t>
  </si>
  <si>
    <t>Caminatas Ecológicas</t>
  </si>
  <si>
    <t>Taller en cocina saludable</t>
  </si>
  <si>
    <t>Taller de Emprendimiento, éxito y prosperidad</t>
  </si>
  <si>
    <t>Programa de Prepensionados</t>
  </si>
  <si>
    <t>Taller Fortalecimiento del Ser (Inteligencia Emocional)</t>
  </si>
  <si>
    <t>FAV.</t>
  </si>
  <si>
    <t>DESFAV.</t>
  </si>
  <si>
    <t>CATEGORÍA</t>
  </si>
  <si>
    <t>FAVORABILIDAD</t>
  </si>
  <si>
    <t>TOTAL</t>
  </si>
  <si>
    <t>DESFAVORABILIDAD</t>
  </si>
  <si>
    <t>MAYOR</t>
  </si>
  <si>
    <t>ALTA</t>
  </si>
  <si>
    <t>MEDIA</t>
  </si>
  <si>
    <t>BAJA</t>
  </si>
  <si>
    <t>Actividades deportivas, Recreativas y Vacacionales</t>
  </si>
  <si>
    <t>Actividad Lúdica Familiar (Bingo Virtual)</t>
  </si>
  <si>
    <t>Vacaciones Recreativas para hijos/as de servidores</t>
  </si>
  <si>
    <t>Juegos Deportivos de integración (torneos relámpago)</t>
  </si>
  <si>
    <t>Actividad física en casa (Rumbo terapia, Cardio Box, Entrenamiento Funcional y Pausas activas)</t>
  </si>
  <si>
    <t>Actividades Artísticas y Culturales</t>
  </si>
  <si>
    <t>Jornadas de Cineteca</t>
  </si>
  <si>
    <t>Celebración de fechas especiales (Día de la Mujer, Día de la Familia, Día de los Niños, Día del Servidor Público, Día del Amor y la Amistad y Navidad)</t>
  </si>
  <si>
    <t>Actividades de Promoción y Prevención en Salud</t>
  </si>
  <si>
    <t>Actividades de Manualidad y Artesanías</t>
  </si>
  <si>
    <t>Arreglos Navideños</t>
  </si>
  <si>
    <t>Bisutería (accesorios en herrajes y/o mostacilla)</t>
  </si>
  <si>
    <t>Pintura y decoración de bizcochos de porcelana</t>
  </si>
  <si>
    <t>Pintura y decoración de cuadro en estuco</t>
  </si>
  <si>
    <t>Calidad de Vida Laboral</t>
  </si>
  <si>
    <t>Plan de Incentivos</t>
  </si>
  <si>
    <t>Gestión del Conocimiento y la Innovación</t>
  </si>
  <si>
    <t>Creación de Valor Público</t>
  </si>
  <si>
    <t>Transformación Digital</t>
  </si>
  <si>
    <t>Probidad y Ética de lo público</t>
  </si>
  <si>
    <t>Derecho Policivo y Derecho Urbano</t>
  </si>
  <si>
    <t>PLAN INSTITUCIONAL DE CAPACITACIÓN 2021</t>
  </si>
  <si>
    <t>PLAN DE BIENESTAR SOCIAL E INCENTIVOS 2021</t>
  </si>
  <si>
    <t>Responsables</t>
  </si>
  <si>
    <t>Control Interno, Procuraduria y Personeria</t>
  </si>
  <si>
    <t>Proveedores</t>
  </si>
  <si>
    <t>Internos</t>
  </si>
  <si>
    <t>Externos</t>
  </si>
  <si>
    <t>VOTOS FAV</t>
  </si>
  <si>
    <t>Intensidad Horaria</t>
  </si>
  <si>
    <t xml:space="preserve">Jairo Delgado y Natalia Pinilla </t>
  </si>
  <si>
    <t>Siomara Hernandez</t>
  </si>
  <si>
    <t>AREA Responsable</t>
  </si>
  <si>
    <t>TIC Y SENA</t>
  </si>
  <si>
    <t>MODALIDAD</t>
  </si>
  <si>
    <t>Virtual</t>
  </si>
  <si>
    <t>Presencial</t>
  </si>
  <si>
    <r>
      <rPr>
        <sz val="11"/>
        <color rgb="FF0070C0"/>
        <rFont val="Calibri"/>
        <family val="2"/>
        <scheme val="minor"/>
      </rPr>
      <t>Nube:</t>
    </r>
    <r>
      <rPr>
        <sz val="11"/>
        <color theme="1"/>
        <rFont val="Calibri"/>
        <family val="2"/>
        <scheme val="minor"/>
      </rPr>
      <t xml:space="preserve"> Calidad</t>
    </r>
  </si>
  <si>
    <t>Costos</t>
  </si>
  <si>
    <t>Edson Gómez García</t>
  </si>
  <si>
    <r>
      <rPr>
        <sz val="11"/>
        <rFont val="Calibri"/>
        <family val="2"/>
        <scheme val="minor"/>
      </rPr>
      <t xml:space="preserve">TIC: </t>
    </r>
    <r>
      <rPr>
        <sz val="11"/>
        <color rgb="FF0070C0"/>
        <rFont val="Calibri"/>
        <family val="2"/>
        <scheme val="minor"/>
      </rPr>
      <t>Sistema PQRSD y Campus Virtual Moodle</t>
    </r>
  </si>
  <si>
    <t>*CAME *SUBSECRETARIA ADMINISTRATIVA              *FUNCÍON PÚBLICA</t>
  </si>
  <si>
    <t>Jairo Delgado             Natalia Pinilla               Ederit Orozco             Leonel García</t>
  </si>
  <si>
    <t>*SUBSECRETARIA ADMINISTRATIVA              *CNSC - EDL:APP</t>
  </si>
  <si>
    <t>Capacitador</t>
  </si>
  <si>
    <t>José Fernando Suarez Venegas</t>
  </si>
  <si>
    <t>Jairo Delgado y Ana Milena</t>
  </si>
  <si>
    <t>Leonel García - FUNCÍON PÚBLICA</t>
  </si>
  <si>
    <t>Claudía Chisica</t>
  </si>
  <si>
    <t xml:space="preserve">Archivo central </t>
  </si>
  <si>
    <t>Maria Camila Bentacourt</t>
  </si>
  <si>
    <t>Despacho Alcalde</t>
  </si>
  <si>
    <t>ESAP</t>
  </si>
  <si>
    <t xml:space="preserve">Jairo Delgado                         Natalia Pinilla               </t>
  </si>
  <si>
    <t>*SUBSECRETARIA ADMINISTRATIVA              *FUNCÍON PÚBLICA</t>
  </si>
  <si>
    <t>Siomara Hernandez        FUNCÍON PÚBLICA</t>
  </si>
  <si>
    <t>Sistema  Seguridad y Salud en el Trabajo</t>
  </si>
  <si>
    <t xml:space="preserve">Sistema de Gestión de la Calidad </t>
  </si>
  <si>
    <t>CLAUDIA PATIÑO</t>
  </si>
  <si>
    <t>SIOMARA HERNANDEZ</t>
  </si>
  <si>
    <t>CALIDAD Y HSEQ</t>
  </si>
  <si>
    <t xml:space="preserve">Leonel García </t>
  </si>
  <si>
    <t>Sergio Jaimes       FUNCÍON PÚBLICA</t>
  </si>
  <si>
    <t>HELBERT PANQUEVA</t>
  </si>
  <si>
    <t xml:space="preserve">Jairo Gelgado -            Leonel García </t>
  </si>
  <si>
    <t>SUBSECRETARIA AMBIENTE</t>
  </si>
  <si>
    <t>SUBSECRETARIA ADMINISTRATIVA</t>
  </si>
  <si>
    <t xml:space="preserve">Jairo Delgado -  Sergio Jaimes           </t>
  </si>
  <si>
    <t>Jairo Delgado, Natalia Pinilla y  Sergio Jaimes</t>
  </si>
  <si>
    <t>Jairo Gelgado -            Leonel García - Sergio Jaimes</t>
  </si>
  <si>
    <t>Gestión del Talento Humano (Habilidades Blandas - Habilidades Gerenciales - Planeación Estratégica)</t>
  </si>
  <si>
    <t>Laura Moreno - Sergio Jaimes - Ana Milena Ardila</t>
  </si>
  <si>
    <t>Universidades de Bucaramanga</t>
  </si>
  <si>
    <t>Subsecretaria Administrativa</t>
  </si>
  <si>
    <t>ISABU / EMERMEDICA / AME</t>
  </si>
  <si>
    <t>Capacitador/      Proveedor</t>
  </si>
  <si>
    <t>Comfenalco /  Cajasan: junio a noviembre</t>
  </si>
  <si>
    <t>EDL: Ederit y Natalia</t>
  </si>
  <si>
    <t>Laura Moreno - Sergio Jaimes</t>
  </si>
  <si>
    <t>Claudia Patiño</t>
  </si>
  <si>
    <t>ARL Positiva</t>
  </si>
  <si>
    <t>Dia de la Mujer 
Fecha: 8 de marzo</t>
  </si>
  <si>
    <t>Dia del Niño 
Fecha: 24 de abril</t>
  </si>
  <si>
    <t xml:space="preserve">Navidad
</t>
  </si>
  <si>
    <t>Leonel Garcia</t>
  </si>
  <si>
    <t>Comfenalco y Subsecretaria Administrativa</t>
  </si>
  <si>
    <t>Comfenalco</t>
  </si>
  <si>
    <t>VALOR POR PERSONA</t>
  </si>
  <si>
    <t>VALOR TOTAL</t>
  </si>
  <si>
    <t>ACTIVIDAD ESPECÍFICA</t>
  </si>
  <si>
    <t>CANT.</t>
  </si>
  <si>
    <t>Lomas del Viento</t>
  </si>
  <si>
    <t>Topocoro</t>
  </si>
  <si>
    <t>Mesón del Cuchicute (Viaje)</t>
  </si>
  <si>
    <t>Cascadas las Golondrinas o Cascada El Caney</t>
  </si>
  <si>
    <t>La Mesa Redonda</t>
  </si>
  <si>
    <t>HOTEL MUNDO GUARIGUA(Viaje)</t>
  </si>
  <si>
    <t>Cascadas del Ensueño /o cascada  Raudales de las Amarillas</t>
  </si>
  <si>
    <t>Laura Moreno- Sergio Jaimes</t>
  </si>
  <si>
    <t>Vacaciones Recreativas</t>
  </si>
  <si>
    <t>Celebración día de los niños</t>
  </si>
  <si>
    <t>Realizar actividad vacacional destino regional</t>
  </si>
  <si>
    <t>Plan pasadía para el trabajador y tres integrantes de su núcleo familiar</t>
  </si>
  <si>
    <t>Actividad vacacional para el trabajador y tres integrantes de su núcleo familiar</t>
  </si>
  <si>
    <t xml:space="preserve">Caminata ecologica Paramo de Santurban </t>
  </si>
  <si>
    <t>Reconocimiento día del Servidor Publico</t>
  </si>
  <si>
    <t>Aguinaldo Navideño</t>
  </si>
  <si>
    <t>VALOR UNITARIO</t>
  </si>
  <si>
    <t>IVA</t>
  </si>
  <si>
    <t>ALCALDÍA DE BUCARAMANGA</t>
  </si>
  <si>
    <t>ESTUDIO DE PRECIOS DE MERCADO</t>
  </si>
  <si>
    <t xml:space="preserve">PROYECTO: </t>
  </si>
  <si>
    <t xml:space="preserve">SECRETARIA </t>
  </si>
  <si>
    <t>SECRETARÍA ADMINISTRATIVA</t>
  </si>
  <si>
    <t>ESPECIFICACIONES Y/O CARACTERÍSTICAS TÉCNICAS REQUERIDAS</t>
  </si>
  <si>
    <t>CANTIDAD</t>
  </si>
  <si>
    <t>PLAZO MESES</t>
  </si>
  <si>
    <t>VALOR UNITARIO PROMEDIO</t>
  </si>
  <si>
    <t>VALOR TOTAL PROMEDIO</t>
  </si>
  <si>
    <t>PRECIO UNITARIO ($)</t>
  </si>
  <si>
    <t xml:space="preserve">TOTAL ($) </t>
  </si>
  <si>
    <t>1.2 Implantación
a. Administrador técnico.
Usuarios estimados: 1
b. Administrador Funcional
Usuario estimados: 1
c. Ventanilla Única de Radicación de
Comunicaciones recibidas y enviadas
presenciales.
Usuarios estimados: ilimitados
d. Radicación de comunicaciones Internas y
enviadas Cero papeles, y gestión de
comunicaciones.
Usuarios estimados: ilimitados
e. Módulo de archivo.
Usuarios estimados: ilimitados</t>
  </si>
  <si>
    <t>1.3 Gestión del cambio
Gestión del cambio (Dirigido a los directivos y
coordinadores - Hasta 100 personas)
a. Dimensionador de Cambio
b. Madurez de cambio
c. Estrategia de cambio
d. Plan de comunicaciones
e. Plan de movilización
f. Plan de sostenibilidad</t>
  </si>
  <si>
    <t>1.4 Entrenamientos
a. Administrador técnico
Usuarios estimados: 1
b. Administrador Funcional
Usuarios estimados: 1
c. Ventanilla Única de Radicación de
Comunicaciones recibidas y enviadas
presenciales.
Usuarios estimados: ilimitados
d. Radicación de comunicaciones Internas y
enviadas Cero papeles, y gestión de
comunicaciones
Usuarios estimados: ilimitados
e. Módulo de archivo
Usuarios estimados: ilimitados</t>
  </si>
  <si>
    <t>1.5 Puesta en producción y garantía
a. Pruebas unitarias
b. Pruebas funcionales
c. Entrega de manuales de usuario
d. Puesta en producción
e. Garantía
f. Soporte y mantenimiento
g. Mejoras y actualizaciones</t>
  </si>
  <si>
    <t>SUBTOTAL:</t>
  </si>
  <si>
    <t>GRAVAMENES</t>
  </si>
  <si>
    <t>TOTAL:</t>
  </si>
  <si>
    <t>FECHA DE COTIZACIÓN:</t>
  </si>
  <si>
    <t>BENEFICIOS OFERTADOS POR EL PROVEEDOR:</t>
  </si>
  <si>
    <t>EN CASO DE NO CONTAR CON LAS 3 COTIZACIONES EXPLICAR LAS RAZONES:</t>
  </si>
  <si>
    <t>OBSERVACIONES:</t>
  </si>
  <si>
    <t xml:space="preserve">
Los gravamenes estan incluidos en cada cotización ya que se solicito que se inlcuiyen en las cotizaciones y son costos directos e indirectos y todas las erogaciones necesarias para el cumplimiento y satisfacción de la necesidad.  Entre los principales están los impuestos departamentales, municipales, tasas y contribuciones. </t>
  </si>
  <si>
    <t>____________________________________________</t>
  </si>
  <si>
    <t>________________________________________________</t>
  </si>
  <si>
    <t>ELABORÓ: Leidy Paola Gamboa - CPS OATIC</t>
  </si>
  <si>
    <t xml:space="preserve">Fortalecimiento del plan institucional de bienestar laboral, incentivos y capacitación para los servidores públicos del municipio de Bucaramanga </t>
  </si>
  <si>
    <t>Proyectó : Carolina Toledo-cps</t>
  </si>
  <si>
    <t xml:space="preserve">ACTIVIDAD No. 2.1.1 Desarrollar acciones para la promoción y prevención en salud de los servidores públicos </t>
  </si>
  <si>
    <t>30 de mayo  de 2021</t>
  </si>
  <si>
    <t>La cobertura de servicio medico  se obtiene con una cotizaciones por parte de la caja de compensacion familiar de la entidad.</t>
  </si>
  <si>
    <t xml:space="preserve">ACTIVIDAD No.2.1.2 Desarrollar acciones de recreación, incentivos y prevención del riesgo psicosocial para los servidores públicos. </t>
  </si>
  <si>
    <t xml:space="preserve">                Secretario Administrativo                                                                                      Subsecretario Administrativo de talento humano</t>
  </si>
  <si>
    <t xml:space="preserve">     CESAR AUGUSTO CASTELLANOS GOMEZ                                        LEONEL ADELMO GARCIA ZAMBRANO</t>
  </si>
  <si>
    <t>23 de marzo de 2021</t>
  </si>
  <si>
    <t>VALOR UNITARIO SIN GRAVAMENES</t>
  </si>
  <si>
    <t>VALOR UNITARIO CON GRAVAMENES</t>
  </si>
  <si>
    <t xml:space="preserve">VALOR POR PERSONA </t>
  </si>
  <si>
    <t xml:space="preserve"> $ - </t>
  </si>
  <si>
    <t>cotizacion 1
COMFENALCO SANTANDER</t>
  </si>
  <si>
    <t>cotizacion 2
CAJASAM</t>
  </si>
  <si>
    <t xml:space="preserve">cotizacion 3
AGENCIA DE VIAJES HORIZONTE </t>
  </si>
  <si>
    <t>PROMEDIO POR PERSONA</t>
  </si>
  <si>
    <t>PROMEDIO TOTAL</t>
  </si>
  <si>
    <t xml:space="preserve">COTIZACIÓN NO. 2  
AME
</t>
  </si>
  <si>
    <t>COTIZACIÓN NO. 1
COMFENALCO</t>
  </si>
  <si>
    <t>09 de marzo de 2021</t>
  </si>
  <si>
    <t>01 de junio de 2021</t>
  </si>
  <si>
    <t xml:space="preserve">     CESAR AUGUSTO CASTELLANOS GOMEZ                                                                  LEONEL ADELMO GARCIA ZAMBRANO</t>
  </si>
  <si>
    <t xml:space="preserve"> Secretario Administrativo                                                                                     Subsecretario Administrativo de talento humano</t>
  </si>
  <si>
    <t>Dia de campo- Relax</t>
  </si>
  <si>
    <t>Hotel Campestre San Gil Opción # 1
ESCAPE DE HISTORIA Y CULTURA
1N – 2D</t>
  </si>
  <si>
    <t>Vacaciones Recreativas Cascadas De Juan Curí Y Valle De San José Eco Hotel El Ocaso</t>
  </si>
  <si>
    <t>valores de la cotizacion</t>
  </si>
  <si>
    <t>Se solicitaron cotizaciones a diferentes empresas operadoras y logisticas para realizar actividades a los servidores publicos, de acuerdo a los allegado por las empresas y los items cotizados, se saca un promedio de las actividades cotizadas, se anexa correo de solicitud de las cotizacioenes
La cotizacion  de la empresa AME cotizo por un total de 4 meses es por eso que se calcula los 28000 del costo mensual por el tiempo que requiere la entidad que son 5 meses  para un total de $140000 por precio unitario.</t>
  </si>
  <si>
    <t>ARKADIA</t>
  </si>
  <si>
    <t>valores unitarios de la cotizacion</t>
  </si>
  <si>
    <t xml:space="preserve">En la cotización 2  no se incluian los graavamenes gurbernamentales y municipales es por lo anterior que se calcula esta información y se trabaja con los valores unitarios de cada cotización  y  ya que la cantidad en las cotizaciones cambia, segun requerimiento de la entidad.
A continución se enuncian los valores tenidos en cuenta de la cotización 2:
ITEM Realizar pasadía a algún destino a nivel regional: Se alcula el valor unitario de la cantidad total que ofrece la empresa 40320000, dividos por 360 personas.
ITEM Realizar actividad vacacional destino regional: Se calcula los valores totale de la cotizacion de la empresa, escogiendo solo un tarifa de alogamiento segun la categoria  y se excluye una actividad nocturna, a esta cantidad se le divide por el numero de personas para conocer el valor unitario de la actividad.
ITEM: Celebración del dia de los niños: ARKADIA: se calcula el valor unitario por persona de acuerdo al valor de la cotización dividio por la cantidad de personas
ITEM: Vacaciones Recreativas : se calcula el valor unitario por persona de acuerdo al valor de la cotización dividio por la cantidad de personas
En la cotización 3  no se incluian los graavamenes gurbernamentales y municipales es por lo anterior que se calcula esta información y se trabaja con los valores unitarios ya que la cantidad en las cotizaciones cambia.
A continución se enuncian los valores tenidos en cuenta de la cotización 3:
ACTIVIDAD  ESPECIFICA: Topocoro: el valor de la actividad  por persona es por $120.000
ACTIVIDAD  ESPECIFICA: Dia de campo- Relax: El valor de la actividad por persona es de $80.000
ACTIVIDAD  ESPECIFICA:"Hotel Campestre San Gil Opción # 1 ESCAPE DE HISTORIA Y CULTURA 1N – 2D" Dia de campo- Relax: El valor de la actividad por persona es de $244.000
ACTIVIDAD  ESPECIFICA:Caminata ecologica Paramo de Santurban Dia de campo- Relax: El valor de la actividad por persona es de $166.000
ACTIVIDAD  ESPECIFICA: Vacaciones Recreativas Cascadas De Juan Curí Y Valle De San José Eco Hotel Dia de campo- Relax: El valor de la actividad por persona es de $115.000 y por 3 tres integrantes de su nucleo familiar
</t>
  </si>
  <si>
    <t>Se solicitaron cotizaciones a diferentes empresas operadoras y logisticas para realizar actividades a los servidores publicos, de acuerdo a los a llegado por las empresas y los items cotizados, se saca un promedio de las actividades cotizadas. 
las celdas sombreadas en la cotización 2 y 3  son items que no cotizaron los empresas.
La cotización 1 es de la caja de compesación familiar es comfenalco santarder  y esta provee unos servicios con descuentos y beneficios para los servidores publicos de la administración. 
Asi mismo exite una  actividad que es un aguinaldo Navideño, este es un beneficios que lo suministra directamente la caja de compensación familiar es por esto que las otras empresas no lo cotizaron</t>
  </si>
  <si>
    <t xml:space="preserve">        </t>
  </si>
  <si>
    <t>Proyecto: Ana Carolina Toledo - CPS Sec. Administrativa</t>
  </si>
  <si>
    <t>REVISÓ: Ana Carolina Toledo - CPS Sec. Administrativa</t>
  </si>
  <si>
    <t xml:space="preserve">SECRETARIO ADMINISTRATIVO </t>
  </si>
  <si>
    <t>V°B° SECRETARIO DE DESPACHO :</t>
  </si>
  <si>
    <t>10 de mayo de 2021</t>
  </si>
  <si>
    <t>PRECIO MENSUAL ($)</t>
  </si>
  <si>
    <t>COTIZACIÓN NO. 4</t>
  </si>
  <si>
    <t xml:space="preserve">COTIZACIÓN NO. 3                         </t>
  </si>
  <si>
    <t xml:space="preserve">COTIZACIÓN NO. 2                                          </t>
  </si>
  <si>
    <t xml:space="preserve">COTIZACIÓN NO. 1                  </t>
  </si>
  <si>
    <t>Branding  de  publicidad institucional  para instalar en puerta de Metrolínea (incluye instalación).
Medidas: 1.75mts X 1.85m — Área total: 3.24 m2 Área de impresión: 1.75m x 1.85 m
Área visual: 1.70 m x 1.80
Material: Vinilo adhesivo Avery 2922 Calandrado Finalizados: Laminado Avery mate y Refilado a ras. Resolución de impresión: 1440 dpi
Tinta: Solvente Nota:
Tener en cuenta que es una puerta tipo A. Tener en cuenta los perfiles de 1 cm
Tener en cuenta que el arte se divide en dos cuerpos
12 puertas de dos cuerpos Estaciones Metrolínea</t>
  </si>
  <si>
    <t>COTIZACIÓN 1
TABMEDIOS</t>
  </si>
  <si>
    <t>COTIZACIÓN 2
UNION IMPRESOS</t>
  </si>
  <si>
    <t>COTIZACIÓN 3 
MAST PRINT</t>
  </si>
  <si>
    <t>PROMEDIO</t>
  </si>
  <si>
    <t>VALOR CON IVA
UNITARIO</t>
  </si>
  <si>
    <t>Vinilo  adhesivo  para  ascensores  (Nota:  incluye  tres tipos de piezas: Puertas (divididas) y fondo) impresión e instalación de adhesivo brillante Avery sin plastificar 1440 DPI tintas 100% solventes„ Medidas. Dos puertas 50 cm x 2, 10 m Fondo (interior ascensor) 1,38 m de ancho x 2,16 m alto)
38 puertas
6 fondos Alcaldía</t>
  </si>
  <si>
    <t>Lona  traslucida  para  caja  de  luz  tipo  panaflex  con instalación. Medidas: d, 70m por 1, 70m</t>
  </si>
  <si>
    <t>Lona  traslucida  para  caja  de  luz  tipo  panaflex  con instalación. Medidas: 3,40m por 1,70m</t>
  </si>
  <si>
    <t>Cuaderno  pasta  dura  100  hojas,  argollado,  tamaño standard con separadores full color y contenido</t>
  </si>
  <si>
    <r>
      <rPr>
        <b/>
        <sz val="10"/>
        <rFont val="Arial"/>
        <family val="2"/>
      </rPr>
      <t>VALOR
UNITARIO</t>
    </r>
  </si>
  <si>
    <r>
      <rPr>
        <b/>
        <sz val="10"/>
        <rFont val="Arial"/>
        <family val="2"/>
      </rPr>
      <t>VALOR
TOTAL</t>
    </r>
  </si>
  <si>
    <r>
      <rPr>
        <sz val="10"/>
        <rFont val="Arial"/>
        <family val="2"/>
      </rPr>
      <t>Valla tensada con remarco metálico. Impresión en lona banner 13 onzas 1440 dpi tintas 100% solventes tensado en remarco metálico de 1", con instalación en sitio.
Medidas: 5x2, las 3 con remarco</t>
    </r>
  </si>
  <si>
    <r>
      <rPr>
        <sz val="10"/>
        <rFont val="Arial"/>
        <family val="2"/>
      </rPr>
      <t>Valla  tensada  con  remarco  metálico.  Impresión  en lona banner 13 onzas 1440 dpi tintas 100% solventes tensado en remarco metálico de 1", con instalación en sitio.
Medidas: 5x10 con remarco</t>
    </r>
  </si>
  <si>
    <r>
      <rPr>
        <sz val="10"/>
        <rFont val="Arial"/>
        <family val="2"/>
      </rPr>
      <t>Pendón  con  araña.  Impresión  en  lona  banner  13 onzas 1440 dpi tintas 100% solventes, acabado con ojáleles  en las 4 esquinas. Incluye  estructura  araña con soportes en fibra de vidrio y su debido empaque n tela".
Medidas: 2x1</t>
    </r>
  </si>
  <si>
    <r>
      <rPr>
        <sz val="10"/>
        <rFont val="Arial"/>
        <family val="2"/>
      </rPr>
      <t>Lona  traslucida  para  caja  de  luz  tipo  panaflex  con instalación.
Medidas: 1,20m x 1,70m</t>
    </r>
  </si>
  <si>
    <r>
      <rPr>
        <sz val="10"/>
        <rFont val="Arial"/>
        <family val="2"/>
      </rPr>
      <t>2 Backing solo impresión a full color sobre lona.
2 Backing Incluyen estructura metálica para tensar la lona con sus debidos soportes, que permita instalarse en cualquier sitio.
Tamaño: 3m de ancho x 2m de alto</t>
    </r>
  </si>
  <si>
    <r>
      <rPr>
        <sz val="10"/>
        <rFont val="Arial"/>
        <family val="2"/>
      </rPr>
      <t>Manilla en goma. Impresión a full.
Color de 29 cm x 1,5 cm, solo va impresa por 1 cara.</t>
    </r>
  </si>
  <si>
    <r>
      <rPr>
        <sz val="10"/>
        <rFont val="Arial"/>
        <family val="2"/>
      </rPr>
      <t>Vinilos adhesivos para paredes, puertas y superficies. impresión e instalación de adhesivo brillante avery sin plastificar    1440    DPI    tintas    100%    solventes. Medidas:
medidas 3x2</t>
    </r>
  </si>
  <si>
    <r>
      <rPr>
        <sz val="10"/>
        <rFont val="Arial"/>
        <family val="2"/>
      </rPr>
      <t>Flyer propalcote 150 Tamaño: media carta Tiro-retiro
Tinta 4x4</t>
    </r>
  </si>
  <si>
    <r>
      <rPr>
        <sz val="10"/>
        <rFont val="Arial"/>
        <family val="2"/>
      </rPr>
      <t>Adhesivo un cuarto de carta — Troquelado Tinta: 4x4
Medidas: 20 cm x 20 cm</t>
    </r>
  </si>
  <si>
    <r>
      <rPr>
        <sz val="10"/>
        <rFont val="Arial"/>
        <family val="2"/>
      </rPr>
      <t>Valla tensada con remarco metálico. Impresión en lona banner 13 onzas 1440 dpi tintas 100% solventes tensado, con instalación en sitio y valor de arrendamiento mensual.
Medidas: 11,60m x 3,60m</t>
    </r>
  </si>
  <si>
    <t xml:space="preserve">
Los gravamenes estan incluidos en cada cotización ya que se solicito que se inlcuiyen en las cotizaciones y son costos directos e indirectos y todas las erogaciones necesarias para el cumplimiento y satisfacción de la necesidad.  Entre los principales están los impuestos departamentales, municipales, tasas y contribuciones. 
La cotización no especificaban el IVA, se realizo el analisis y se le incluyo
</t>
  </si>
  <si>
    <t xml:space="preserve">  Secretaria Administrativa           </t>
  </si>
  <si>
    <t>ITEM</t>
  </si>
  <si>
    <t>DESCRIPCIÓN</t>
  </si>
  <si>
    <t>CADENAS RADIALES (CUÑAS)</t>
  </si>
  <si>
    <t>OLÍMPICA ST</t>
  </si>
  <si>
    <r>
      <rPr>
        <sz val="12"/>
        <rFont val="Arial Narrow"/>
        <family val="2"/>
      </rPr>
      <t>TEMPRANO       ES      MÁS BACANO  6:00  A  9:00  AM  - PROGRAMACIÓN
MUSICAL 10:00 A 7:00 PM</t>
    </r>
  </si>
  <si>
    <t>TROPICANA ST</t>
  </si>
  <si>
    <r>
      <rPr>
        <sz val="12"/>
        <rFont val="Arial Narrow"/>
        <family val="2"/>
      </rPr>
      <t>Cuña    de    30    segundos. Horario de 6:00 a.m. a 10:00
a.m.  y  10:00  a.m.  A  7:00 p.m., HORARIO TRIPLE A</t>
    </r>
  </si>
  <si>
    <t>RADIO UNO 106.7 FM</t>
  </si>
  <si>
    <r>
      <rPr>
        <sz val="12"/>
        <rFont val="Arial Narrow"/>
        <family val="2"/>
      </rPr>
      <t>CUÑA 30 SEG  -  NOTICIAS
DE LA MAÑANA - Horario de 6:00  a.m.  a  10:00  a.m.  y
10:00   a.m.   A   7:00   p.m. HORARIO TRIPLE A</t>
    </r>
  </si>
  <si>
    <t>LA FM 99.7 FM</t>
  </si>
  <si>
    <r>
      <rPr>
        <sz val="12"/>
        <rFont val="Arial Narrow"/>
        <family val="2"/>
      </rPr>
      <t>CUÑA 30 SEG  -  NOTICIAS DE  LA  MAÑANA  -   6  A  10
M.Horario   de  6:00   a.m.  a 10:00  a.m.  y  10:00  a.m.  A
7:00 p.m. HORARIO TRIPLE A</t>
    </r>
  </si>
  <si>
    <r>
      <rPr>
        <b/>
        <sz val="12"/>
        <rFont val="Arial Narrow"/>
        <family val="2"/>
      </rPr>
      <t>LA CARIÑOSA
1.180 AM</t>
    </r>
  </si>
  <si>
    <r>
      <rPr>
        <sz val="12"/>
        <rFont val="Arial Narrow"/>
        <family val="2"/>
      </rPr>
      <t>CUÑA    30    SEG    LOCAL
NOTICIEROS.   Horario   de 6:00  a.m.  a  10:00  a.m.  y
10:00   a.m.   A   7:00   p.m. HORARIO TRIPLE A</t>
    </r>
  </si>
  <si>
    <t>RCN LA RADIO 800 AM</t>
  </si>
  <si>
    <r>
      <rPr>
        <sz val="12"/>
        <rFont val="Arial Narrow"/>
        <family val="2"/>
      </rPr>
      <t>CUÑA    30    SEG    LOCAL NOTICIERO        DE        LA
MAÑANA.  Horario  de  6:00 a.m.  a  10:00  a.m.  y  10:00
a.m. A 7:00 p.m. HORARIO TRIPLE A</t>
    </r>
  </si>
  <si>
    <t>BÉSAME</t>
  </si>
  <si>
    <r>
      <rPr>
        <sz val="12"/>
        <rFont val="Arial Narrow"/>
        <family val="2"/>
      </rPr>
      <t>CUÑA    30    SEG    LOCAL NOTICIERO                   DEL
MEDIODIA. Horario de 6:00 a.m.  a  10:00  a.m.  y  10:00
a.m. A 7:00 p.m. HORARIO TRIPLE A</t>
    </r>
  </si>
  <si>
    <t>CARACOL RADIO (880 AM y 99.2 FM)</t>
  </si>
  <si>
    <t>Cuña de 30 segundos Break Local - 6:00 am Hoy x Hoy y Noticiero del Mediodía.</t>
  </si>
  <si>
    <r>
      <rPr>
        <sz val="12"/>
        <rFont val="Arial Narrow"/>
        <family val="2"/>
      </rPr>
      <t>Cuña    de    30    segundos. Horario de 6:00 a.m. a 10:00
a.m. y 10:00 a.m. A 7:00 p.m. HORARIO TRIPLE A</t>
    </r>
  </si>
  <si>
    <t>LA W 90.7FM</t>
  </si>
  <si>
    <r>
      <rPr>
        <sz val="12"/>
        <rFont val="Arial Narrow"/>
        <family val="2"/>
      </rPr>
      <t>Cuña de 30 segundos Break Local    -    Noticiero    de    la mañana Horario de 6:00 a.m. a 10:00 a.m. y 10:00 a.m. a
7:00 p.m. HORARIO TRIPLE A</t>
    </r>
  </si>
  <si>
    <t>EL SOL</t>
  </si>
  <si>
    <r>
      <rPr>
        <sz val="12"/>
        <rFont val="Arial Narrow"/>
        <family val="2"/>
      </rPr>
      <t>Cuña     de     30     segundo, Horario de 6:00 a.m. a 10:00 a.m. y 10:00 a.m. A 7:00 p.m.
HORARIO TRIPLE A</t>
    </r>
  </si>
  <si>
    <t>BLU RADIO 960 AM</t>
  </si>
  <si>
    <r>
      <rPr>
        <sz val="12"/>
        <rFont val="Arial Narrow"/>
        <family val="2"/>
      </rPr>
      <t>Cuña de 30 segundos Break Local - Mañanas Blu ( 5 AM -
12 m). HORARIO TRIPLE A</t>
    </r>
  </si>
  <si>
    <t>LA MEGA</t>
  </si>
  <si>
    <r>
      <rPr>
        <sz val="12"/>
        <rFont val="Arial Narrow"/>
        <family val="2"/>
      </rPr>
      <t>Cuña     de     30     segundos Horario de 6:00 a.m. a 10:00 a.m. y 10:00 a.m. A 7:00 p.m.
HORARIO TRIPLE A</t>
    </r>
  </si>
  <si>
    <t>RADIO MELODÍA</t>
  </si>
  <si>
    <t>EMISORA ONDA CINCO</t>
  </si>
  <si>
    <r>
      <rPr>
        <sz val="12"/>
        <rFont val="Arial Narrow"/>
        <family val="2"/>
      </rPr>
      <t>Cuña     de     30     segundo, Horario de 6:00 a.m. a 10:00
a.m. y 10:00 a.m. A 7:00 p.m. HORARIO TRIPLE A</t>
    </r>
  </si>
  <si>
    <t>MEDIOS DIGITALES</t>
  </si>
  <si>
    <t>VANGUARDIA.COM</t>
  </si>
  <si>
    <t>Banner home</t>
  </si>
  <si>
    <t>Video  PreRoll  -  [Impresión, Minimo 20.000]</t>
  </si>
  <si>
    <r>
      <rPr>
        <sz val="12"/>
        <rFont val="Arial Narrow"/>
        <family val="2"/>
      </rPr>
      <t>Publirreportaje     (Contenido pautado)   [UNA   PAGINA   - Incluye        .com,        redes, notificación]    puede    incluir
video o nota</t>
    </r>
  </si>
  <si>
    <t>CARACOL DIGITAL</t>
  </si>
  <si>
    <t>Video PreRoll</t>
  </si>
  <si>
    <t>Audio Preroll</t>
  </si>
  <si>
    <t>Publirreportaje     (Contenido pautado) Video o Nota</t>
  </si>
  <si>
    <t>CANAL TRO</t>
  </si>
  <si>
    <t>Publirreportaje     (Contenido pautado) (MINUTO) Video o Nota</t>
  </si>
  <si>
    <t>ORO NOTICIAS</t>
  </si>
  <si>
    <r>
      <rPr>
        <sz val="12"/>
        <rFont val="Arial Narrow"/>
        <family val="2"/>
      </rPr>
      <t>Paquete         Digital         en
Facebook,               Youtube, Instagram</t>
    </r>
  </si>
  <si>
    <t>RCN RADIO</t>
  </si>
  <si>
    <t>Pauta Digital Nacional</t>
  </si>
  <si>
    <t>Pauta Digital Regional</t>
  </si>
  <si>
    <t>LA FM</t>
  </si>
  <si>
    <t>EL TIEMPO</t>
  </si>
  <si>
    <t>Pauta Digital</t>
  </si>
  <si>
    <t>EL ESPECTADOR</t>
  </si>
  <si>
    <t>SEMANA</t>
  </si>
  <si>
    <t>LA W</t>
  </si>
  <si>
    <t>Tradicionales</t>
  </si>
  <si>
    <t>PAUTA EN TV</t>
  </si>
  <si>
    <r>
      <rPr>
        <sz val="12"/>
        <rFont val="Arial Narrow"/>
        <family val="2"/>
      </rPr>
      <t xml:space="preserve">Comerciales   institucionales de      30      segundos      en noticieros     de     más     alta audiencia    </t>
    </r>
    <r>
      <rPr>
        <b/>
        <sz val="12"/>
        <rFont val="Arial Narrow"/>
        <family val="2"/>
      </rPr>
      <t xml:space="preserve">TRO    Noticias
</t>
    </r>
    <r>
      <rPr>
        <sz val="12"/>
        <rFont val="Arial Narrow"/>
        <family val="2"/>
      </rPr>
      <t>(Spot)</t>
    </r>
  </si>
  <si>
    <r>
      <rPr>
        <sz val="12"/>
        <rFont val="Arial Narrow"/>
        <family val="2"/>
      </rPr>
      <t xml:space="preserve">Comerciales   institucionales de      30      segundos      en noticieros     de     más     alta audiencia    </t>
    </r>
    <r>
      <rPr>
        <b/>
        <sz val="12"/>
        <rFont val="Arial Narrow"/>
        <family val="2"/>
      </rPr>
      <t xml:space="preserve">ORO    Noticias
</t>
    </r>
    <r>
      <rPr>
        <sz val="12"/>
        <rFont val="Arial Narrow"/>
        <family val="2"/>
      </rPr>
      <t>(Spot)</t>
    </r>
  </si>
  <si>
    <t>MEDIOS IMPRESOS (PRENSA ESCRITA)</t>
  </si>
  <si>
    <t>VANGUARDIA LIBERAL</t>
  </si>
  <si>
    <t>Publicación Página completa (tercera,        primera        de cuadernillo       y       Galeria) Dominical</t>
  </si>
  <si>
    <t>FOROS</t>
  </si>
  <si>
    <t>Foro Presencial</t>
  </si>
  <si>
    <t>Foro Virtual</t>
  </si>
  <si>
    <t>Foro Digital Híbrido</t>
  </si>
  <si>
    <t>NEOMUNDO</t>
  </si>
  <si>
    <t>FER</t>
  </si>
  <si>
    <t>CENFER</t>
  </si>
  <si>
    <r>
      <rPr>
        <b/>
        <sz val="12"/>
        <rFont val="Arial Narrow"/>
        <family val="2"/>
      </rPr>
      <t>VALOR
UNITARIO SIN IVA</t>
    </r>
  </si>
  <si>
    <r>
      <rPr>
        <b/>
        <sz val="12"/>
        <rFont val="Arial Narrow"/>
        <family val="2"/>
      </rPr>
      <t>IVA DEL
VALOR UNITARIO</t>
    </r>
  </si>
  <si>
    <r>
      <rPr>
        <b/>
        <sz val="12"/>
        <rFont val="Arial Narrow"/>
        <family val="2"/>
      </rPr>
      <t>VALOR
UNITARIO CON IVA</t>
    </r>
  </si>
  <si>
    <t>valor dado en la oferta</t>
  </si>
  <si>
    <t>Asesor estrategico, publicista con experiencia en la conceptualización, discursos y comunicaciones estrategicas</t>
  </si>
  <si>
    <t>Asesor estrategico, publicista con experiencia en el diseño, de campañas y comunicaciones estrategicas</t>
  </si>
  <si>
    <r>
      <t xml:space="preserve">Prestación del servicio para el fortalecimiento del equipo de trabajo de prensa y comunicaciones
</t>
    </r>
    <r>
      <rPr>
        <sz val="10"/>
        <color theme="1"/>
        <rFont val="Arial"/>
        <family val="2"/>
      </rPr>
      <t>Se requiere un grupo de apoyo con experiencia en periodismo y/o  artes audiovisuales para fortalecer el equipo de prensa y comunicaciones.</t>
    </r>
  </si>
  <si>
    <t>Grupo asesor para el diseño de comunicaciones estrategica con experiencia EN CONTEXTOS ORGANIZACIONALES, DIGITALES</t>
  </si>
  <si>
    <t>18 de enero de 2022</t>
  </si>
  <si>
    <t>El anterior análisis de mercado evidencia que en la Administración Pública, la mayor parte de la contratación de técnico y/o profesionales se da por la vía de contratación directa por prestación de servicios, cuyos honorarios se establecen de acuerdo con los criterios del mercado local, regional y nacional, dependiendo de las actividades a realizar o los productos a entregar, que por lo general están relacionados con el ejercicio de acciones intelectuales relacionadas con las funciones de la administración, consultando para ello la página del sistema electrónico de la contratación pública SECOP I – II. Así mismo, desde la perspectiva financiera, se encontró que en la contratación de la prestación de servicios profesionales y de apoyo a la gestión con objetos similares al requerido por el Municipio de Bucaramanga con personas naturales y jurídicas, establecen honorarios que oscilan entre $ 3.000.000 de Pesos M/cte a $ 10.000.000 de Pesos M/cte mensuales pagaderas en actas de ejecución mensuales conforme la complejidad del servicio requerido por la Entidad junto con la experiencia y nivel de escolaridad que se requiere.</t>
  </si>
  <si>
    <t>21 de diciembre de 2021</t>
  </si>
  <si>
    <t>16 de noviembre de 2021</t>
  </si>
  <si>
    <t>19 de noviembre de 2021</t>
  </si>
  <si>
    <t>FORTALECIMIENTO DEL PLAN DE COMUNICACIONES   PARA LA DIFUSIÓN Y DIVULGACIÓN DE LA OFERTA INSTITUCIONAL, INICIATIVAS Y PROYECTOS ESTRATÉGICOS PARA EL MUNICIPIO DE BUCARAMANGA</t>
  </si>
  <si>
    <t>Actividad 2:  Realizar confección, producción o impresión y distribución de elementos publicitarios</t>
  </si>
  <si>
    <t xml:space="preserve">Actividad 3. Fortalecer el equipo de trabajo en mejora  del proceso de prensa y comunicaciones. </t>
  </si>
  <si>
    <t>30 de diciembre de 2021</t>
  </si>
  <si>
    <t>24 de noviembre de 2021</t>
  </si>
  <si>
    <t>30 de noviembre de 2021</t>
  </si>
  <si>
    <t xml:space="preserve">Cotización 1: El valor unitario de cada item no contenían los descuentos por gravámenes gubernamentales y municipales se le calcularon por el 8, 4%, igualmente se le incluye al análisis unitario el valor de la comisión de este proceso que corresponde al 13%
                                El item 15  Video  PreRoll  -  [Impresión, Minimo 20.000],    se describe el valor unitario, por eso se calcular por la cantidad de impresiones minimas requeridas para establecer el valor total del item.
Cotización 3: El item 24 suma el valor de la descripción de la LA W, se calcula su valor total.
                               El item 15  Video  PreRoll  -  [Impresión, Minimo 20.000],    se describe el valor unitario, por eso se calcular por la cantidad de impresiones minimas requeridas para establecer el valor total del item.
Los gravamenes estan incluidos en cada cotización ya que se solicito que se inlcuiyen en las cotizaciones y son costos directos e indirectos y todas las erogaciones necesarias para el cumplimiento y satisfacción de la necesidad.  Entre los principales están los impuestos departamentales, municipales, tasas y contribuciones. 
La cotización no especificaban el IVA, se realizo el analisis y se le incluyo
</t>
  </si>
  <si>
    <t xml:space="preserve">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</si>
</sst>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6" formatCode="&quot;$&quot;\ #,##0;[Red]\-&quot;$&quot;\ #,##0"/>
    <numFmt numFmtId="42" formatCode="_-&quot;$&quot;\ * #,##0_-;\-&quot;$&quot;\ * #,##0_-;_-&quot;$&quot;\ * &quot;-&quot;_-;_-@_-"/>
    <numFmt numFmtId="44" formatCode="_-&quot;$&quot;\ * #,##0.00_-;\-&quot;$&quot;\ * #,##0.00_-;_-&quot;$&quot;\ * &quot;-&quot;??_-;_-@_-"/>
    <numFmt numFmtId="43" formatCode="_-* #,##0.00_-;\-* #,##0.00_-;_-* &quot;-&quot;??_-;_-@_-"/>
    <numFmt numFmtId="164" formatCode="&quot;$&quot;\ #,##0"/>
    <numFmt numFmtId="165" formatCode="_-&quot;$&quot;\ * #,##0_-;\-&quot;$&quot;\ * #,##0_-;_-&quot;$&quot;\ * &quot;-&quot;??_-;_-@_-"/>
    <numFmt numFmtId="166" formatCode="_-&quot;$&quot;* #,##0_-;\-&quot;$&quot;* #,##0_-;_-&quot;$&quot;* &quot;-&quot;??_-;_-@_-"/>
    <numFmt numFmtId="167" formatCode="_-&quot;$&quot;* #,##0.00_-;\-&quot;$&quot;* #,##0.00_-;_-&quot;$&quot;* &quot;-&quot;??_-;_-@_-"/>
    <numFmt numFmtId="168" formatCode="\$\ #,##0"/>
    <numFmt numFmtId="169" formatCode="\$#,##0"/>
    <numFmt numFmtId="170" formatCode="\$\ 0"/>
    <numFmt numFmtId="171" formatCode="\$0"/>
  </numFmts>
  <fonts count="44" x14ac:knownFonts="1">
    <font>
      <sz val="11"/>
      <color theme="1"/>
      <name val="Calibri"/>
      <family val="2"/>
      <scheme val="minor"/>
    </font>
    <font>
      <b/>
      <sz val="11"/>
      <color rgb="FFFFFFFF"/>
      <name val="Arial"/>
      <family val="2"/>
    </font>
    <font>
      <sz val="9"/>
      <color theme="1"/>
      <name val="Arial"/>
      <family val="2"/>
    </font>
    <font>
      <sz val="11"/>
      <color theme="1"/>
      <name val="Arial"/>
      <family val="2"/>
    </font>
    <font>
      <b/>
      <sz val="10"/>
      <color theme="1"/>
      <name val="Arial"/>
      <family val="2"/>
    </font>
    <font>
      <sz val="10"/>
      <color theme="1"/>
      <name val="Arial"/>
      <family val="2"/>
    </font>
    <font>
      <b/>
      <sz val="9"/>
      <color theme="1"/>
      <name val="Arial"/>
      <family val="2"/>
    </font>
    <font>
      <b/>
      <sz val="9"/>
      <color theme="0"/>
      <name val="Arial"/>
      <family val="2"/>
    </font>
    <font>
      <b/>
      <sz val="16"/>
      <color theme="1"/>
      <name val="Arial"/>
      <family val="2"/>
    </font>
    <font>
      <sz val="11"/>
      <color theme="1"/>
      <name val="Calibri"/>
      <family val="2"/>
      <scheme val="minor"/>
    </font>
    <font>
      <b/>
      <sz val="11"/>
      <color theme="1"/>
      <name val="Calibri"/>
      <family val="2"/>
      <scheme val="minor"/>
    </font>
    <font>
      <b/>
      <sz val="16"/>
      <color theme="1"/>
      <name val="Calibri"/>
      <family val="2"/>
      <scheme val="minor"/>
    </font>
    <font>
      <b/>
      <sz val="12"/>
      <color theme="1"/>
      <name val="Calibri"/>
      <family val="2"/>
      <scheme val="minor"/>
    </font>
    <font>
      <sz val="11"/>
      <color rgb="FF0070C0"/>
      <name val="Calibri"/>
      <family val="2"/>
      <scheme val="minor"/>
    </font>
    <font>
      <sz val="11"/>
      <name val="Calibri"/>
      <family val="2"/>
      <scheme val="minor"/>
    </font>
    <font>
      <b/>
      <sz val="11"/>
      <name val="Arial"/>
      <family val="2"/>
    </font>
    <font>
      <b/>
      <sz val="10"/>
      <name val="Arial"/>
      <family val="2"/>
    </font>
    <font>
      <sz val="11"/>
      <color rgb="FFFF0000"/>
      <name val="Calibri"/>
      <family val="2"/>
      <scheme val="minor"/>
    </font>
    <font>
      <b/>
      <sz val="8.5"/>
      <color rgb="FF000000"/>
      <name val="Arial"/>
      <family val="2"/>
    </font>
    <font>
      <sz val="11"/>
      <color theme="0"/>
      <name val="Calibri"/>
      <family val="2"/>
      <scheme val="minor"/>
    </font>
    <font>
      <sz val="10"/>
      <color theme="1"/>
      <name val="Calibri"/>
      <family val="2"/>
      <scheme val="minor"/>
    </font>
    <font>
      <b/>
      <sz val="10"/>
      <color theme="1"/>
      <name val="Calibri"/>
      <family val="2"/>
      <scheme val="minor"/>
    </font>
    <font>
      <sz val="10"/>
      <name val="Calibri"/>
      <family val="2"/>
      <scheme val="minor"/>
    </font>
    <font>
      <b/>
      <sz val="12"/>
      <name val="Calibri"/>
      <family val="2"/>
      <scheme val="minor"/>
    </font>
    <font>
      <b/>
      <sz val="8"/>
      <color theme="1"/>
      <name val="Calibri"/>
      <family val="2"/>
      <scheme val="minor"/>
    </font>
    <font>
      <sz val="8"/>
      <color theme="1"/>
      <name val="Calibri"/>
      <family val="2"/>
      <scheme val="minor"/>
    </font>
    <font>
      <sz val="6"/>
      <color theme="1"/>
      <name val="Calibri"/>
      <family val="2"/>
      <scheme val="minor"/>
    </font>
    <font>
      <b/>
      <sz val="11"/>
      <color theme="1"/>
      <name val="Arial"/>
      <family val="2"/>
    </font>
    <font>
      <b/>
      <sz val="16"/>
      <name val="Arial"/>
      <family val="2"/>
    </font>
    <font>
      <b/>
      <sz val="11"/>
      <name val="Calibri"/>
      <family val="2"/>
      <scheme val="minor"/>
    </font>
    <font>
      <u/>
      <sz val="11"/>
      <color theme="1"/>
      <name val="Calibri"/>
      <family val="2"/>
      <scheme val="minor"/>
    </font>
    <font>
      <sz val="11"/>
      <color rgb="FF000000"/>
      <name val="Calibri"/>
      <family val="2"/>
      <scheme val="minor"/>
    </font>
    <font>
      <sz val="11"/>
      <color rgb="FF92D050"/>
      <name val="Calibri"/>
      <family val="2"/>
      <scheme val="minor"/>
    </font>
    <font>
      <sz val="9"/>
      <color theme="1"/>
      <name val="Calibri"/>
      <family val="2"/>
      <scheme val="minor"/>
    </font>
    <font>
      <sz val="10"/>
      <name val="Arial"/>
      <family val="2"/>
    </font>
    <font>
      <sz val="10"/>
      <color rgb="FF000000"/>
      <name val="Arial"/>
      <family val="2"/>
    </font>
    <font>
      <sz val="10"/>
      <color theme="0"/>
      <name val="Arial"/>
      <family val="2"/>
    </font>
    <font>
      <u/>
      <sz val="10"/>
      <color theme="1"/>
      <name val="Arial"/>
      <family val="2"/>
    </font>
    <font>
      <b/>
      <sz val="12"/>
      <name val="Arial Narrow"/>
      <family val="2"/>
    </font>
    <font>
      <sz val="12"/>
      <color rgb="FF000000"/>
      <name val="Arial Narrow"/>
      <family val="2"/>
    </font>
    <font>
      <sz val="12"/>
      <name val="Arial Narrow"/>
      <family val="2"/>
    </font>
    <font>
      <b/>
      <sz val="12"/>
      <color rgb="FF000000"/>
      <name val="Arial Narrow"/>
      <family val="2"/>
    </font>
    <font>
      <i/>
      <sz val="10"/>
      <color theme="1"/>
      <name val="Arial"/>
      <family val="2"/>
    </font>
    <font>
      <sz val="11"/>
      <color rgb="FF000000"/>
      <name val="Arial"/>
      <family val="2"/>
    </font>
  </fonts>
  <fills count="22">
    <fill>
      <patternFill patternType="none"/>
    </fill>
    <fill>
      <patternFill patternType="gray125"/>
    </fill>
    <fill>
      <patternFill patternType="solid">
        <fgColor rgb="FF262626"/>
        <bgColor indexed="64"/>
      </patternFill>
    </fill>
    <fill>
      <patternFill patternType="solid">
        <fgColor rgb="FFF2F2F2"/>
        <bgColor indexed="64"/>
      </patternFill>
    </fill>
    <fill>
      <patternFill patternType="solid">
        <fgColor rgb="FF65E965"/>
        <bgColor indexed="64"/>
      </patternFill>
    </fill>
    <fill>
      <patternFill patternType="solid">
        <fgColor rgb="FFFF5353"/>
        <bgColor indexed="64"/>
      </patternFill>
    </fill>
    <fill>
      <patternFill patternType="solid">
        <fgColor rgb="FFFF3B3B"/>
        <bgColor indexed="64"/>
      </patternFill>
    </fill>
    <fill>
      <patternFill patternType="solid">
        <fgColor rgb="FFA6A6A6"/>
        <bgColor indexed="64"/>
      </patternFill>
    </fill>
    <fill>
      <patternFill patternType="solid">
        <fgColor rgb="FFD6E3BC"/>
        <bgColor indexed="64"/>
      </patternFill>
    </fill>
    <fill>
      <patternFill patternType="solid">
        <fgColor rgb="FFFFFF00"/>
        <bgColor indexed="64"/>
      </patternFill>
    </fill>
    <fill>
      <patternFill patternType="solid">
        <fgColor rgb="FF51E838"/>
        <bgColor indexed="64"/>
      </patternFill>
    </fill>
    <fill>
      <patternFill patternType="solid">
        <fgColor theme="7" tint="0.59999389629810485"/>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7"/>
        <bgColor indexed="64"/>
      </patternFill>
    </fill>
    <fill>
      <patternFill patternType="solid">
        <fgColor theme="0" tint="-0.249977111117893"/>
        <bgColor indexed="64"/>
      </patternFill>
    </fill>
    <fill>
      <patternFill patternType="solid">
        <fgColor rgb="FFFF906D"/>
        <bgColor indexed="64"/>
      </patternFill>
    </fill>
    <fill>
      <patternFill patternType="solid">
        <fgColor theme="0" tint="-4.9989318521683403E-2"/>
        <bgColor indexed="64"/>
      </patternFill>
    </fill>
    <fill>
      <patternFill patternType="solid">
        <fgColor theme="0"/>
        <bgColor indexed="64"/>
      </patternFill>
    </fill>
    <fill>
      <patternFill patternType="solid">
        <fgColor theme="5" tint="0.79998168889431442"/>
        <bgColor indexed="64"/>
      </patternFill>
    </fill>
    <fill>
      <patternFill patternType="solid">
        <fgColor theme="2" tint="-9.9978637043366805E-2"/>
        <bgColor indexed="64"/>
      </patternFill>
    </fill>
  </fills>
  <borders count="58">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style="medium">
        <color indexed="64"/>
      </right>
      <top style="thin">
        <color indexed="64"/>
      </top>
      <bottom/>
      <diagonal/>
    </border>
    <border>
      <left style="medium">
        <color indexed="64"/>
      </left>
      <right/>
      <top/>
      <bottom/>
      <diagonal/>
    </border>
    <border>
      <left/>
      <right style="medium">
        <color indexed="64"/>
      </right>
      <top/>
      <bottom/>
      <diagonal/>
    </border>
    <border>
      <left/>
      <right/>
      <top style="medium">
        <color indexed="64"/>
      </top>
      <bottom style="thin">
        <color indexed="64"/>
      </bottom>
      <diagonal/>
    </border>
    <border>
      <left/>
      <right/>
      <top style="thin">
        <color indexed="64"/>
      </top>
      <bottom style="medium">
        <color indexed="64"/>
      </bottom>
      <diagonal/>
    </border>
    <border>
      <left style="medium">
        <color indexed="64"/>
      </left>
      <right/>
      <top style="medium">
        <color indexed="64"/>
      </top>
      <bottom/>
      <diagonal/>
    </border>
    <border>
      <left/>
      <right style="medium">
        <color indexed="64"/>
      </right>
      <top style="thin">
        <color indexed="64"/>
      </top>
      <bottom/>
      <diagonal/>
    </border>
    <border>
      <left/>
      <right/>
      <top style="thin">
        <color indexed="64"/>
      </top>
      <bottom/>
      <diagonal/>
    </border>
    <border>
      <left/>
      <right style="medium">
        <color indexed="64"/>
      </right>
      <top/>
      <bottom style="thin">
        <color indexed="64"/>
      </bottom>
      <diagonal/>
    </border>
    <border>
      <left/>
      <right/>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indexed="64"/>
      </top>
      <bottom style="thin">
        <color indexed="64"/>
      </bottom>
      <diagonal/>
    </border>
    <border>
      <left style="thin">
        <color indexed="64"/>
      </left>
      <right style="thin">
        <color indexed="64"/>
      </right>
      <top/>
      <bottom style="thin">
        <color rgb="FF000000"/>
      </bottom>
      <diagonal/>
    </border>
  </borders>
  <cellStyleXfs count="7">
    <xf numFmtId="0" fontId="0" fillId="0" borderId="0"/>
    <xf numFmtId="42"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0" fontId="3" fillId="0" borderId="0"/>
    <xf numFmtId="42" fontId="9" fillId="0" borderId="0" applyFont="0" applyFill="0" applyBorder="0" applyAlignment="0" applyProtection="0"/>
    <xf numFmtId="167" fontId="9" fillId="0" borderId="0" applyFont="0" applyFill="0" applyBorder="0" applyAlignment="0" applyProtection="0"/>
  </cellStyleXfs>
  <cellXfs count="582">
    <xf numFmtId="0" fontId="0" fillId="0" borderId="0" xfId="0"/>
    <xf numFmtId="0" fontId="0" fillId="0" borderId="0" xfId="0" applyAlignment="1">
      <alignment wrapText="1"/>
    </xf>
    <xf numFmtId="0" fontId="0" fillId="0" borderId="0" xfId="0" applyAlignment="1"/>
    <xf numFmtId="0" fontId="3" fillId="0" borderId="4" xfId="0" applyFont="1" applyBorder="1" applyAlignment="1">
      <alignment horizontal="center" vertical="center" wrapText="1"/>
    </xf>
    <xf numFmtId="10" fontId="4" fillId="4" borderId="3" xfId="0" applyNumberFormat="1" applyFont="1" applyFill="1" applyBorder="1" applyAlignment="1">
      <alignment horizontal="center" vertical="center" wrapText="1"/>
    </xf>
    <xf numFmtId="0" fontId="6" fillId="7" borderId="4" xfId="0" applyFont="1" applyFill="1" applyBorder="1" applyAlignment="1">
      <alignment horizontal="center" vertical="center" wrapText="1"/>
    </xf>
    <xf numFmtId="0" fontId="2" fillId="0" borderId="4" xfId="0" applyFont="1" applyBorder="1" applyAlignment="1">
      <alignment vertical="center" wrapText="1"/>
    </xf>
    <xf numFmtId="0" fontId="6" fillId="8" borderId="4"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2" fillId="9" borderId="4" xfId="0" applyFont="1" applyFill="1" applyBorder="1" applyAlignment="1">
      <alignment horizontal="center" vertical="center" wrapText="1"/>
    </xf>
    <xf numFmtId="0" fontId="2" fillId="0" borderId="4" xfId="0" applyFont="1" applyBorder="1" applyAlignment="1">
      <alignment horizontal="center" vertical="center" wrapText="1"/>
    </xf>
    <xf numFmtId="0" fontId="6" fillId="7" borderId="4" xfId="0" applyFont="1" applyFill="1" applyBorder="1" applyAlignment="1">
      <alignment horizontal="center" vertical="center"/>
    </xf>
    <xf numFmtId="0" fontId="6" fillId="8" borderId="4" xfId="0" applyFont="1" applyFill="1" applyBorder="1" applyAlignment="1">
      <alignment horizontal="center" vertical="center"/>
    </xf>
    <xf numFmtId="0" fontId="6" fillId="10" borderId="4" xfId="0" applyFont="1" applyFill="1" applyBorder="1" applyAlignment="1">
      <alignment horizontal="center" vertical="center"/>
    </xf>
    <xf numFmtId="0" fontId="6" fillId="6" borderId="4" xfId="0" applyFont="1" applyFill="1" applyBorder="1" applyAlignment="1">
      <alignment horizontal="center" vertical="center"/>
    </xf>
    <xf numFmtId="0" fontId="0" fillId="0" borderId="0" xfId="0" applyAlignment="1">
      <alignment horizontal="center"/>
    </xf>
    <xf numFmtId="0" fontId="0" fillId="0" borderId="0" xfId="0" applyAlignment="1">
      <alignment horizontal="center" vertical="center"/>
    </xf>
    <xf numFmtId="0" fontId="6" fillId="4" borderId="9" xfId="0" applyFont="1" applyFill="1" applyBorder="1" applyAlignment="1">
      <alignment horizontal="center" vertical="center"/>
    </xf>
    <xf numFmtId="0" fontId="6" fillId="4" borderId="4" xfId="0" applyFont="1" applyFill="1" applyBorder="1" applyAlignment="1">
      <alignment horizontal="center" vertical="center"/>
    </xf>
    <xf numFmtId="0" fontId="6" fillId="6" borderId="9" xfId="0" applyFont="1" applyFill="1" applyBorder="1" applyAlignment="1">
      <alignment horizontal="center" vertical="center"/>
    </xf>
    <xf numFmtId="0" fontId="12" fillId="11" borderId="1" xfId="0" applyFont="1" applyFill="1" applyBorder="1" applyAlignment="1">
      <alignment horizontal="center" vertical="center"/>
    </xf>
    <xf numFmtId="0" fontId="0" fillId="0" borderId="24" xfId="0" applyBorder="1" applyAlignment="1">
      <alignment horizontal="center" vertical="center" wrapText="1"/>
    </xf>
    <xf numFmtId="0" fontId="0" fillId="0" borderId="1" xfId="0" applyBorder="1" applyAlignment="1">
      <alignment vertical="center"/>
    </xf>
    <xf numFmtId="0" fontId="0" fillId="0" borderId="11" xfId="0"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10" fontId="4" fillId="4" borderId="11" xfId="0" applyNumberFormat="1" applyFont="1" applyFill="1" applyBorder="1" applyAlignment="1">
      <alignment horizontal="center" vertical="center" wrapText="1"/>
    </xf>
    <xf numFmtId="10" fontId="5" fillId="5" borderId="11" xfId="0" applyNumberFormat="1" applyFont="1" applyFill="1" applyBorder="1" applyAlignment="1">
      <alignment horizontal="center" vertical="center" wrapText="1"/>
    </xf>
    <xf numFmtId="0" fontId="2" fillId="3" borderId="3" xfId="0" applyFont="1" applyFill="1" applyBorder="1" applyAlignment="1">
      <alignment vertical="center" wrapText="1"/>
    </xf>
    <xf numFmtId="0" fontId="0" fillId="0" borderId="27" xfId="0" applyBorder="1" applyAlignment="1">
      <alignment horizontal="center" vertical="center"/>
    </xf>
    <xf numFmtId="0" fontId="0" fillId="0" borderId="28" xfId="0" applyBorder="1" applyAlignment="1">
      <alignment horizontal="center" vertical="center"/>
    </xf>
    <xf numFmtId="164" fontId="0" fillId="0" borderId="10" xfId="1" applyNumberFormat="1" applyFont="1" applyBorder="1" applyAlignment="1">
      <alignment horizontal="center" vertical="center" wrapText="1"/>
    </xf>
    <xf numFmtId="0" fontId="3" fillId="0" borderId="24" xfId="0" applyFont="1" applyBorder="1" applyAlignment="1">
      <alignment horizontal="center" vertical="center"/>
    </xf>
    <xf numFmtId="10" fontId="4" fillId="4" borderId="10" xfId="0" applyNumberFormat="1" applyFont="1" applyFill="1" applyBorder="1" applyAlignment="1">
      <alignment horizontal="center" vertical="center" wrapText="1"/>
    </xf>
    <xf numFmtId="10" fontId="5" fillId="5" borderId="10" xfId="0" applyNumberFormat="1" applyFont="1" applyFill="1" applyBorder="1" applyAlignment="1">
      <alignment horizontal="center" vertical="center" wrapText="1"/>
    </xf>
    <xf numFmtId="0" fontId="2" fillId="3" borderId="6" xfId="0" applyFont="1" applyFill="1" applyBorder="1" applyAlignment="1">
      <alignment vertical="center" wrapText="1"/>
    </xf>
    <xf numFmtId="0" fontId="2" fillId="3" borderId="5" xfId="0" applyFont="1" applyFill="1" applyBorder="1" applyAlignment="1">
      <alignment vertical="center" wrapText="1"/>
    </xf>
    <xf numFmtId="0" fontId="0" fillId="0" borderId="10" xfId="0" applyBorder="1" applyAlignment="1">
      <alignment horizontal="center" vertical="center"/>
    </xf>
    <xf numFmtId="0" fontId="0" fillId="0" borderId="10" xfId="0" applyBorder="1" applyAlignment="1">
      <alignment vertical="center"/>
    </xf>
    <xf numFmtId="0" fontId="0" fillId="0" borderId="0" xfId="0" applyBorder="1" applyAlignment="1">
      <alignment horizontal="center" vertical="center" wrapText="1"/>
    </xf>
    <xf numFmtId="0" fontId="0" fillId="0" borderId="21" xfId="0" applyBorder="1" applyAlignment="1">
      <alignment horizontal="center" vertical="center"/>
    </xf>
    <xf numFmtId="0" fontId="3" fillId="0" borderId="22" xfId="0" applyFont="1" applyBorder="1" applyAlignment="1">
      <alignment horizontal="center" vertical="center"/>
    </xf>
    <xf numFmtId="10" fontId="4" fillId="4" borderId="15" xfId="0" applyNumberFormat="1" applyFont="1" applyFill="1" applyBorder="1" applyAlignment="1">
      <alignment horizontal="center" vertical="center" wrapText="1"/>
    </xf>
    <xf numFmtId="10" fontId="5" fillId="5" borderId="15" xfId="0" applyNumberFormat="1" applyFont="1" applyFill="1" applyBorder="1" applyAlignment="1">
      <alignment horizontal="center" vertical="center" wrapText="1"/>
    </xf>
    <xf numFmtId="0" fontId="0" fillId="0" borderId="23" xfId="0" applyBorder="1" applyAlignment="1">
      <alignment horizontal="center" vertical="center"/>
    </xf>
    <xf numFmtId="0" fontId="2" fillId="3" borderId="1" xfId="0" applyFont="1" applyFill="1" applyBorder="1" applyAlignment="1">
      <alignment vertical="center" wrapText="1"/>
    </xf>
    <xf numFmtId="0" fontId="0" fillId="0" borderId="1" xfId="0" applyBorder="1" applyAlignment="1">
      <alignment horizontal="center" vertical="center"/>
    </xf>
    <xf numFmtId="164" fontId="0" fillId="0" borderId="1" xfId="1" applyNumberFormat="1" applyFont="1" applyBorder="1" applyAlignment="1">
      <alignment horizontal="center" vertical="center" wrapText="1"/>
    </xf>
    <xf numFmtId="0" fontId="0" fillId="0" borderId="2" xfId="0" applyBorder="1" applyAlignment="1">
      <alignment horizontal="center" vertical="center"/>
    </xf>
    <xf numFmtId="0" fontId="3" fillId="0" borderId="8" xfId="0" applyFont="1" applyBorder="1" applyAlignment="1">
      <alignment horizontal="center" vertical="center"/>
    </xf>
    <xf numFmtId="10" fontId="4" fillId="4" borderId="1" xfId="0" applyNumberFormat="1" applyFont="1" applyFill="1" applyBorder="1" applyAlignment="1">
      <alignment horizontal="center" vertical="center" wrapText="1"/>
    </xf>
    <xf numFmtId="10" fontId="5" fillId="5" borderId="1" xfId="0" applyNumberFormat="1" applyFont="1" applyFill="1"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horizontal="center" vertical="center" wrapText="1"/>
    </xf>
    <xf numFmtId="0" fontId="0" fillId="0" borderId="25" xfId="0" applyBorder="1" applyAlignment="1">
      <alignment horizontal="center" vertical="center"/>
    </xf>
    <xf numFmtId="0" fontId="0" fillId="0" borderId="26" xfId="0" applyBorder="1" applyAlignment="1">
      <alignment horizontal="center" vertical="center"/>
    </xf>
    <xf numFmtId="10" fontId="4" fillId="4" borderId="25" xfId="0" applyNumberFormat="1" applyFont="1" applyFill="1" applyBorder="1" applyAlignment="1">
      <alignment horizontal="center" vertical="center" wrapText="1"/>
    </xf>
    <xf numFmtId="10" fontId="5" fillId="5" borderId="25" xfId="0" applyNumberFormat="1" applyFont="1" applyFill="1" applyBorder="1" applyAlignment="1">
      <alignment horizontal="center" vertical="center" wrapText="1"/>
    </xf>
    <xf numFmtId="0" fontId="0" fillId="0" borderId="4" xfId="0" applyBorder="1" applyAlignment="1">
      <alignment horizontal="center" vertical="center"/>
    </xf>
    <xf numFmtId="0" fontId="3" fillId="0" borderId="9" xfId="0" applyFont="1" applyBorder="1" applyAlignment="1">
      <alignment horizontal="center" vertical="center"/>
    </xf>
    <xf numFmtId="10" fontId="5" fillId="5" borderId="3" xfId="0" applyNumberFormat="1" applyFont="1" applyFill="1" applyBorder="1" applyAlignment="1">
      <alignment horizontal="center" vertical="center" wrapText="1"/>
    </xf>
    <xf numFmtId="0" fontId="0" fillId="0" borderId="8" xfId="0" applyBorder="1" applyAlignment="1">
      <alignment horizontal="center" vertical="center" wrapText="1"/>
    </xf>
    <xf numFmtId="0" fontId="0" fillId="0" borderId="6" xfId="0" applyBorder="1" applyAlignment="1">
      <alignment horizontal="left" vertical="center" wrapText="1"/>
    </xf>
    <xf numFmtId="0" fontId="0" fillId="0" borderId="6" xfId="0" applyBorder="1" applyAlignment="1">
      <alignment vertical="center"/>
    </xf>
    <xf numFmtId="164" fontId="0" fillId="0" borderId="6" xfId="1" applyNumberFormat="1" applyFont="1" applyBorder="1" applyAlignment="1">
      <alignment horizontal="center" vertical="center" wrapText="1"/>
    </xf>
    <xf numFmtId="0" fontId="0" fillId="0" borderId="17" xfId="0" applyBorder="1" applyAlignment="1">
      <alignment horizontal="center" vertical="center"/>
    </xf>
    <xf numFmtId="0" fontId="3" fillId="0" borderId="0" xfId="0" applyFont="1" applyBorder="1" applyAlignment="1">
      <alignment horizontal="center" vertical="center"/>
    </xf>
    <xf numFmtId="10" fontId="4" fillId="4" borderId="6" xfId="0" applyNumberFormat="1" applyFont="1" applyFill="1" applyBorder="1" applyAlignment="1">
      <alignment horizontal="center" vertical="center" wrapText="1"/>
    </xf>
    <xf numFmtId="10" fontId="5" fillId="5" borderId="6" xfId="0" applyNumberFormat="1" applyFont="1" applyFill="1" applyBorder="1" applyAlignment="1">
      <alignment horizontal="center" vertical="center" wrapText="1"/>
    </xf>
    <xf numFmtId="0" fontId="0" fillId="0" borderId="2" xfId="0" applyBorder="1" applyAlignment="1">
      <alignment horizontal="center" vertical="center" wrapText="1"/>
    </xf>
    <xf numFmtId="9" fontId="4" fillId="4" borderId="1" xfId="0" applyNumberFormat="1" applyFont="1" applyFill="1" applyBorder="1" applyAlignment="1">
      <alignment horizontal="center" vertical="center" wrapText="1"/>
    </xf>
    <xf numFmtId="9" fontId="5" fillId="5" borderId="1" xfId="0" applyNumberFormat="1" applyFont="1" applyFill="1" applyBorder="1" applyAlignment="1">
      <alignment horizontal="center" vertical="center" wrapText="1"/>
    </xf>
    <xf numFmtId="0" fontId="0" fillId="0" borderId="6" xfId="0" applyBorder="1" applyAlignment="1">
      <alignment horizontal="center" vertical="center" wrapText="1"/>
    </xf>
    <xf numFmtId="0" fontId="2" fillId="3" borderId="4" xfId="0" applyFont="1" applyFill="1" applyBorder="1" applyAlignment="1">
      <alignment vertical="center"/>
    </xf>
    <xf numFmtId="0" fontId="8" fillId="0" borderId="0" xfId="0" applyFont="1" applyAlignment="1">
      <alignment vertical="center"/>
    </xf>
    <xf numFmtId="0" fontId="2" fillId="3" borderId="4" xfId="0" applyFont="1" applyFill="1" applyBorder="1" applyAlignment="1">
      <alignment horizontal="center" vertical="center" wrapText="1"/>
    </xf>
    <xf numFmtId="0" fontId="2" fillId="3" borderId="17" xfId="0" applyFont="1" applyFill="1" applyBorder="1" applyAlignment="1">
      <alignment horizontal="center" vertical="center" wrapText="1"/>
    </xf>
    <xf numFmtId="0" fontId="2" fillId="3" borderId="17" xfId="0" applyFont="1" applyFill="1" applyBorder="1" applyAlignment="1">
      <alignment vertical="center"/>
    </xf>
    <xf numFmtId="0" fontId="0" fillId="0" borderId="5" xfId="0" applyBorder="1" applyAlignment="1">
      <alignment vertical="center"/>
    </xf>
    <xf numFmtId="0" fontId="3" fillId="0" borderId="17" xfId="0" applyFont="1" applyBorder="1" applyAlignment="1">
      <alignment horizontal="center" vertical="center" wrapText="1"/>
    </xf>
    <xf numFmtId="0" fontId="0" fillId="0" borderId="3" xfId="0" applyBorder="1" applyAlignment="1">
      <alignment vertical="center"/>
    </xf>
    <xf numFmtId="0" fontId="0" fillId="15" borderId="0" xfId="0" applyFill="1"/>
    <xf numFmtId="0" fontId="0" fillId="0" borderId="1" xfId="0" applyBorder="1"/>
    <xf numFmtId="0" fontId="0" fillId="9" borderId="1" xfId="0" applyFill="1" applyBorder="1"/>
    <xf numFmtId="0" fontId="2" fillId="18" borderId="3" xfId="0" applyFont="1" applyFill="1" applyBorder="1" applyAlignment="1">
      <alignment vertical="center" wrapText="1"/>
    </xf>
    <xf numFmtId="0" fontId="0" fillId="9" borderId="5" xfId="0" applyFill="1" applyBorder="1" applyAlignment="1">
      <alignment vertical="center"/>
    </xf>
    <xf numFmtId="0" fontId="0" fillId="0" borderId="0" xfId="0" applyAlignment="1">
      <alignment vertical="center"/>
    </xf>
    <xf numFmtId="0" fontId="0" fillId="0" borderId="0" xfId="0" applyAlignment="1">
      <alignment horizontal="right" vertical="center"/>
    </xf>
    <xf numFmtId="0" fontId="0" fillId="18" borderId="5" xfId="0" applyFill="1" applyBorder="1" applyAlignment="1">
      <alignment vertical="center"/>
    </xf>
    <xf numFmtId="0" fontId="0" fillId="18" borderId="1" xfId="0" applyFill="1" applyBorder="1" applyAlignment="1"/>
    <xf numFmtId="0" fontId="0" fillId="18" borderId="1" xfId="0" applyFill="1" applyBorder="1" applyAlignment="1">
      <alignment horizontal="center"/>
    </xf>
    <xf numFmtId="0" fontId="0" fillId="0" borderId="5" xfId="0" applyBorder="1" applyAlignment="1">
      <alignment horizontal="center" vertical="center"/>
    </xf>
    <xf numFmtId="0" fontId="2" fillId="3" borderId="5" xfId="0" applyFont="1" applyFill="1" applyBorder="1" applyAlignment="1">
      <alignment horizontal="center" vertical="center"/>
    </xf>
    <xf numFmtId="0" fontId="2" fillId="3" borderId="25" xfId="0" applyFont="1" applyFill="1" applyBorder="1" applyAlignment="1">
      <alignment horizontal="center" vertical="center" wrapText="1"/>
    </xf>
    <xf numFmtId="10" fontId="4" fillId="9" borderId="6" xfId="0" applyNumberFormat="1" applyFont="1" applyFill="1" applyBorder="1" applyAlignment="1">
      <alignment horizontal="center" vertical="center" wrapText="1"/>
    </xf>
    <xf numFmtId="10" fontId="4" fillId="9" borderId="3" xfId="0" applyNumberFormat="1" applyFont="1" applyFill="1" applyBorder="1" applyAlignment="1">
      <alignment horizontal="center" vertical="center" wrapText="1"/>
    </xf>
    <xf numFmtId="0" fontId="3" fillId="0" borderId="6" xfId="0" applyFont="1" applyBorder="1" applyAlignment="1">
      <alignment horizontal="center" vertical="center" wrapText="1"/>
    </xf>
    <xf numFmtId="0" fontId="2" fillId="3" borderId="23" xfId="0" applyFont="1" applyFill="1" applyBorder="1" applyAlignment="1">
      <alignment horizontal="center" vertical="center" wrapText="1"/>
    </xf>
    <xf numFmtId="0" fontId="2" fillId="3" borderId="17" xfId="0" applyFont="1" applyFill="1" applyBorder="1" applyAlignment="1">
      <alignment horizontal="center" vertical="center"/>
    </xf>
    <xf numFmtId="0" fontId="2" fillId="3" borderId="4" xfId="0" applyFont="1" applyFill="1" applyBorder="1" applyAlignment="1">
      <alignment horizontal="center" vertical="center"/>
    </xf>
    <xf numFmtId="0" fontId="2" fillId="18" borderId="5" xfId="0" applyFont="1" applyFill="1" applyBorder="1" applyAlignment="1">
      <alignment horizontal="center" vertical="center" wrapText="1"/>
    </xf>
    <xf numFmtId="0" fontId="0" fillId="0" borderId="0" xfId="0" applyAlignment="1">
      <alignment horizontal="left" vertical="center"/>
    </xf>
    <xf numFmtId="0" fontId="0" fillId="0" borderId="0" xfId="0" applyFill="1"/>
    <xf numFmtId="10" fontId="5" fillId="5" borderId="7" xfId="0" applyNumberFormat="1" applyFont="1" applyFill="1" applyBorder="1" applyAlignment="1">
      <alignment horizontal="center" vertical="center" wrapText="1"/>
    </xf>
    <xf numFmtId="10" fontId="5" fillId="5" borderId="20" xfId="0" applyNumberFormat="1" applyFont="1" applyFill="1" applyBorder="1" applyAlignment="1">
      <alignment horizontal="center" vertical="center" wrapText="1"/>
    </xf>
    <xf numFmtId="0" fontId="20" fillId="0" borderId="0" xfId="0" applyFont="1"/>
    <xf numFmtId="0" fontId="20" fillId="0" borderId="38" xfId="0" applyFont="1" applyBorder="1" applyAlignment="1">
      <alignment vertical="center"/>
    </xf>
    <xf numFmtId="0" fontId="0" fillId="0" borderId="0" xfId="0" applyAlignment="1">
      <alignment horizontal="center" vertical="center" wrapText="1"/>
    </xf>
    <xf numFmtId="0" fontId="21" fillId="16" borderId="38" xfId="0" applyFont="1" applyFill="1" applyBorder="1" applyAlignment="1">
      <alignment horizontal="center" vertical="center" wrapText="1"/>
    </xf>
    <xf numFmtId="0" fontId="20" fillId="0" borderId="41" xfId="0" applyFont="1" applyBorder="1" applyAlignment="1">
      <alignment horizontal="left" vertical="center" wrapText="1"/>
    </xf>
    <xf numFmtId="0" fontId="21" fillId="0" borderId="41" xfId="0" applyFont="1" applyBorder="1" applyAlignment="1">
      <alignment horizontal="center" vertical="center" wrapText="1"/>
    </xf>
    <xf numFmtId="165" fontId="22" fillId="0" borderId="38" xfId="3" applyNumberFormat="1" applyFont="1" applyFill="1" applyBorder="1" applyAlignment="1">
      <alignment horizontal="center" vertical="center" wrapText="1"/>
    </xf>
    <xf numFmtId="165" fontId="14" fillId="0" borderId="38" xfId="3" applyNumberFormat="1" applyFont="1" applyFill="1" applyBorder="1" applyAlignment="1">
      <alignment horizontal="center" vertical="center" wrapText="1"/>
    </xf>
    <xf numFmtId="165" fontId="23" fillId="0" borderId="38" xfId="3" applyNumberFormat="1" applyFont="1" applyFill="1" applyBorder="1" applyAlignment="1">
      <alignment horizontal="center" vertical="center" wrapText="1"/>
    </xf>
    <xf numFmtId="0" fontId="20" fillId="0" borderId="41" xfId="0" applyFont="1" applyBorder="1" applyAlignment="1">
      <alignment horizontal="center" vertical="center"/>
    </xf>
    <xf numFmtId="165" fontId="22" fillId="19" borderId="38" xfId="3" applyNumberFormat="1" applyFont="1" applyFill="1" applyBorder="1" applyAlignment="1">
      <alignment horizontal="center" vertical="center"/>
    </xf>
    <xf numFmtId="165" fontId="14" fillId="0" borderId="38" xfId="3" applyNumberFormat="1" applyFont="1" applyBorder="1" applyAlignment="1">
      <alignment vertical="center"/>
    </xf>
    <xf numFmtId="166" fontId="0" fillId="0" borderId="0" xfId="0" applyNumberFormat="1"/>
    <xf numFmtId="0" fontId="19" fillId="0" borderId="0" xfId="0" applyFont="1"/>
    <xf numFmtId="0" fontId="21" fillId="0" borderId="38" xfId="0" applyFont="1" applyBorder="1" applyAlignment="1">
      <alignment horizontal="right"/>
    </xf>
    <xf numFmtId="166" fontId="20" fillId="0" borderId="38" xfId="0" applyNumberFormat="1" applyFont="1" applyBorder="1" applyAlignment="1">
      <alignment horizontal="center"/>
    </xf>
    <xf numFmtId="166" fontId="12" fillId="0" borderId="38" xfId="0" applyNumberFormat="1" applyFont="1" applyBorder="1" applyAlignment="1">
      <alignment vertical="center"/>
    </xf>
    <xf numFmtId="166" fontId="20" fillId="0" borderId="38" xfId="0" applyNumberFormat="1" applyFont="1" applyBorder="1" applyAlignment="1">
      <alignment horizontal="right"/>
    </xf>
    <xf numFmtId="166" fontId="12" fillId="0" borderId="38" xfId="0" applyNumberFormat="1" applyFont="1" applyBorder="1" applyAlignment="1">
      <alignment horizontal="right"/>
    </xf>
    <xf numFmtId="0" fontId="10" fillId="0" borderId="38" xfId="0" applyFont="1" applyBorder="1" applyAlignment="1">
      <alignment horizontal="right"/>
    </xf>
    <xf numFmtId="166" fontId="10" fillId="0" borderId="38" xfId="0" applyNumberFormat="1" applyFont="1" applyBorder="1" applyAlignment="1">
      <alignment horizontal="right"/>
    </xf>
    <xf numFmtId="166" fontId="21" fillId="0" borderId="38" xfId="0" applyNumberFormat="1" applyFont="1" applyBorder="1" applyAlignment="1">
      <alignment horizontal="right"/>
    </xf>
    <xf numFmtId="0" fontId="21" fillId="0" borderId="38" xfId="0" applyFont="1" applyBorder="1" applyAlignment="1">
      <alignment horizontal="right" vertical="center"/>
    </xf>
    <xf numFmtId="0" fontId="24" fillId="0" borderId="38" xfId="0" applyFont="1" applyBorder="1" applyAlignment="1">
      <alignment vertical="center"/>
    </xf>
    <xf numFmtId="0" fontId="0" fillId="0" borderId="38" xfId="0" applyBorder="1"/>
    <xf numFmtId="166" fontId="12" fillId="13" borderId="38" xfId="0" applyNumberFormat="1" applyFont="1" applyFill="1" applyBorder="1" applyAlignment="1">
      <alignment vertical="center"/>
    </xf>
    <xf numFmtId="0" fontId="24" fillId="0" borderId="38" xfId="0" applyFont="1" applyBorder="1" applyAlignment="1">
      <alignment vertical="center" wrapText="1"/>
    </xf>
    <xf numFmtId="0" fontId="24" fillId="0" borderId="38" xfId="0" applyFont="1" applyBorder="1" applyAlignment="1">
      <alignment horizontal="left" vertical="center" wrapText="1"/>
    </xf>
    <xf numFmtId="0" fontId="0" fillId="0" borderId="0" xfId="0" applyAlignment="1">
      <alignment horizontal="left"/>
    </xf>
    <xf numFmtId="0" fontId="6" fillId="0" borderId="0" xfId="0" applyFont="1"/>
    <xf numFmtId="0" fontId="25" fillId="0" borderId="0" xfId="0" applyFont="1" applyAlignment="1">
      <alignment horizontal="left" vertical="center"/>
    </xf>
    <xf numFmtId="0" fontId="25" fillId="0" borderId="0" xfId="0" applyFont="1"/>
    <xf numFmtId="0" fontId="27" fillId="0" borderId="0" xfId="4" applyFont="1"/>
    <xf numFmtId="0" fontId="3" fillId="0" borderId="0" xfId="4"/>
    <xf numFmtId="0" fontId="3" fillId="0" borderId="0" xfId="4" applyAlignment="1">
      <alignment horizontal="center"/>
    </xf>
    <xf numFmtId="0" fontId="2" fillId="0" borderId="0" xfId="4" applyFont="1"/>
    <xf numFmtId="0" fontId="20" fillId="0" borderId="0" xfId="0" applyFont="1" applyBorder="1" applyAlignment="1">
      <alignment horizontal="center" vertical="center"/>
    </xf>
    <xf numFmtId="0" fontId="20" fillId="0" borderId="40" xfId="0" applyFont="1" applyBorder="1" applyAlignment="1">
      <alignment vertical="center" wrapText="1"/>
    </xf>
    <xf numFmtId="0" fontId="20" fillId="0" borderId="0" xfId="0" applyFont="1" applyBorder="1" applyAlignment="1">
      <alignment vertical="center"/>
    </xf>
    <xf numFmtId="0" fontId="20" fillId="0" borderId="9" xfId="0" applyFont="1" applyBorder="1" applyAlignment="1">
      <alignment horizontal="center" vertical="center"/>
    </xf>
    <xf numFmtId="0" fontId="0" fillId="0" borderId="38" xfId="0" applyFill="1" applyBorder="1" applyAlignment="1">
      <alignment horizontal="center" vertical="center"/>
    </xf>
    <xf numFmtId="0" fontId="0" fillId="0" borderId="32" xfId="0" applyFill="1" applyBorder="1" applyAlignment="1">
      <alignment horizontal="center" vertical="center"/>
    </xf>
    <xf numFmtId="42" fontId="0" fillId="0" borderId="32" xfId="1" applyFont="1" applyFill="1" applyBorder="1" applyAlignment="1">
      <alignment horizontal="center" vertical="center"/>
    </xf>
    <xf numFmtId="0" fontId="0" fillId="0" borderId="38" xfId="0" applyFill="1" applyBorder="1" applyAlignment="1">
      <alignment horizontal="left" vertical="center"/>
    </xf>
    <xf numFmtId="165" fontId="0" fillId="0" borderId="38" xfId="3" applyNumberFormat="1" applyFont="1" applyFill="1" applyBorder="1" applyAlignment="1">
      <alignment horizontal="center" vertical="center"/>
    </xf>
    <xf numFmtId="42" fontId="0" fillId="0" borderId="38" xfId="1" applyFont="1" applyFill="1" applyBorder="1" applyAlignment="1">
      <alignment horizontal="center" vertical="center"/>
    </xf>
    <xf numFmtId="42" fontId="0" fillId="0" borderId="38" xfId="1" applyFont="1" applyFill="1" applyBorder="1" applyAlignment="1">
      <alignment horizontal="right" vertical="center"/>
    </xf>
    <xf numFmtId="0" fontId="14" fillId="0" borderId="38" xfId="0" applyFont="1" applyFill="1" applyBorder="1" applyAlignment="1">
      <alignment horizontal="left" vertical="center" wrapText="1"/>
    </xf>
    <xf numFmtId="0" fontId="14" fillId="0" borderId="38" xfId="0" applyFont="1" applyFill="1" applyBorder="1" applyAlignment="1">
      <alignment horizontal="center" vertical="center"/>
    </xf>
    <xf numFmtId="165" fontId="14" fillId="0" borderId="38" xfId="3" applyNumberFormat="1" applyFont="1" applyFill="1" applyBorder="1" applyAlignment="1">
      <alignment horizontal="center" vertical="center"/>
    </xf>
    <xf numFmtId="42" fontId="14" fillId="0" borderId="38" xfId="1" applyFont="1" applyFill="1" applyBorder="1" applyAlignment="1">
      <alignment horizontal="center" vertical="center"/>
    </xf>
    <xf numFmtId="42" fontId="14" fillId="0" borderId="38" xfId="1" applyFont="1" applyFill="1" applyBorder="1" applyAlignment="1">
      <alignment horizontal="right" vertical="center"/>
    </xf>
    <xf numFmtId="0" fontId="14" fillId="0" borderId="38" xfId="0" applyFont="1" applyFill="1" applyBorder="1" applyAlignment="1">
      <alignment horizontal="left" vertical="center"/>
    </xf>
    <xf numFmtId="42" fontId="14" fillId="0" borderId="38" xfId="0" applyNumberFormat="1" applyFont="1" applyFill="1" applyBorder="1" applyAlignment="1">
      <alignment horizontal="center" vertical="center"/>
    </xf>
    <xf numFmtId="0" fontId="17" fillId="0" borderId="38" xfId="0" applyFont="1" applyFill="1" applyBorder="1" applyAlignment="1">
      <alignment horizontal="center" vertical="center"/>
    </xf>
    <xf numFmtId="42" fontId="17" fillId="0" borderId="38" xfId="1" applyFont="1" applyFill="1" applyBorder="1" applyAlignment="1">
      <alignment horizontal="center" vertical="center"/>
    </xf>
    <xf numFmtId="42" fontId="17" fillId="0" borderId="38" xfId="1" applyFont="1" applyFill="1" applyBorder="1" applyAlignment="1">
      <alignment horizontal="right" vertical="center"/>
    </xf>
    <xf numFmtId="0" fontId="0" fillId="0" borderId="38" xfId="0" applyFill="1" applyBorder="1" applyAlignment="1">
      <alignment horizontal="left" vertical="center" wrapText="1"/>
    </xf>
    <xf numFmtId="6" fontId="0" fillId="0" borderId="38" xfId="1" applyNumberFormat="1" applyFont="1" applyFill="1" applyBorder="1" applyAlignment="1">
      <alignment horizontal="center" vertical="center"/>
    </xf>
    <xf numFmtId="0" fontId="0" fillId="0" borderId="38" xfId="0" applyFill="1" applyBorder="1" applyAlignment="1">
      <alignment horizontal="center" vertical="center" wrapText="1"/>
    </xf>
    <xf numFmtId="0" fontId="0" fillId="0" borderId="38" xfId="0" applyFill="1" applyBorder="1"/>
    <xf numFmtId="10" fontId="5" fillId="5" borderId="16" xfId="0" applyNumberFormat="1" applyFont="1" applyFill="1" applyBorder="1" applyAlignment="1">
      <alignment horizontal="center" vertical="center" wrapText="1"/>
    </xf>
    <xf numFmtId="0" fontId="2" fillId="18" borderId="6" xfId="0" applyFont="1" applyFill="1" applyBorder="1" applyAlignment="1">
      <alignment vertical="center" wrapText="1"/>
    </xf>
    <xf numFmtId="0" fontId="14" fillId="0" borderId="41" xfId="0" applyFont="1" applyFill="1" applyBorder="1" applyAlignment="1">
      <alignment horizontal="center" vertical="center"/>
    </xf>
    <xf numFmtId="165" fontId="14" fillId="0" borderId="41" xfId="3" applyNumberFormat="1" applyFont="1" applyFill="1" applyBorder="1" applyAlignment="1">
      <alignment horizontal="center" vertical="center"/>
    </xf>
    <xf numFmtId="42" fontId="14" fillId="0" borderId="41" xfId="1" applyFont="1" applyFill="1" applyBorder="1" applyAlignment="1">
      <alignment horizontal="center" vertical="center"/>
    </xf>
    <xf numFmtId="42" fontId="14" fillId="0" borderId="41" xfId="1" applyFont="1" applyFill="1" applyBorder="1" applyAlignment="1">
      <alignment horizontal="right" vertical="center"/>
    </xf>
    <xf numFmtId="0" fontId="0" fillId="0" borderId="41" xfId="0" applyFill="1" applyBorder="1" applyAlignment="1">
      <alignment horizontal="center" vertical="center"/>
    </xf>
    <xf numFmtId="42" fontId="0" fillId="0" borderId="41" xfId="1" applyFont="1" applyFill="1" applyBorder="1" applyAlignment="1">
      <alignment horizontal="center" vertical="center"/>
    </xf>
    <xf numFmtId="0" fontId="2" fillId="18" borderId="38" xfId="0" applyFont="1" applyFill="1" applyBorder="1" applyAlignment="1">
      <alignment vertical="center" wrapText="1"/>
    </xf>
    <xf numFmtId="0" fontId="2" fillId="3" borderId="38" xfId="0" applyFont="1" applyFill="1" applyBorder="1" applyAlignment="1">
      <alignment horizontal="center" vertical="center" wrapText="1"/>
    </xf>
    <xf numFmtId="0" fontId="0" fillId="0" borderId="38" xfId="0" applyBorder="1" applyAlignment="1">
      <alignment vertical="center"/>
    </xf>
    <xf numFmtId="0" fontId="3" fillId="0" borderId="38" xfId="0" applyFont="1" applyBorder="1" applyAlignment="1">
      <alignment horizontal="center" vertical="center" wrapText="1"/>
    </xf>
    <xf numFmtId="10" fontId="4" fillId="9" borderId="38" xfId="0" applyNumberFormat="1" applyFont="1" applyFill="1" applyBorder="1" applyAlignment="1">
      <alignment horizontal="center" vertical="center" wrapText="1"/>
    </xf>
    <xf numFmtId="10" fontId="5" fillId="5" borderId="38" xfId="0" applyNumberFormat="1" applyFont="1" applyFill="1" applyBorder="1" applyAlignment="1">
      <alignment horizontal="center" vertical="center" wrapText="1"/>
    </xf>
    <xf numFmtId="42" fontId="29" fillId="0" borderId="38" xfId="1" applyFont="1" applyFill="1" applyBorder="1" applyAlignment="1">
      <alignment horizontal="right" vertical="center"/>
    </xf>
    <xf numFmtId="0" fontId="30" fillId="0" borderId="0" xfId="0" applyFont="1"/>
    <xf numFmtId="0" fontId="24" fillId="0" borderId="0" xfId="0" applyFont="1" applyBorder="1" applyAlignment="1">
      <alignment vertical="center"/>
    </xf>
    <xf numFmtId="0" fontId="25" fillId="0" borderId="0" xfId="0" applyFont="1" applyBorder="1" applyAlignment="1">
      <alignment horizontal="left" vertical="center" wrapText="1"/>
    </xf>
    <xf numFmtId="0" fontId="4" fillId="0" borderId="41" xfId="0" applyFont="1" applyFill="1" applyBorder="1" applyAlignment="1">
      <alignment horizontal="center" vertical="center" wrapText="1"/>
    </xf>
    <xf numFmtId="0" fontId="4" fillId="0" borderId="43" xfId="0" applyFont="1" applyFill="1" applyBorder="1" applyAlignment="1">
      <alignment horizontal="center" vertical="center" wrapText="1"/>
    </xf>
    <xf numFmtId="0" fontId="18" fillId="0" borderId="41" xfId="0" applyFont="1" applyFill="1" applyBorder="1" applyAlignment="1">
      <alignment horizontal="center" vertical="center" wrapText="1"/>
    </xf>
    <xf numFmtId="43" fontId="0" fillId="0" borderId="0" xfId="2" applyFont="1"/>
    <xf numFmtId="43" fontId="0" fillId="0" borderId="0" xfId="0" applyNumberFormat="1"/>
    <xf numFmtId="0" fontId="0" fillId="0" borderId="39" xfId="0" applyFill="1" applyBorder="1" applyAlignment="1">
      <alignment horizontal="center" vertical="center"/>
    </xf>
    <xf numFmtId="0" fontId="0" fillId="0" borderId="39" xfId="0" applyFill="1" applyBorder="1"/>
    <xf numFmtId="42" fontId="14" fillId="0" borderId="39" xfId="1" applyFont="1" applyFill="1" applyBorder="1" applyAlignment="1">
      <alignment horizontal="right" vertical="center"/>
    </xf>
    <xf numFmtId="165" fontId="0" fillId="0" borderId="39" xfId="3" applyNumberFormat="1" applyFont="1" applyFill="1" applyBorder="1" applyAlignment="1">
      <alignment horizontal="center" vertical="center"/>
    </xf>
    <xf numFmtId="165" fontId="0" fillId="0" borderId="39" xfId="3" applyNumberFormat="1" applyFont="1" applyFill="1" applyBorder="1"/>
    <xf numFmtId="165" fontId="14" fillId="0" borderId="39" xfId="3" applyNumberFormat="1" applyFont="1" applyFill="1" applyBorder="1" applyAlignment="1">
      <alignment horizontal="right" vertical="center"/>
    </xf>
    <xf numFmtId="0" fontId="21" fillId="16" borderId="35" xfId="0" applyFont="1" applyFill="1" applyBorder="1" applyAlignment="1">
      <alignment horizontal="center" vertical="center" wrapText="1"/>
    </xf>
    <xf numFmtId="0" fontId="10" fillId="11" borderId="5" xfId="0" applyFont="1" applyFill="1" applyBorder="1" applyAlignment="1">
      <alignment horizontal="center" vertical="center" wrapText="1"/>
    </xf>
    <xf numFmtId="0" fontId="10" fillId="11" borderId="5" xfId="0" applyFont="1" applyFill="1" applyBorder="1" applyAlignment="1">
      <alignment horizontal="center" vertical="center"/>
    </xf>
    <xf numFmtId="0" fontId="1" fillId="2" borderId="20" xfId="0" applyFont="1" applyFill="1" applyBorder="1" applyAlignment="1">
      <alignment horizontal="center" vertical="center" wrapText="1"/>
    </xf>
    <xf numFmtId="0" fontId="4" fillId="9" borderId="13" xfId="0" applyFont="1" applyFill="1" applyBorder="1" applyAlignment="1">
      <alignment horizontal="center" vertical="center" wrapText="1"/>
    </xf>
    <xf numFmtId="0" fontId="4" fillId="5" borderId="34" xfId="0" applyFont="1" applyFill="1" applyBorder="1" applyAlignment="1">
      <alignment horizontal="center" vertical="center" wrapText="1"/>
    </xf>
    <xf numFmtId="0" fontId="4" fillId="0" borderId="41" xfId="0" applyFont="1" applyFill="1" applyBorder="1" applyAlignment="1">
      <alignment horizontal="left" vertical="center" wrapText="1"/>
    </xf>
    <xf numFmtId="6" fontId="31" fillId="0" borderId="38" xfId="0" applyNumberFormat="1" applyFont="1" applyBorder="1" applyAlignment="1">
      <alignment horizontal="center" vertical="center"/>
    </xf>
    <xf numFmtId="0" fontId="31" fillId="0" borderId="38" xfId="0" applyFont="1" applyBorder="1" applyAlignment="1">
      <alignment horizontal="center" vertical="center"/>
    </xf>
    <xf numFmtId="6" fontId="31" fillId="0" borderId="38" xfId="0" applyNumberFormat="1" applyFont="1" applyBorder="1" applyAlignment="1">
      <alignment vertical="center"/>
    </xf>
    <xf numFmtId="0" fontId="31" fillId="0" borderId="41" xfId="0" applyFont="1" applyBorder="1" applyAlignment="1">
      <alignment horizontal="center" vertical="center"/>
    </xf>
    <xf numFmtId="165" fontId="0" fillId="0" borderId="40" xfId="3" applyNumberFormat="1" applyFont="1" applyFill="1" applyBorder="1" applyAlignment="1">
      <alignment horizontal="center" vertical="center"/>
    </xf>
    <xf numFmtId="42" fontId="14" fillId="0" borderId="32" xfId="1" applyFont="1" applyFill="1" applyBorder="1" applyAlignment="1">
      <alignment horizontal="right" vertical="center"/>
    </xf>
    <xf numFmtId="43" fontId="0" fillId="0" borderId="43" xfId="2" applyFont="1" applyBorder="1"/>
    <xf numFmtId="0" fontId="0" fillId="19" borderId="38" xfId="0" applyFill="1" applyBorder="1" applyAlignment="1">
      <alignment horizontal="center" vertical="center"/>
    </xf>
    <xf numFmtId="43" fontId="0" fillId="19" borderId="38" xfId="2" applyFont="1" applyFill="1" applyBorder="1"/>
    <xf numFmtId="165" fontId="0" fillId="0" borderId="38" xfId="0" applyNumberFormat="1" applyFill="1" applyBorder="1"/>
    <xf numFmtId="165" fontId="0" fillId="0" borderId="38" xfId="0" applyNumberFormat="1" applyBorder="1"/>
    <xf numFmtId="0" fontId="4" fillId="0" borderId="37" xfId="0" applyFont="1" applyFill="1" applyBorder="1" applyAlignment="1">
      <alignment horizontal="center" vertical="center" wrapText="1"/>
    </xf>
    <xf numFmtId="0" fontId="4" fillId="0" borderId="42" xfId="0" applyFont="1" applyFill="1" applyBorder="1" applyAlignment="1">
      <alignment horizontal="center" vertical="center" wrapText="1"/>
    </xf>
    <xf numFmtId="0" fontId="4" fillId="19" borderId="43" xfId="0" applyFont="1" applyFill="1" applyBorder="1" applyAlignment="1">
      <alignment horizontal="center" vertical="center" wrapText="1"/>
    </xf>
    <xf numFmtId="0" fontId="4" fillId="0" borderId="47" xfId="0" applyFont="1" applyFill="1" applyBorder="1" applyAlignment="1">
      <alignment horizontal="center" vertical="center" wrapText="1"/>
    </xf>
    <xf numFmtId="0" fontId="2" fillId="3" borderId="26" xfId="0" applyFont="1" applyFill="1" applyBorder="1" applyAlignment="1">
      <alignment horizontal="center" vertical="center" wrapText="1"/>
    </xf>
    <xf numFmtId="0" fontId="2" fillId="18" borderId="13" xfId="0" applyFont="1" applyFill="1" applyBorder="1" applyAlignment="1">
      <alignment horizontal="center" vertical="center" wrapText="1"/>
    </xf>
    <xf numFmtId="0" fontId="0" fillId="18" borderId="2" xfId="0" applyFill="1" applyBorder="1" applyAlignment="1"/>
    <xf numFmtId="0" fontId="2" fillId="18" borderId="38" xfId="0" applyFont="1" applyFill="1" applyBorder="1" applyAlignment="1">
      <alignment horizontal="center" vertical="center" wrapText="1"/>
    </xf>
    <xf numFmtId="0" fontId="2" fillId="18" borderId="38" xfId="0" applyFont="1" applyFill="1" applyBorder="1" applyAlignment="1">
      <alignment horizontal="left" vertical="center" wrapText="1"/>
    </xf>
    <xf numFmtId="42" fontId="0" fillId="0" borderId="0" xfId="0" applyNumberFormat="1"/>
    <xf numFmtId="0" fontId="0" fillId="20" borderId="38" xfId="0" applyFill="1" applyBorder="1" applyAlignment="1">
      <alignment horizontal="center" vertical="center"/>
    </xf>
    <xf numFmtId="0" fontId="0" fillId="20" borderId="39" xfId="0" applyFill="1" applyBorder="1" applyAlignment="1">
      <alignment horizontal="center" vertical="center"/>
    </xf>
    <xf numFmtId="165" fontId="0" fillId="20" borderId="39" xfId="3" applyNumberFormat="1" applyFont="1" applyFill="1" applyBorder="1" applyAlignment="1">
      <alignment horizontal="center" vertical="center"/>
    </xf>
    <xf numFmtId="43" fontId="0" fillId="20" borderId="38" xfId="2" applyFont="1" applyFill="1" applyBorder="1"/>
    <xf numFmtId="165" fontId="0" fillId="20" borderId="40" xfId="3" applyNumberFormat="1" applyFont="1" applyFill="1" applyBorder="1" applyAlignment="1">
      <alignment horizontal="center" vertical="center"/>
    </xf>
    <xf numFmtId="42" fontId="0" fillId="20" borderId="38" xfId="1" applyFont="1" applyFill="1" applyBorder="1" applyAlignment="1">
      <alignment horizontal="center" vertical="center"/>
    </xf>
    <xf numFmtId="165" fontId="0" fillId="20" borderId="38" xfId="0" applyNumberFormat="1" applyFill="1" applyBorder="1"/>
    <xf numFmtId="0" fontId="0" fillId="20" borderId="38" xfId="0" applyFill="1" applyBorder="1" applyAlignment="1">
      <alignment horizontal="center" vertical="center" wrapText="1"/>
    </xf>
    <xf numFmtId="0" fontId="0" fillId="20" borderId="41" xfId="0" applyFill="1" applyBorder="1" applyAlignment="1">
      <alignment horizontal="center" vertical="center"/>
    </xf>
    <xf numFmtId="0" fontId="0" fillId="20" borderId="45" xfId="0" applyFill="1" applyBorder="1" applyAlignment="1">
      <alignment horizontal="center" vertical="center"/>
    </xf>
    <xf numFmtId="165" fontId="0" fillId="20" borderId="45" xfId="3" applyNumberFormat="1" applyFont="1" applyFill="1" applyBorder="1" applyAlignment="1">
      <alignment horizontal="center" vertical="center"/>
    </xf>
    <xf numFmtId="42" fontId="0" fillId="0" borderId="38" xfId="0" applyNumberFormat="1" applyBorder="1"/>
    <xf numFmtId="42" fontId="0" fillId="0" borderId="38" xfId="0" applyNumberFormat="1" applyFill="1" applyBorder="1"/>
    <xf numFmtId="6" fontId="0" fillId="0" borderId="38" xfId="0" applyNumberFormat="1" applyBorder="1"/>
    <xf numFmtId="0" fontId="28" fillId="0" borderId="0" xfId="0" applyFont="1" applyFill="1" applyBorder="1" applyAlignment="1">
      <alignment horizontal="center" vertical="center" wrapText="1"/>
    </xf>
    <xf numFmtId="0" fontId="0" fillId="0" borderId="0" xfId="0" applyBorder="1"/>
    <xf numFmtId="0" fontId="0" fillId="0" borderId="0" xfId="0" applyFill="1" applyBorder="1"/>
    <xf numFmtId="165" fontId="0" fillId="20" borderId="38" xfId="3" applyNumberFormat="1" applyFont="1" applyFill="1" applyBorder="1" applyAlignment="1">
      <alignment horizontal="center" vertical="center"/>
    </xf>
    <xf numFmtId="165" fontId="0" fillId="0" borderId="38" xfId="3" applyNumberFormat="1" applyFont="1" applyFill="1" applyBorder="1"/>
    <xf numFmtId="0" fontId="0" fillId="20" borderId="39" xfId="0" applyFill="1" applyBorder="1" applyAlignment="1">
      <alignment horizontal="center" vertical="center" wrapText="1"/>
    </xf>
    <xf numFmtId="165" fontId="0" fillId="20" borderId="39" xfId="3" applyNumberFormat="1" applyFont="1" applyFill="1" applyBorder="1" applyAlignment="1">
      <alignment horizontal="center" vertical="center" wrapText="1"/>
    </xf>
    <xf numFmtId="165" fontId="0" fillId="20" borderId="38" xfId="3" applyNumberFormat="1" applyFont="1" applyFill="1" applyBorder="1" applyAlignment="1">
      <alignment horizontal="center" vertical="center" wrapText="1"/>
    </xf>
    <xf numFmtId="42" fontId="0" fillId="0" borderId="0" xfId="0" applyNumberFormat="1" applyAlignment="1">
      <alignment horizontal="center" vertical="center" wrapText="1"/>
    </xf>
    <xf numFmtId="0" fontId="24" fillId="0" borderId="43" xfId="0" applyFont="1" applyBorder="1" applyAlignment="1">
      <alignment horizontal="left" vertical="center" wrapText="1"/>
    </xf>
    <xf numFmtId="0" fontId="14" fillId="0" borderId="38" xfId="0" applyFont="1" applyBorder="1" applyAlignment="1">
      <alignment horizontal="left" vertical="center"/>
    </xf>
    <xf numFmtId="0" fontId="14" fillId="0" borderId="38" xfId="0" applyFont="1" applyBorder="1" applyAlignment="1">
      <alignment horizontal="center" vertical="center"/>
    </xf>
    <xf numFmtId="0" fontId="0" fillId="0" borderId="0" xfId="0" applyAlignment="1">
      <alignment horizontal="center" vertical="center"/>
    </xf>
    <xf numFmtId="0" fontId="0" fillId="0" borderId="38" xfId="0" applyBorder="1" applyAlignment="1">
      <alignment horizontal="center"/>
    </xf>
    <xf numFmtId="0" fontId="28" fillId="0" borderId="40" xfId="0" applyFont="1" applyFill="1" applyBorder="1" applyAlignment="1">
      <alignment horizontal="center" vertical="center"/>
    </xf>
    <xf numFmtId="0" fontId="3" fillId="0" borderId="0" xfId="4" applyAlignment="1"/>
    <xf numFmtId="0" fontId="4" fillId="17" borderId="38" xfId="0" applyFont="1" applyFill="1" applyBorder="1" applyAlignment="1">
      <alignment horizontal="center" vertical="center" wrapText="1"/>
    </xf>
    <xf numFmtId="0" fontId="4" fillId="0" borderId="0" xfId="0" applyFont="1" applyFill="1" applyBorder="1" applyAlignment="1">
      <alignment horizontal="center" vertical="center" wrapText="1"/>
    </xf>
    <xf numFmtId="42" fontId="0" fillId="0" borderId="47" xfId="1" applyFont="1" applyFill="1" applyBorder="1" applyAlignment="1">
      <alignment horizontal="center" vertical="center"/>
    </xf>
    <xf numFmtId="0" fontId="0" fillId="0" borderId="0" xfId="0" applyBorder="1" applyAlignment="1">
      <alignment horizontal="center"/>
    </xf>
    <xf numFmtId="0" fontId="0" fillId="0" borderId="0" xfId="0" applyBorder="1" applyAlignment="1">
      <alignment horizontal="center" vertical="center"/>
    </xf>
    <xf numFmtId="0" fontId="0" fillId="0" borderId="0" xfId="0" applyBorder="1" applyAlignment="1">
      <alignment horizontal="left" vertical="center" wrapText="1"/>
    </xf>
    <xf numFmtId="42" fontId="0" fillId="0" borderId="0" xfId="0" applyNumberFormat="1" applyFill="1"/>
    <xf numFmtId="42" fontId="0" fillId="0" borderId="0" xfId="0" applyNumberFormat="1" applyFill="1" applyBorder="1"/>
    <xf numFmtId="42" fontId="0" fillId="0" borderId="0" xfId="0" applyNumberFormat="1" applyBorder="1"/>
    <xf numFmtId="165" fontId="0" fillId="19" borderId="38" xfId="3" applyNumberFormat="1" applyFont="1" applyFill="1" applyBorder="1" applyAlignment="1">
      <alignment horizontal="center" vertical="center"/>
    </xf>
    <xf numFmtId="43" fontId="0" fillId="0" borderId="38" xfId="2" applyFont="1" applyFill="1" applyBorder="1"/>
    <xf numFmtId="42" fontId="0" fillId="20" borderId="41" xfId="1" applyFont="1" applyFill="1" applyBorder="1" applyAlignment="1">
      <alignment horizontal="center" vertical="center"/>
    </xf>
    <xf numFmtId="0" fontId="0" fillId="20" borderId="38" xfId="0" applyFill="1" applyBorder="1" applyAlignment="1">
      <alignment horizontal="left" vertical="center" wrapText="1"/>
    </xf>
    <xf numFmtId="44" fontId="0" fillId="0" borderId="0" xfId="3" applyFont="1"/>
    <xf numFmtId="0" fontId="17" fillId="0" borderId="0" xfId="0" applyFont="1"/>
    <xf numFmtId="43" fontId="17" fillId="0" borderId="0" xfId="2" applyFont="1"/>
    <xf numFmtId="43" fontId="32" fillId="0" borderId="0" xfId="2" applyFont="1"/>
    <xf numFmtId="42" fontId="0" fillId="0" borderId="0" xfId="0" applyNumberFormat="1" applyBorder="1" applyAlignment="1">
      <alignment horizontal="left" vertical="center" wrapText="1"/>
    </xf>
    <xf numFmtId="165" fontId="17" fillId="20" borderId="38" xfId="3" applyNumberFormat="1" applyFont="1" applyFill="1" applyBorder="1" applyAlignment="1">
      <alignment horizontal="center" vertical="center"/>
    </xf>
    <xf numFmtId="42" fontId="17" fillId="20" borderId="38" xfId="1" applyFont="1" applyFill="1" applyBorder="1" applyAlignment="1">
      <alignment horizontal="center" vertical="center"/>
    </xf>
    <xf numFmtId="165" fontId="0" fillId="0" borderId="0" xfId="0" applyNumberFormat="1"/>
    <xf numFmtId="0" fontId="3" fillId="0" borderId="0" xfId="0" applyFont="1" applyAlignment="1">
      <alignment vertical="center"/>
    </xf>
    <xf numFmtId="0" fontId="3" fillId="0" borderId="0" xfId="0" applyFont="1" applyAlignment="1">
      <alignment horizontal="center" vertical="center"/>
    </xf>
    <xf numFmtId="15" fontId="5" fillId="0" borderId="0" xfId="0" applyNumberFormat="1" applyFont="1"/>
    <xf numFmtId="0" fontId="21" fillId="16" borderId="38" xfId="0" applyFont="1" applyFill="1" applyBorder="1" applyAlignment="1">
      <alignment horizontal="center" vertical="center" wrapText="1"/>
    </xf>
    <xf numFmtId="0" fontId="20" fillId="0" borderId="38" xfId="0" applyFont="1" applyBorder="1" applyAlignment="1">
      <alignment horizontal="center" vertical="center"/>
    </xf>
    <xf numFmtId="0" fontId="20" fillId="0" borderId="38" xfId="0" applyFont="1" applyBorder="1" applyAlignment="1">
      <alignment horizontal="center"/>
    </xf>
    <xf numFmtId="0" fontId="20" fillId="0" borderId="38" xfId="0" applyFont="1" applyBorder="1" applyAlignment="1">
      <alignment horizontal="center" vertical="center"/>
    </xf>
    <xf numFmtId="0" fontId="20" fillId="0" borderId="0" xfId="0" applyFont="1" applyAlignment="1">
      <alignment horizontal="center"/>
    </xf>
    <xf numFmtId="0" fontId="24" fillId="0" borderId="0" xfId="0" applyFont="1" applyAlignment="1">
      <alignment horizontal="left" vertical="center"/>
    </xf>
    <xf numFmtId="166" fontId="20" fillId="19" borderId="38" xfId="6" applyNumberFormat="1" applyFont="1" applyFill="1" applyBorder="1" applyAlignment="1">
      <alignment horizontal="center" vertical="center"/>
    </xf>
    <xf numFmtId="166" fontId="20" fillId="0" borderId="38" xfId="6" applyNumberFormat="1" applyFont="1" applyBorder="1" applyAlignment="1">
      <alignment horizontal="center" vertical="center"/>
    </xf>
    <xf numFmtId="0" fontId="21" fillId="0" borderId="38" xfId="0" applyFont="1" applyBorder="1" applyAlignment="1">
      <alignment vertical="center"/>
    </xf>
    <xf numFmtId="0" fontId="20" fillId="9" borderId="38" xfId="0" applyFont="1" applyFill="1" applyBorder="1" applyAlignment="1">
      <alignment horizontal="center" vertical="center" wrapText="1"/>
    </xf>
    <xf numFmtId="0" fontId="6" fillId="0" borderId="38" xfId="0" applyFont="1" applyBorder="1" applyAlignment="1">
      <alignment vertical="center" wrapText="1"/>
    </xf>
    <xf numFmtId="6" fontId="6" fillId="0" borderId="38" xfId="0" applyNumberFormat="1" applyFont="1" applyBorder="1" applyAlignment="1">
      <alignment vertical="center" wrapText="1"/>
    </xf>
    <xf numFmtId="1" fontId="0" fillId="0" borderId="38" xfId="0" applyNumberFormat="1" applyBorder="1"/>
    <xf numFmtId="6" fontId="0" fillId="0" borderId="38" xfId="3" applyNumberFormat="1" applyFont="1" applyBorder="1"/>
    <xf numFmtId="0" fontId="5" fillId="0" borderId="0" xfId="0" applyFont="1"/>
    <xf numFmtId="0" fontId="5" fillId="0" borderId="38" xfId="0" applyFont="1" applyBorder="1" applyAlignment="1">
      <alignment vertical="center"/>
    </xf>
    <xf numFmtId="0" fontId="4" fillId="16" borderId="38" xfId="0" applyFont="1" applyFill="1" applyBorder="1" applyAlignment="1">
      <alignment horizontal="center" vertical="center" wrapText="1"/>
    </xf>
    <xf numFmtId="0" fontId="5" fillId="0" borderId="0" xfId="0" applyFont="1" applyAlignment="1">
      <alignment horizontal="center" vertical="center" wrapText="1"/>
    </xf>
    <xf numFmtId="1" fontId="35" fillId="0" borderId="48" xfId="4" applyNumberFormat="1" applyFont="1" applyBorder="1" applyAlignment="1">
      <alignment horizontal="center" vertical="center" shrinkToFit="1"/>
    </xf>
    <xf numFmtId="0" fontId="5" fillId="0" borderId="48" xfId="4" applyFont="1" applyBorder="1" applyAlignment="1">
      <alignment horizontal="left" vertical="top" wrapText="1"/>
    </xf>
    <xf numFmtId="168" fontId="35" fillId="0" borderId="52" xfId="4" applyNumberFormat="1" applyFont="1" applyBorder="1" applyAlignment="1">
      <alignment horizontal="center" shrinkToFit="1"/>
    </xf>
    <xf numFmtId="168" fontId="35" fillId="0" borderId="38" xfId="3" applyNumberFormat="1" applyFont="1" applyBorder="1" applyAlignment="1">
      <alignment horizontal="center"/>
    </xf>
    <xf numFmtId="168" fontId="35" fillId="0" borderId="38" xfId="4" applyNumberFormat="1" applyFont="1" applyBorder="1" applyAlignment="1">
      <alignment horizontal="center"/>
    </xf>
    <xf numFmtId="168" fontId="35" fillId="0" borderId="53" xfId="0" applyNumberFormat="1" applyFont="1" applyBorder="1" applyAlignment="1">
      <alignment horizontal="center" shrinkToFit="1"/>
    </xf>
    <xf numFmtId="168" fontId="35" fillId="0" borderId="52" xfId="0" applyNumberFormat="1" applyFont="1" applyBorder="1" applyAlignment="1">
      <alignment horizontal="center" shrinkToFit="1"/>
    </xf>
    <xf numFmtId="168" fontId="35" fillId="0" borderId="48" xfId="4" applyNumberFormat="1" applyFont="1" applyBorder="1" applyAlignment="1">
      <alignment horizontal="right" shrinkToFit="1"/>
    </xf>
    <xf numFmtId="1" fontId="35" fillId="0" borderId="48" xfId="4" applyNumberFormat="1" applyFont="1" applyBorder="1" applyAlignment="1">
      <alignment horizontal="center" vertical="top" shrinkToFit="1"/>
    </xf>
    <xf numFmtId="1" fontId="35" fillId="0" borderId="49" xfId="4" applyNumberFormat="1" applyFont="1" applyBorder="1" applyAlignment="1">
      <alignment horizontal="center" vertical="center" shrinkToFit="1"/>
    </xf>
    <xf numFmtId="0" fontId="34" fillId="0" borderId="48" xfId="4" applyFont="1" applyBorder="1" applyAlignment="1">
      <alignment horizontal="left" vertical="top" wrapText="1"/>
    </xf>
    <xf numFmtId="168" fontId="35" fillId="0" borderId="54" xfId="0" applyNumberFormat="1" applyFont="1" applyBorder="1" applyAlignment="1">
      <alignment horizontal="center" shrinkToFit="1"/>
    </xf>
    <xf numFmtId="0" fontId="16" fillId="0" borderId="38" xfId="0" applyFont="1" applyBorder="1" applyAlignment="1">
      <alignment horizontal="right"/>
    </xf>
    <xf numFmtId="0" fontId="5" fillId="0" borderId="38" xfId="0" applyFont="1" applyBorder="1" applyAlignment="1">
      <alignment horizontal="center"/>
    </xf>
    <xf numFmtId="44" fontId="5" fillId="0" borderId="38" xfId="3" applyFont="1" applyBorder="1"/>
    <xf numFmtId="165" fontId="16" fillId="0" borderId="38" xfId="3" applyNumberFormat="1" applyFont="1" applyFill="1" applyBorder="1" applyAlignment="1">
      <alignment horizontal="center" vertical="center" wrapText="1"/>
    </xf>
    <xf numFmtId="0" fontId="5" fillId="0" borderId="38" xfId="0" applyFont="1" applyBorder="1"/>
    <xf numFmtId="166" fontId="16" fillId="0" borderId="38" xfId="0" applyNumberFormat="1" applyFont="1" applyBorder="1" applyAlignment="1">
      <alignment horizontal="right"/>
    </xf>
    <xf numFmtId="44" fontId="16" fillId="0" borderId="38" xfId="0" applyNumberFormat="1" applyFont="1" applyBorder="1" applyAlignment="1">
      <alignment horizontal="right"/>
    </xf>
    <xf numFmtId="0" fontId="4" fillId="0" borderId="38" xfId="0" applyFont="1" applyBorder="1" applyAlignment="1">
      <alignment vertical="center"/>
    </xf>
    <xf numFmtId="0" fontId="5" fillId="0" borderId="0" xfId="0" applyFont="1" applyFill="1"/>
    <xf numFmtId="0" fontId="4" fillId="0" borderId="38" xfId="0" applyFont="1" applyBorder="1" applyAlignment="1">
      <alignment vertical="center" wrapText="1"/>
    </xf>
    <xf numFmtId="0" fontId="4" fillId="0" borderId="38" xfId="0" applyFont="1" applyBorder="1" applyAlignment="1">
      <alignment horizontal="left" vertical="center" wrapText="1"/>
    </xf>
    <xf numFmtId="0" fontId="37" fillId="0" borderId="0" xfId="0" applyFont="1"/>
    <xf numFmtId="0" fontId="37" fillId="0" borderId="0" xfId="0" applyFont="1" applyAlignment="1">
      <alignment horizontal="left"/>
    </xf>
    <xf numFmtId="0" fontId="5" fillId="0" borderId="0" xfId="0" applyFont="1" applyAlignment="1">
      <alignment vertical="center"/>
    </xf>
    <xf numFmtId="0" fontId="4" fillId="0" borderId="0" xfId="4" applyFont="1"/>
    <xf numFmtId="0" fontId="5" fillId="0" borderId="0" xfId="0" applyFont="1" applyAlignment="1">
      <alignment horizontal="center" vertical="center"/>
    </xf>
    <xf numFmtId="0" fontId="5" fillId="0" borderId="0" xfId="4" applyFont="1"/>
    <xf numFmtId="0" fontId="5" fillId="0" borderId="0" xfId="4" applyFont="1" applyAlignment="1">
      <alignment horizontal="left"/>
    </xf>
    <xf numFmtId="0" fontId="5" fillId="0" borderId="0" xfId="4" applyFont="1" applyAlignment="1">
      <alignment horizontal="center"/>
    </xf>
    <xf numFmtId="0" fontId="5" fillId="0" borderId="0" xfId="0" applyFont="1" applyAlignment="1">
      <alignment horizontal="left" vertical="center"/>
    </xf>
    <xf numFmtId="1" fontId="35" fillId="0" borderId="52" xfId="4" applyNumberFormat="1" applyFont="1" applyBorder="1" applyAlignment="1">
      <alignment horizontal="center" vertical="center" shrinkToFit="1"/>
    </xf>
    <xf numFmtId="0" fontId="34" fillId="0" borderId="55" xfId="4" applyFont="1" applyBorder="1" applyAlignment="1">
      <alignment horizontal="center" vertical="center" wrapText="1"/>
    </xf>
    <xf numFmtId="0" fontId="34" fillId="0" borderId="52" xfId="4" applyFont="1" applyBorder="1" applyAlignment="1">
      <alignment horizontal="center" vertical="center" wrapText="1"/>
    </xf>
    <xf numFmtId="0" fontId="34" fillId="0" borderId="52" xfId="4" applyFont="1" applyBorder="1" applyAlignment="1">
      <alignment horizontal="center" vertical="top" wrapText="1"/>
    </xf>
    <xf numFmtId="0" fontId="5" fillId="0" borderId="52" xfId="4" applyFont="1" applyBorder="1" applyAlignment="1">
      <alignment horizontal="center" vertical="top" wrapText="1"/>
    </xf>
    <xf numFmtId="3" fontId="35" fillId="0" borderId="52" xfId="4" applyNumberFormat="1" applyFont="1" applyBorder="1" applyAlignment="1">
      <alignment horizontal="right" vertical="top" indent="3" shrinkToFit="1"/>
    </xf>
    <xf numFmtId="3" fontId="35" fillId="0" borderId="52" xfId="4" applyNumberFormat="1" applyFont="1" applyBorder="1" applyAlignment="1">
      <alignment horizontal="right" vertical="top" indent="2" shrinkToFit="1"/>
    </xf>
    <xf numFmtId="168" fontId="35" fillId="0" borderId="53" xfId="4" applyNumberFormat="1" applyFont="1" applyBorder="1" applyAlignment="1">
      <alignment horizontal="center" shrinkToFit="1"/>
    </xf>
    <xf numFmtId="168" fontId="35" fillId="0" borderId="54" xfId="4" applyNumberFormat="1" applyFont="1" applyBorder="1" applyAlignment="1">
      <alignment horizontal="center" shrinkToFit="1"/>
    </xf>
    <xf numFmtId="0" fontId="5" fillId="0" borderId="38" xfId="0" applyFont="1" applyBorder="1" applyAlignment="1">
      <alignment horizontal="center" vertical="center" wrapText="1"/>
    </xf>
    <xf numFmtId="168" fontId="16" fillId="16" borderId="50" xfId="4" applyNumberFormat="1" applyFont="1" applyFill="1" applyBorder="1" applyAlignment="1">
      <alignment horizontal="center" vertical="top" wrapText="1"/>
    </xf>
    <xf numFmtId="168" fontId="16" fillId="16" borderId="51" xfId="4" applyNumberFormat="1" applyFont="1" applyFill="1" applyBorder="1" applyAlignment="1">
      <alignment horizontal="center" vertical="top" wrapText="1"/>
    </xf>
    <xf numFmtId="168" fontId="4" fillId="16" borderId="50" xfId="4" applyNumberFormat="1" applyFont="1" applyFill="1" applyBorder="1" applyAlignment="1">
      <alignment horizontal="center" vertical="top" wrapText="1"/>
    </xf>
    <xf numFmtId="168" fontId="4" fillId="16" borderId="50" xfId="4" applyNumberFormat="1" applyFont="1" applyFill="1" applyBorder="1" applyAlignment="1">
      <alignment horizontal="left" vertical="top" wrapText="1" indent="2"/>
    </xf>
    <xf numFmtId="168" fontId="4" fillId="16" borderId="51" xfId="4" applyNumberFormat="1" applyFont="1" applyFill="1" applyBorder="1" applyAlignment="1">
      <alignment horizontal="center" vertical="top" wrapText="1"/>
    </xf>
    <xf numFmtId="168" fontId="4" fillId="16" borderId="51" xfId="4" applyNumberFormat="1" applyFont="1" applyFill="1" applyBorder="1" applyAlignment="1">
      <alignment horizontal="left" vertical="top" wrapText="1" indent="2"/>
    </xf>
    <xf numFmtId="1" fontId="39" fillId="0" borderId="38" xfId="0" applyNumberFormat="1" applyFont="1" applyBorder="1" applyAlignment="1">
      <alignment horizontal="center" shrinkToFit="1"/>
    </xf>
    <xf numFmtId="0" fontId="38" fillId="0" borderId="38" xfId="0" applyFont="1" applyBorder="1" applyAlignment="1">
      <alignment horizontal="center" wrapText="1"/>
    </xf>
    <xf numFmtId="0" fontId="39" fillId="0" borderId="38" xfId="0" applyFont="1" applyBorder="1" applyAlignment="1">
      <alignment horizontal="center" wrapText="1"/>
    </xf>
    <xf numFmtId="0" fontId="40" fillId="0" borderId="38" xfId="0" applyFont="1" applyBorder="1" applyAlignment="1">
      <alignment horizontal="center" wrapText="1"/>
    </xf>
    <xf numFmtId="0" fontId="38" fillId="0" borderId="38" xfId="0" applyFont="1" applyBorder="1" applyAlignment="1">
      <alignment horizontal="center" textRotation="90" wrapText="1"/>
    </xf>
    <xf numFmtId="169" fontId="39" fillId="0" borderId="38" xfId="0" applyNumberFormat="1" applyFont="1" applyBorder="1" applyAlignment="1">
      <alignment horizontal="right" shrinkToFit="1"/>
    </xf>
    <xf numFmtId="168" fontId="39" fillId="0" borderId="38" xfId="0" applyNumberFormat="1" applyFont="1" applyBorder="1" applyAlignment="1">
      <alignment horizontal="right" shrinkToFit="1"/>
    </xf>
    <xf numFmtId="165" fontId="39" fillId="0" borderId="38" xfId="3" applyNumberFormat="1" applyFont="1" applyFill="1" applyBorder="1" applyAlignment="1">
      <alignment horizontal="right"/>
    </xf>
    <xf numFmtId="165" fontId="39" fillId="0" borderId="38" xfId="0" applyNumberFormat="1" applyFont="1" applyBorder="1" applyAlignment="1">
      <alignment horizontal="left" vertical="top"/>
    </xf>
    <xf numFmtId="165" fontId="39" fillId="0" borderId="38" xfId="3" applyNumberFormat="1" applyFont="1" applyFill="1" applyBorder="1" applyAlignment="1">
      <alignment horizontal="left" vertical="top"/>
    </xf>
    <xf numFmtId="170" fontId="39" fillId="0" borderId="38" xfId="0" applyNumberFormat="1" applyFont="1" applyBorder="1" applyAlignment="1">
      <alignment horizontal="right" shrinkToFit="1"/>
    </xf>
    <xf numFmtId="0" fontId="39" fillId="9" borderId="38" xfId="0" applyFont="1" applyFill="1" applyBorder="1" applyAlignment="1">
      <alignment horizontal="right"/>
    </xf>
    <xf numFmtId="0" fontId="39" fillId="0" borderId="38" xfId="0" applyFont="1" applyBorder="1" applyAlignment="1">
      <alignment horizontal="right"/>
    </xf>
    <xf numFmtId="168" fontId="39" fillId="0" borderId="38" xfId="0" applyNumberFormat="1" applyFont="1" applyBorder="1" applyAlignment="1">
      <alignment horizontal="center" vertical="center" shrinkToFit="1"/>
    </xf>
    <xf numFmtId="165" fontId="39" fillId="0" borderId="38" xfId="3" applyNumberFormat="1" applyFont="1" applyFill="1" applyBorder="1" applyAlignment="1">
      <alignment horizontal="center" vertical="center"/>
    </xf>
    <xf numFmtId="171" fontId="39" fillId="0" borderId="38" xfId="0" applyNumberFormat="1" applyFont="1" applyBorder="1" applyAlignment="1">
      <alignment horizontal="right" shrinkToFit="1"/>
    </xf>
    <xf numFmtId="0" fontId="4" fillId="0" borderId="0" xfId="0" applyFont="1" applyAlignment="1">
      <alignment horizontal="center"/>
    </xf>
    <xf numFmtId="0" fontId="5" fillId="0" borderId="0" xfId="0" applyFont="1" applyAlignment="1">
      <alignment horizontal="left"/>
    </xf>
    <xf numFmtId="0" fontId="39" fillId="21" borderId="38" xfId="0" applyFont="1" applyFill="1" applyBorder="1" applyAlignment="1">
      <alignment horizontal="center" wrapText="1"/>
    </xf>
    <xf numFmtId="0" fontId="41" fillId="21" borderId="38" xfId="0" applyFont="1" applyFill="1" applyBorder="1" applyAlignment="1">
      <alignment horizontal="center" wrapText="1"/>
    </xf>
    <xf numFmtId="44" fontId="0" fillId="0" borderId="0" xfId="0" applyNumberFormat="1"/>
    <xf numFmtId="0" fontId="5" fillId="0" borderId="38" xfId="4" applyFont="1" applyBorder="1" applyAlignment="1">
      <alignment horizontal="left" vertical="center" wrapText="1"/>
    </xf>
    <xf numFmtId="0" fontId="42" fillId="0" borderId="38" xfId="4" applyFont="1" applyBorder="1" applyAlignment="1">
      <alignment horizontal="left" vertical="center" wrapText="1"/>
    </xf>
    <xf numFmtId="0" fontId="35" fillId="19" borderId="38" xfId="4" applyFont="1" applyFill="1" applyBorder="1" applyAlignment="1">
      <alignment vertical="center" wrapText="1"/>
    </xf>
    <xf numFmtId="0" fontId="20" fillId="0" borderId="38" xfId="0" applyFont="1" applyFill="1" applyBorder="1" applyAlignment="1">
      <alignment horizontal="center" vertical="center" wrapText="1"/>
    </xf>
    <xf numFmtId="0" fontId="21" fillId="21" borderId="38" xfId="0" applyFont="1" applyFill="1" applyBorder="1" applyAlignment="1">
      <alignment horizontal="center" vertical="center" wrapText="1"/>
    </xf>
    <xf numFmtId="166" fontId="20" fillId="0" borderId="43" xfId="6" applyNumberFormat="1" applyFont="1" applyBorder="1" applyAlignment="1">
      <alignment horizontal="center" vertical="center"/>
    </xf>
    <xf numFmtId="0" fontId="0" fillId="21" borderId="38" xfId="0" applyFill="1" applyBorder="1" applyAlignment="1">
      <alignment horizontal="center" vertical="center" wrapText="1"/>
    </xf>
    <xf numFmtId="166" fontId="0" fillId="0" borderId="38" xfId="0" applyNumberFormat="1" applyBorder="1" applyAlignment="1">
      <alignment vertical="center"/>
    </xf>
    <xf numFmtId="0" fontId="4" fillId="0" borderId="38" xfId="0" applyFont="1" applyFill="1" applyBorder="1" applyAlignment="1">
      <alignment vertical="center"/>
    </xf>
    <xf numFmtId="0" fontId="36" fillId="0" borderId="22" xfId="0" applyFont="1" applyFill="1" applyBorder="1" applyAlignment="1"/>
    <xf numFmtId="1" fontId="39" fillId="0" borderId="38" xfId="0" applyNumberFormat="1" applyFont="1" applyBorder="1" applyAlignment="1">
      <alignment horizontal="center" shrinkToFit="1"/>
    </xf>
    <xf numFmtId="0" fontId="38" fillId="0" borderId="38" xfId="0" applyFont="1" applyBorder="1" applyAlignment="1">
      <alignment horizontal="center" wrapText="1"/>
    </xf>
    <xf numFmtId="0" fontId="5" fillId="0" borderId="0" xfId="0" applyFont="1" applyAlignment="1">
      <alignment horizontal="left"/>
    </xf>
    <xf numFmtId="0" fontId="5" fillId="0" borderId="0" xfId="4" applyFont="1" applyAlignment="1">
      <alignment horizontal="left"/>
    </xf>
    <xf numFmtId="0" fontId="4" fillId="0" borderId="0" xfId="0" applyFont="1" applyAlignment="1">
      <alignment horizontal="center"/>
    </xf>
    <xf numFmtId="0" fontId="43" fillId="0" borderId="0" xfId="0" applyFont="1" applyAlignment="1">
      <alignment horizontal="left" vertical="top"/>
    </xf>
    <xf numFmtId="0" fontId="43" fillId="0" borderId="0" xfId="0" applyFont="1" applyAlignment="1">
      <alignment horizontal="left" vertical="top" wrapText="1"/>
    </xf>
    <xf numFmtId="168" fontId="39" fillId="0" borderId="38" xfId="0" applyNumberFormat="1" applyFont="1" applyFill="1" applyBorder="1" applyAlignment="1">
      <alignment horizontal="right" shrinkToFit="1"/>
    </xf>
    <xf numFmtId="1" fontId="39" fillId="0" borderId="43" xfId="0" applyNumberFormat="1" applyFont="1" applyBorder="1" applyAlignment="1">
      <alignment horizontal="center" shrinkToFit="1"/>
    </xf>
    <xf numFmtId="0" fontId="38" fillId="0" borderId="38" xfId="0" applyFont="1" applyBorder="1" applyAlignment="1">
      <alignment horizontal="left" wrapText="1"/>
    </xf>
    <xf numFmtId="0" fontId="39" fillId="0" borderId="38" xfId="0" applyFont="1" applyBorder="1" applyAlignment="1">
      <alignment horizontal="left" wrapText="1"/>
    </xf>
    <xf numFmtId="0" fontId="38" fillId="0" borderId="41" xfId="0" applyFont="1" applyBorder="1" applyAlignment="1">
      <alignment horizontal="left" wrapText="1"/>
    </xf>
    <xf numFmtId="0" fontId="38" fillId="0" borderId="38" xfId="0" applyFont="1" applyBorder="1" applyAlignment="1">
      <alignment horizontal="center" textRotation="90" wrapText="1"/>
    </xf>
    <xf numFmtId="1" fontId="39" fillId="0" borderId="38" xfId="0" applyNumberFormat="1" applyFont="1" applyBorder="1" applyAlignment="1">
      <alignment horizontal="center" shrinkToFit="1"/>
    </xf>
    <xf numFmtId="0" fontId="38" fillId="0" borderId="38" xfId="0" applyFont="1" applyBorder="1" applyAlignment="1">
      <alignment horizontal="left" wrapText="1"/>
    </xf>
    <xf numFmtId="0" fontId="40" fillId="0" borderId="38" xfId="0" applyFont="1" applyBorder="1" applyAlignment="1">
      <alignment horizontal="left" wrapText="1"/>
    </xf>
    <xf numFmtId="0" fontId="39" fillId="0" borderId="38" xfId="0" applyFont="1" applyBorder="1" applyAlignment="1">
      <alignment horizontal="left" vertical="center" wrapText="1"/>
    </xf>
    <xf numFmtId="0" fontId="39" fillId="0" borderId="38" xfId="0" applyFont="1" applyFill="1" applyBorder="1" applyAlignment="1">
      <alignment horizontal="right"/>
    </xf>
    <xf numFmtId="0" fontId="0" fillId="21" borderId="0" xfId="0" applyFill="1" applyAlignment="1">
      <alignment horizontal="center" vertical="center" wrapText="1"/>
    </xf>
    <xf numFmtId="165" fontId="39" fillId="21" borderId="38" xfId="0" applyNumberFormat="1" applyFont="1" applyFill="1" applyBorder="1" applyAlignment="1">
      <alignment horizontal="left" vertical="center"/>
    </xf>
    <xf numFmtId="165" fontId="39" fillId="21" borderId="38" xfId="3" applyNumberFormat="1" applyFont="1" applyFill="1" applyBorder="1" applyAlignment="1">
      <alignment horizontal="left" vertical="center"/>
    </xf>
    <xf numFmtId="169" fontId="39" fillId="0" borderId="38" xfId="0" applyNumberFormat="1" applyFont="1" applyBorder="1" applyAlignment="1">
      <alignment horizontal="right" vertical="center" shrinkToFit="1"/>
    </xf>
    <xf numFmtId="168" fontId="39" fillId="0" borderId="38" xfId="0" applyNumberFormat="1" applyFont="1" applyBorder="1" applyAlignment="1">
      <alignment horizontal="right" vertical="center" shrinkToFit="1"/>
    </xf>
    <xf numFmtId="165" fontId="39" fillId="0" borderId="38" xfId="3" applyNumberFormat="1" applyFont="1" applyFill="1" applyBorder="1" applyAlignment="1">
      <alignment horizontal="right" vertical="center"/>
    </xf>
    <xf numFmtId="0" fontId="8" fillId="13" borderId="20" xfId="0" applyFont="1" applyFill="1" applyBorder="1" applyAlignment="1">
      <alignment horizontal="center" vertical="center"/>
    </xf>
    <xf numFmtId="0" fontId="8" fillId="13" borderId="14" xfId="0" applyFont="1" applyFill="1" applyBorder="1" applyAlignment="1">
      <alignment horizontal="center" vertical="center"/>
    </xf>
    <xf numFmtId="0" fontId="8" fillId="13" borderId="13" xfId="0" applyFont="1" applyFill="1" applyBorder="1" applyAlignment="1">
      <alignment horizontal="center" vertical="center"/>
    </xf>
    <xf numFmtId="0" fontId="8" fillId="13" borderId="12" xfId="0" applyFont="1" applyFill="1" applyBorder="1" applyAlignment="1">
      <alignment horizontal="center" vertical="center"/>
    </xf>
    <xf numFmtId="0" fontId="8" fillId="13" borderId="9" xfId="0" applyFont="1" applyFill="1" applyBorder="1" applyAlignment="1">
      <alignment horizontal="center" vertical="center"/>
    </xf>
    <xf numFmtId="0" fontId="8" fillId="13" borderId="4" xfId="0" applyFont="1" applyFill="1" applyBorder="1" applyAlignment="1">
      <alignment horizontal="center" vertical="center"/>
    </xf>
    <xf numFmtId="0" fontId="15" fillId="12" borderId="6" xfId="0" applyFont="1" applyFill="1" applyBorder="1" applyAlignment="1">
      <alignment horizontal="center" vertical="center"/>
    </xf>
    <xf numFmtId="0" fontId="15" fillId="12" borderId="3" xfId="0" applyFont="1" applyFill="1" applyBorder="1" applyAlignment="1">
      <alignment horizontal="center" vertical="center"/>
    </xf>
    <xf numFmtId="0" fontId="11" fillId="11" borderId="6" xfId="0" applyFont="1" applyFill="1" applyBorder="1" applyAlignment="1">
      <alignment horizontal="center" vertical="center" wrapText="1"/>
    </xf>
    <xf numFmtId="0" fontId="11" fillId="11" borderId="3" xfId="0" applyFont="1" applyFill="1" applyBorder="1" applyAlignment="1">
      <alignment horizontal="center" vertical="center" wrapText="1"/>
    </xf>
    <xf numFmtId="0" fontId="11" fillId="11" borderId="30" xfId="0" applyFont="1" applyFill="1" applyBorder="1" applyAlignment="1">
      <alignment horizontal="center" vertical="center"/>
    </xf>
    <xf numFmtId="0" fontId="11" fillId="11" borderId="31" xfId="0" applyFont="1" applyFill="1" applyBorder="1" applyAlignment="1">
      <alignment horizontal="center" vertical="center"/>
    </xf>
    <xf numFmtId="0" fontId="4" fillId="5" borderId="6"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2" fillId="3" borderId="6" xfId="0" applyFont="1" applyFill="1" applyBorder="1" applyAlignment="1">
      <alignment horizontal="left" vertical="center" wrapText="1"/>
    </xf>
    <xf numFmtId="0" fontId="3" fillId="0" borderId="6" xfId="0" applyFont="1" applyBorder="1" applyAlignment="1">
      <alignment horizontal="center" vertical="center"/>
    </xf>
    <xf numFmtId="0" fontId="3" fillId="0" borderId="10" xfId="0" applyFont="1" applyBorder="1" applyAlignment="1">
      <alignment horizontal="center" vertical="center"/>
    </xf>
    <xf numFmtId="10" fontId="4" fillId="4" borderId="6" xfId="0" applyNumberFormat="1" applyFont="1" applyFill="1" applyBorder="1" applyAlignment="1">
      <alignment horizontal="center" vertical="center" wrapText="1"/>
    </xf>
    <xf numFmtId="10" fontId="4" fillId="4" borderId="10" xfId="0" applyNumberFormat="1" applyFont="1" applyFill="1" applyBorder="1" applyAlignment="1">
      <alignment horizontal="center" vertical="center" wrapText="1"/>
    </xf>
    <xf numFmtId="0" fontId="11" fillId="11" borderId="0" xfId="0" applyFont="1" applyFill="1" applyBorder="1" applyAlignment="1">
      <alignment horizontal="center" vertical="center"/>
    </xf>
    <xf numFmtId="0" fontId="11" fillId="11" borderId="9" xfId="0" applyFont="1" applyFill="1" applyBorder="1" applyAlignment="1">
      <alignment horizontal="center" vertical="center"/>
    </xf>
    <xf numFmtId="0" fontId="13" fillId="0" borderId="21" xfId="0" applyFont="1" applyBorder="1" applyAlignment="1">
      <alignment horizontal="center" vertical="center" wrapText="1"/>
    </xf>
    <xf numFmtId="0" fontId="13" fillId="0" borderId="17" xfId="0" applyFont="1" applyBorder="1" applyAlignment="1">
      <alignment horizontal="center" vertical="center" wrapText="1"/>
    </xf>
    <xf numFmtId="0" fontId="0" fillId="0" borderId="29" xfId="0" applyBorder="1" applyAlignment="1">
      <alignment horizontal="center" vertical="center" wrapText="1"/>
    </xf>
    <xf numFmtId="0" fontId="0" fillId="0" borderId="16" xfId="0" applyBorder="1" applyAlignment="1">
      <alignment horizontal="center" vertical="center" wrapText="1"/>
    </xf>
    <xf numFmtId="10" fontId="5" fillId="5" borderId="6" xfId="0" applyNumberFormat="1" applyFont="1" applyFill="1" applyBorder="1" applyAlignment="1">
      <alignment horizontal="center" vertical="center" wrapText="1"/>
    </xf>
    <xf numFmtId="10" fontId="5" fillId="5" borderId="10" xfId="0" applyNumberFormat="1" applyFont="1" applyFill="1" applyBorder="1" applyAlignment="1">
      <alignment horizontal="center" vertical="center" wrapText="1"/>
    </xf>
    <xf numFmtId="0" fontId="11" fillId="11" borderId="6" xfId="0" applyFont="1" applyFill="1" applyBorder="1" applyAlignment="1">
      <alignment horizontal="center" vertical="center"/>
    </xf>
    <xf numFmtId="0" fontId="11" fillId="11" borderId="3" xfId="0" applyFont="1" applyFill="1" applyBorder="1" applyAlignment="1">
      <alignment horizontal="center" vertical="center"/>
    </xf>
    <xf numFmtId="0" fontId="0" fillId="0" borderId="15" xfId="0" applyBorder="1" applyAlignment="1">
      <alignment horizontal="center" vertical="center"/>
    </xf>
    <xf numFmtId="0" fontId="0" fillId="0" borderId="6" xfId="0" applyBorder="1" applyAlignment="1">
      <alignment horizontal="center" vertical="center"/>
    </xf>
    <xf numFmtId="0" fontId="16" fillId="12" borderId="0" xfId="0" applyFont="1" applyFill="1" applyBorder="1" applyAlignment="1">
      <alignment horizontal="center" vertical="center" wrapText="1"/>
    </xf>
    <xf numFmtId="0" fontId="16" fillId="12" borderId="9" xfId="0" applyFont="1" applyFill="1" applyBorder="1" applyAlignment="1">
      <alignment horizontal="center" vertical="center" wrapText="1"/>
    </xf>
    <xf numFmtId="0" fontId="11" fillId="11" borderId="17" xfId="0" applyFont="1" applyFill="1" applyBorder="1" applyAlignment="1">
      <alignment horizontal="center" vertical="center" wrapText="1"/>
    </xf>
    <xf numFmtId="0" fontId="11" fillId="11" borderId="4" xfId="0" applyFont="1" applyFill="1" applyBorder="1" applyAlignment="1">
      <alignment horizontal="center" vertical="center" wrapText="1"/>
    </xf>
    <xf numFmtId="0" fontId="0" fillId="0" borderId="5" xfId="0" applyBorder="1" applyAlignment="1">
      <alignment horizontal="center" vertical="center"/>
    </xf>
    <xf numFmtId="0" fontId="0" fillId="0" borderId="3" xfId="0" applyBorder="1" applyAlignment="1">
      <alignment horizontal="center" vertical="center"/>
    </xf>
    <xf numFmtId="0" fontId="0" fillId="0" borderId="5" xfId="0" applyBorder="1" applyAlignment="1">
      <alignment horizontal="center" vertical="center" wrapText="1"/>
    </xf>
    <xf numFmtId="0" fontId="0" fillId="0" borderId="3" xfId="0" applyBorder="1" applyAlignment="1">
      <alignment horizontal="center" vertical="center" wrapText="1"/>
    </xf>
    <xf numFmtId="164" fontId="0" fillId="0" borderId="5" xfId="1" applyNumberFormat="1" applyFont="1" applyBorder="1" applyAlignment="1">
      <alignment horizontal="center" vertical="center" wrapText="1"/>
    </xf>
    <xf numFmtId="164" fontId="0" fillId="0" borderId="3" xfId="1" applyNumberFormat="1" applyFont="1" applyBorder="1" applyAlignment="1">
      <alignment horizontal="center" vertical="center" wrapText="1"/>
    </xf>
    <xf numFmtId="164" fontId="0" fillId="0" borderId="15" xfId="1" applyNumberFormat="1" applyFont="1" applyBorder="1" applyAlignment="1">
      <alignment horizontal="center" vertical="center" wrapText="1"/>
    </xf>
    <xf numFmtId="164" fontId="0" fillId="0" borderId="6" xfId="1" applyNumberFormat="1" applyFont="1" applyBorder="1" applyAlignment="1">
      <alignment horizontal="center" vertical="center" wrapText="1"/>
    </xf>
    <xf numFmtId="0" fontId="0" fillId="0" borderId="6" xfId="0" applyBorder="1" applyAlignment="1">
      <alignment horizontal="center" vertical="center" wrapText="1"/>
    </xf>
    <xf numFmtId="0" fontId="8" fillId="0" borderId="0" xfId="0" applyFont="1" applyFill="1" applyAlignment="1">
      <alignment horizontal="center" vertical="center"/>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3" xfId="0" applyFont="1" applyBorder="1" applyAlignment="1">
      <alignment horizontal="center" vertical="center" wrapText="1"/>
    </xf>
    <xf numFmtId="0" fontId="6" fillId="6" borderId="7" xfId="0" applyFont="1" applyFill="1" applyBorder="1" applyAlignment="1">
      <alignment horizontal="center" vertical="center"/>
    </xf>
    <xf numFmtId="0" fontId="6" fillId="6" borderId="2" xfId="0" applyFont="1" applyFill="1" applyBorder="1" applyAlignment="1">
      <alignment horizontal="center" vertical="center"/>
    </xf>
    <xf numFmtId="0" fontId="6" fillId="6" borderId="5" xfId="0" applyFont="1" applyFill="1" applyBorder="1" applyAlignment="1">
      <alignment horizontal="center" vertical="center"/>
    </xf>
    <xf numFmtId="0" fontId="6" fillId="6" borderId="6" xfId="0" applyFont="1" applyFill="1" applyBorder="1" applyAlignment="1">
      <alignment horizontal="center" vertical="center"/>
    </xf>
    <xf numFmtId="0" fontId="6" fillId="6" borderId="3" xfId="0" applyFont="1" applyFill="1" applyBorder="1" applyAlignment="1">
      <alignment horizontal="center" vertical="center"/>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6" fillId="4" borderId="7"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5"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3" xfId="0" applyFont="1" applyFill="1" applyBorder="1" applyAlignment="1">
      <alignment horizontal="center" vertical="center"/>
    </xf>
    <xf numFmtId="0" fontId="5" fillId="0" borderId="42"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0" xfId="4" applyFont="1" applyAlignment="1">
      <alignment horizontal="left"/>
    </xf>
    <xf numFmtId="0" fontId="5" fillId="0" borderId="0" xfId="0" applyFont="1" applyAlignment="1">
      <alignment horizontal="left"/>
    </xf>
    <xf numFmtId="0" fontId="38" fillId="0" borderId="38" xfId="0" applyFont="1" applyBorder="1" applyAlignment="1">
      <alignment horizontal="left" wrapText="1"/>
    </xf>
    <xf numFmtId="0" fontId="38" fillId="0" borderId="38" xfId="0" applyFont="1" applyBorder="1" applyAlignment="1">
      <alignment horizontal="center" textRotation="90" wrapText="1"/>
    </xf>
    <xf numFmtId="1" fontId="39" fillId="0" borderId="38" xfId="0" applyNumberFormat="1" applyFont="1" applyBorder="1" applyAlignment="1">
      <alignment horizontal="center" shrinkToFit="1"/>
    </xf>
    <xf numFmtId="0" fontId="38" fillId="0" borderId="39" xfId="0" applyFont="1" applyBorder="1" applyAlignment="1">
      <alignment horizontal="center" wrapText="1"/>
    </xf>
    <xf numFmtId="0" fontId="38" fillId="0" borderId="32" xfId="0" applyFont="1" applyBorder="1" applyAlignment="1">
      <alignment horizontal="center" wrapText="1"/>
    </xf>
    <xf numFmtId="0" fontId="38" fillId="0" borderId="56" xfId="0" applyFont="1" applyBorder="1" applyAlignment="1">
      <alignment horizontal="center" wrapText="1"/>
    </xf>
    <xf numFmtId="0" fontId="4" fillId="0" borderId="0" xfId="0" applyFont="1" applyAlignment="1">
      <alignment horizontal="center"/>
    </xf>
    <xf numFmtId="0" fontId="41" fillId="21" borderId="38" xfId="0" applyFont="1" applyFill="1" applyBorder="1" applyAlignment="1">
      <alignment horizontal="center"/>
    </xf>
    <xf numFmtId="0" fontId="41" fillId="21" borderId="39" xfId="0" applyFont="1" applyFill="1" applyBorder="1" applyAlignment="1">
      <alignment horizontal="center"/>
    </xf>
    <xf numFmtId="0" fontId="41" fillId="21" borderId="40" xfId="0" applyFont="1" applyFill="1" applyBorder="1" applyAlignment="1">
      <alignment horizontal="center"/>
    </xf>
    <xf numFmtId="0" fontId="41" fillId="21" borderId="38" xfId="0" applyFont="1" applyFill="1" applyBorder="1" applyAlignment="1">
      <alignment horizontal="center" vertical="top"/>
    </xf>
    <xf numFmtId="0" fontId="4" fillId="16" borderId="0" xfId="0" applyFont="1" applyFill="1" applyBorder="1" applyAlignment="1">
      <alignment horizontal="center" vertical="center" wrapText="1"/>
    </xf>
    <xf numFmtId="0" fontId="4" fillId="16" borderId="47" xfId="0" applyFont="1" applyFill="1" applyBorder="1" applyAlignment="1">
      <alignment horizontal="center" vertical="center" wrapText="1"/>
    </xf>
    <xf numFmtId="0" fontId="4" fillId="16" borderId="24" xfId="0" applyFont="1" applyFill="1" applyBorder="1" applyAlignment="1">
      <alignment horizontal="center" vertical="center" wrapText="1"/>
    </xf>
    <xf numFmtId="0" fontId="4" fillId="16" borderId="44" xfId="0" applyFont="1" applyFill="1" applyBorder="1" applyAlignment="1">
      <alignment horizontal="center" vertical="center" wrapText="1"/>
    </xf>
    <xf numFmtId="0" fontId="4" fillId="16" borderId="41" xfId="0" applyFont="1" applyFill="1" applyBorder="1" applyAlignment="1">
      <alignment horizontal="center" vertical="center" wrapText="1"/>
    </xf>
    <xf numFmtId="0" fontId="4" fillId="16" borderId="57" xfId="0" applyFont="1" applyFill="1" applyBorder="1" applyAlignment="1">
      <alignment horizontal="center" vertical="center" wrapText="1"/>
    </xf>
    <xf numFmtId="0" fontId="38" fillId="0" borderId="38" xfId="0" applyFont="1" applyBorder="1" applyAlignment="1">
      <alignment horizontal="center" wrapText="1"/>
    </xf>
    <xf numFmtId="0" fontId="5" fillId="0" borderId="4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35" fillId="0" borderId="42" xfId="0" applyFont="1" applyBorder="1" applyAlignment="1">
      <alignment horizontal="center" vertical="center"/>
    </xf>
    <xf numFmtId="0" fontId="4" fillId="0" borderId="0" xfId="0" applyFont="1" applyBorder="1" applyAlignment="1">
      <alignment horizontal="center" vertical="center"/>
    </xf>
    <xf numFmtId="0" fontId="34" fillId="0" borderId="39" xfId="0" applyFont="1" applyFill="1" applyBorder="1" applyAlignment="1">
      <alignment horizontal="center" vertical="center" wrapText="1"/>
    </xf>
    <xf numFmtId="0" fontId="34" fillId="0" borderId="40" xfId="0" applyFont="1" applyFill="1" applyBorder="1" applyAlignment="1">
      <alignment horizontal="center" vertical="center" wrapText="1"/>
    </xf>
    <xf numFmtId="0" fontId="34" fillId="0" borderId="22" xfId="0" applyFont="1" applyFill="1" applyBorder="1" applyAlignment="1">
      <alignment horizontal="center" vertical="center" wrapText="1"/>
    </xf>
    <xf numFmtId="0" fontId="34" fillId="0" borderId="38" xfId="0" applyFont="1" applyFill="1" applyBorder="1" applyAlignment="1">
      <alignment horizontal="center" vertical="center" wrapText="1"/>
    </xf>
    <xf numFmtId="0" fontId="41" fillId="21" borderId="32" xfId="0" applyFont="1" applyFill="1" applyBorder="1" applyAlignment="1">
      <alignment horizontal="center"/>
    </xf>
    <xf numFmtId="0" fontId="39" fillId="21" borderId="38" xfId="0" applyFont="1" applyFill="1" applyBorder="1" applyAlignment="1">
      <alignment horizontal="center" vertical="top"/>
    </xf>
    <xf numFmtId="0" fontId="5" fillId="0" borderId="42" xfId="0" applyFont="1" applyBorder="1" applyAlignment="1">
      <alignment horizontal="center" vertical="center"/>
    </xf>
    <xf numFmtId="0" fontId="5" fillId="0" borderId="0" xfId="0" applyFont="1" applyBorder="1" applyAlignment="1">
      <alignment horizontal="center" vertical="center"/>
    </xf>
    <xf numFmtId="0" fontId="4" fillId="0" borderId="42" xfId="0" applyFont="1" applyBorder="1" applyAlignment="1">
      <alignment horizontal="center" vertical="center"/>
    </xf>
    <xf numFmtId="0" fontId="4" fillId="16" borderId="43" xfId="0" applyFont="1" applyFill="1" applyBorder="1" applyAlignment="1">
      <alignment horizontal="center" vertical="center" wrapText="1"/>
    </xf>
    <xf numFmtId="168" fontId="4" fillId="16" borderId="38" xfId="4" applyNumberFormat="1" applyFont="1" applyFill="1" applyBorder="1" applyAlignment="1">
      <alignment horizontal="center" vertical="top" wrapText="1"/>
    </xf>
    <xf numFmtId="168" fontId="4" fillId="16" borderId="38" xfId="4" applyNumberFormat="1" applyFont="1" applyFill="1" applyBorder="1" applyAlignment="1">
      <alignment horizontal="center" vertical="top"/>
    </xf>
    <xf numFmtId="168" fontId="4" fillId="16" borderId="38" xfId="3" applyNumberFormat="1" applyFont="1" applyFill="1" applyBorder="1" applyAlignment="1">
      <alignment horizontal="center" vertical="top" wrapText="1"/>
    </xf>
    <xf numFmtId="168" fontId="4" fillId="16" borderId="38" xfId="3" applyNumberFormat="1" applyFont="1" applyFill="1" applyBorder="1" applyAlignment="1">
      <alignment horizontal="center" vertical="top"/>
    </xf>
    <xf numFmtId="0" fontId="34" fillId="0" borderId="32" xfId="0" applyFont="1" applyFill="1" applyBorder="1" applyAlignment="1">
      <alignment horizontal="center" vertical="center" wrapText="1"/>
    </xf>
    <xf numFmtId="0" fontId="20" fillId="0" borderId="39" xfId="0" applyFont="1" applyFill="1" applyBorder="1" applyAlignment="1">
      <alignment horizontal="center" vertical="center"/>
    </xf>
    <xf numFmtId="0" fontId="20" fillId="0" borderId="40" xfId="0" applyFont="1" applyFill="1" applyBorder="1" applyAlignment="1">
      <alignment horizontal="center" vertical="center"/>
    </xf>
    <xf numFmtId="0" fontId="20" fillId="0" borderId="32" xfId="0" applyFont="1" applyFill="1" applyBorder="1" applyAlignment="1">
      <alignment horizontal="center" vertical="center"/>
    </xf>
    <xf numFmtId="0" fontId="33" fillId="0" borderId="38" xfId="0" applyFont="1" applyBorder="1" applyAlignment="1">
      <alignment horizontal="left" vertical="center" wrapText="1"/>
    </xf>
    <xf numFmtId="0" fontId="21" fillId="16" borderId="38" xfId="0" applyFont="1" applyFill="1" applyBorder="1" applyAlignment="1">
      <alignment horizontal="center" vertical="center" wrapText="1"/>
    </xf>
    <xf numFmtId="0" fontId="24" fillId="0" borderId="38" xfId="0" applyFont="1" applyBorder="1" applyAlignment="1">
      <alignment horizontal="left" vertical="center"/>
    </xf>
    <xf numFmtId="0" fontId="25" fillId="0" borderId="38" xfId="0" applyFont="1" applyBorder="1" applyAlignment="1">
      <alignment horizontal="left" vertical="center" wrapText="1"/>
    </xf>
    <xf numFmtId="0" fontId="26" fillId="0" borderId="0" xfId="0" applyFont="1" applyAlignment="1">
      <alignment horizontal="left"/>
    </xf>
    <xf numFmtId="0" fontId="21" fillId="21" borderId="38" xfId="0" applyFont="1" applyFill="1" applyBorder="1" applyAlignment="1">
      <alignment horizontal="center" vertical="center" wrapText="1"/>
    </xf>
    <xf numFmtId="0" fontId="10" fillId="0" borderId="0" xfId="0" applyFont="1" applyAlignment="1">
      <alignment horizontal="center"/>
    </xf>
    <xf numFmtId="0" fontId="20" fillId="0" borderId="39" xfId="0" applyFont="1" applyFill="1" applyBorder="1" applyAlignment="1">
      <alignment horizontal="center" vertical="center" wrapText="1"/>
    </xf>
    <xf numFmtId="0" fontId="20" fillId="0" borderId="40" xfId="0" applyFont="1" applyFill="1" applyBorder="1" applyAlignment="1">
      <alignment horizontal="center" vertical="center" wrapText="1"/>
    </xf>
    <xf numFmtId="0" fontId="20" fillId="0" borderId="32" xfId="0" applyFont="1" applyFill="1" applyBorder="1" applyAlignment="1">
      <alignment horizontal="center" vertical="center" wrapText="1"/>
    </xf>
    <xf numFmtId="0" fontId="20" fillId="0" borderId="38" xfId="0" applyFont="1" applyBorder="1" applyAlignment="1">
      <alignment horizontal="center" vertical="center"/>
    </xf>
    <xf numFmtId="0" fontId="20" fillId="0" borderId="38" xfId="0" applyFont="1" applyBorder="1" applyAlignment="1">
      <alignment horizontal="center" vertical="center" wrapText="1"/>
    </xf>
    <xf numFmtId="0" fontId="20" fillId="0" borderId="39" xfId="0" applyFont="1" applyBorder="1" applyAlignment="1">
      <alignment horizontal="center" vertical="center" wrapText="1"/>
    </xf>
    <xf numFmtId="0" fontId="20" fillId="0" borderId="40" xfId="0" applyFont="1" applyBorder="1" applyAlignment="1">
      <alignment horizontal="center" vertical="center" wrapText="1"/>
    </xf>
    <xf numFmtId="0" fontId="20" fillId="0" borderId="32" xfId="0" applyFont="1" applyBorder="1" applyAlignment="1">
      <alignment horizontal="center" vertical="center" wrapText="1"/>
    </xf>
    <xf numFmtId="0" fontId="10" fillId="16" borderId="38" xfId="0" applyFont="1" applyFill="1" applyBorder="1" applyAlignment="1">
      <alignment horizontal="center" vertical="center" wrapText="1"/>
    </xf>
    <xf numFmtId="0" fontId="24" fillId="0" borderId="38" xfId="0" applyFont="1" applyBorder="1" applyAlignment="1">
      <alignment horizontal="center" vertical="center"/>
    </xf>
    <xf numFmtId="0" fontId="20" fillId="0" borderId="38" xfId="0" applyFont="1" applyBorder="1" applyAlignment="1">
      <alignment horizontal="center"/>
    </xf>
    <xf numFmtId="0" fontId="21" fillId="16" borderId="39" xfId="0" applyFont="1" applyFill="1" applyBorder="1" applyAlignment="1">
      <alignment horizontal="center" vertical="center" wrapText="1"/>
    </xf>
    <xf numFmtId="0" fontId="21" fillId="16" borderId="32" xfId="0" applyFont="1" applyFill="1" applyBorder="1" applyAlignment="1">
      <alignment horizontal="center" vertical="center" wrapText="1"/>
    </xf>
    <xf numFmtId="0" fontId="21" fillId="16" borderId="39" xfId="0" applyFont="1" applyFill="1" applyBorder="1" applyAlignment="1">
      <alignment horizontal="center" vertical="top" wrapText="1"/>
    </xf>
    <xf numFmtId="0" fontId="21" fillId="16" borderId="32" xfId="0" applyFont="1" applyFill="1" applyBorder="1" applyAlignment="1">
      <alignment horizontal="center" vertical="top" wrapText="1"/>
    </xf>
    <xf numFmtId="0" fontId="2" fillId="0" borderId="0" xfId="4" applyFont="1" applyAlignment="1">
      <alignment horizontal="left"/>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center" vertical="center" wrapText="1"/>
    </xf>
    <xf numFmtId="10" fontId="4" fillId="9" borderId="5" xfId="0" applyNumberFormat="1" applyFont="1" applyFill="1" applyBorder="1" applyAlignment="1">
      <alignment horizontal="center" vertical="center" wrapText="1"/>
    </xf>
    <xf numFmtId="10" fontId="4" fillId="9" borderId="6" xfId="0" applyNumberFormat="1" applyFont="1" applyFill="1" applyBorder="1" applyAlignment="1">
      <alignment horizontal="center" vertical="center" wrapText="1"/>
    </xf>
    <xf numFmtId="10" fontId="4" fillId="9" borderId="3" xfId="0" applyNumberFormat="1" applyFont="1" applyFill="1" applyBorder="1" applyAlignment="1">
      <alignment horizontal="center" vertical="center" wrapText="1"/>
    </xf>
    <xf numFmtId="10" fontId="5" fillId="5" borderId="34" xfId="0" applyNumberFormat="1" applyFont="1" applyFill="1" applyBorder="1" applyAlignment="1">
      <alignment horizontal="center" vertical="center" wrapText="1"/>
    </xf>
    <xf numFmtId="10" fontId="5" fillId="5" borderId="36" xfId="0" applyNumberFormat="1" applyFont="1" applyFill="1" applyBorder="1" applyAlignment="1">
      <alignment horizontal="center" vertical="center" wrapText="1"/>
    </xf>
    <xf numFmtId="10" fontId="5" fillId="5" borderId="30" xfId="0" applyNumberFormat="1" applyFont="1" applyFill="1" applyBorder="1" applyAlignment="1">
      <alignment horizontal="center" vertical="center" wrapText="1"/>
    </xf>
    <xf numFmtId="0" fontId="2" fillId="18" borderId="38" xfId="0" applyFont="1" applyFill="1" applyBorder="1" applyAlignment="1">
      <alignment horizontal="center" vertical="center" wrapText="1"/>
    </xf>
    <xf numFmtId="0" fontId="10" fillId="11" borderId="7" xfId="0" applyFont="1" applyFill="1" applyBorder="1" applyAlignment="1">
      <alignment horizontal="center" vertical="center"/>
    </xf>
    <xf numFmtId="0" fontId="10" fillId="11" borderId="2" xfId="0" applyFont="1" applyFill="1" applyBorder="1" applyAlignment="1">
      <alignment horizontal="center" vertical="center"/>
    </xf>
    <xf numFmtId="0" fontId="2" fillId="3" borderId="1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5" xfId="0" applyFont="1" applyFill="1" applyBorder="1" applyAlignment="1">
      <alignment horizontal="center" vertical="center"/>
    </xf>
    <xf numFmtId="0" fontId="2" fillId="3" borderId="3" xfId="0" applyFont="1" applyFill="1" applyBorder="1" applyAlignment="1">
      <alignment horizontal="center" vertical="center"/>
    </xf>
    <xf numFmtId="0" fontId="20" fillId="0" borderId="39" xfId="0" applyFont="1" applyBorder="1" applyAlignment="1">
      <alignment horizontal="center" vertical="center"/>
    </xf>
    <xf numFmtId="0" fontId="20" fillId="0" borderId="40" xfId="0" applyFont="1" applyBorder="1" applyAlignment="1">
      <alignment horizontal="center" vertical="center"/>
    </xf>
    <xf numFmtId="0" fontId="20" fillId="0" borderId="32" xfId="0" applyFont="1" applyBorder="1" applyAlignment="1">
      <alignment horizontal="center" vertical="center"/>
    </xf>
    <xf numFmtId="0" fontId="10" fillId="0" borderId="24" xfId="0" applyFont="1" applyBorder="1" applyAlignment="1">
      <alignment horizontal="center"/>
    </xf>
    <xf numFmtId="0" fontId="28" fillId="0" borderId="38" xfId="0" applyFont="1" applyFill="1" applyBorder="1" applyAlignment="1">
      <alignment horizontal="center" vertical="center" wrapText="1"/>
    </xf>
    <xf numFmtId="0" fontId="0" fillId="0" borderId="43" xfId="0" applyBorder="1" applyAlignment="1">
      <alignment horizontal="left" vertical="center" wrapText="1"/>
    </xf>
    <xf numFmtId="0" fontId="0" fillId="0" borderId="38" xfId="0" applyBorder="1" applyAlignment="1">
      <alignment horizontal="center" vertical="center"/>
    </xf>
    <xf numFmtId="0" fontId="0" fillId="0" borderId="38" xfId="0" applyBorder="1" applyAlignment="1">
      <alignment horizontal="left" vertical="center" wrapText="1"/>
    </xf>
    <xf numFmtId="0" fontId="0" fillId="0" borderId="38" xfId="0" applyBorder="1" applyAlignment="1">
      <alignment horizontal="left" vertical="center"/>
    </xf>
    <xf numFmtId="0" fontId="0" fillId="0" borderId="38" xfId="0" applyBorder="1" applyAlignment="1">
      <alignment horizontal="center"/>
    </xf>
    <xf numFmtId="0" fontId="28" fillId="0" borderId="39" xfId="0" applyFont="1" applyFill="1" applyBorder="1" applyAlignment="1">
      <alignment horizontal="center" vertical="center" wrapText="1"/>
    </xf>
    <xf numFmtId="0" fontId="28" fillId="0" borderId="40" xfId="0" applyFont="1" applyFill="1" applyBorder="1" applyAlignment="1">
      <alignment horizontal="center" vertical="center"/>
    </xf>
    <xf numFmtId="0" fontId="28" fillId="0" borderId="32" xfId="0" applyFont="1" applyFill="1" applyBorder="1" applyAlignment="1">
      <alignment horizontal="center" vertical="center"/>
    </xf>
    <xf numFmtId="0" fontId="25" fillId="0" borderId="46" xfId="0" applyFont="1" applyBorder="1" applyAlignment="1">
      <alignment horizontal="left" vertical="center" wrapText="1"/>
    </xf>
    <xf numFmtId="0" fontId="25" fillId="0" borderId="24" xfId="0" applyFont="1" applyBorder="1" applyAlignment="1">
      <alignment horizontal="left" vertical="center" wrapText="1"/>
    </xf>
    <xf numFmtId="0" fontId="25" fillId="0" borderId="44" xfId="0" applyFont="1" applyBorder="1" applyAlignment="1">
      <alignment horizontal="left" vertical="center" wrapText="1"/>
    </xf>
    <xf numFmtId="0" fontId="26" fillId="0" borderId="40" xfId="0" applyFont="1" applyBorder="1" applyAlignment="1">
      <alignment horizontal="left"/>
    </xf>
    <xf numFmtId="0" fontId="25" fillId="0" borderId="39" xfId="0" applyFont="1" applyBorder="1" applyAlignment="1">
      <alignment horizontal="left" vertical="center" wrapText="1"/>
    </xf>
    <xf numFmtId="0" fontId="25" fillId="0" borderId="40" xfId="0" applyFont="1" applyBorder="1" applyAlignment="1">
      <alignment horizontal="left" vertical="center" wrapText="1"/>
    </xf>
    <xf numFmtId="0" fontId="25" fillId="0" borderId="32" xfId="0" applyFont="1" applyBorder="1" applyAlignment="1">
      <alignment horizontal="left" vertical="center" wrapText="1"/>
    </xf>
    <xf numFmtId="0" fontId="8" fillId="0" borderId="7"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33" xfId="0" applyFont="1" applyFill="1" applyBorder="1" applyAlignment="1">
      <alignment horizontal="center" vertical="center"/>
    </xf>
    <xf numFmtId="0" fontId="8" fillId="14" borderId="14" xfId="0" applyFont="1" applyFill="1" applyBorder="1" applyAlignment="1">
      <alignment horizontal="center" vertical="center"/>
    </xf>
    <xf numFmtId="0" fontId="8" fillId="14" borderId="9" xfId="0" applyFont="1" applyFill="1" applyBorder="1" applyAlignment="1">
      <alignment horizontal="center" vertical="center"/>
    </xf>
    <xf numFmtId="0" fontId="6" fillId="6" borderId="5" xfId="0" applyFont="1" applyFill="1" applyBorder="1" applyAlignment="1">
      <alignment horizontal="center" vertical="center" wrapText="1"/>
    </xf>
    <xf numFmtId="0" fontId="6" fillId="6" borderId="3" xfId="0" applyFont="1" applyFill="1" applyBorder="1" applyAlignment="1">
      <alignment horizontal="center" vertical="center" wrapText="1"/>
    </xf>
    <xf numFmtId="0" fontId="7" fillId="2" borderId="5" xfId="0" applyFont="1" applyFill="1" applyBorder="1" applyAlignment="1">
      <alignment horizontal="center" vertical="center"/>
    </xf>
    <xf numFmtId="0" fontId="7" fillId="2" borderId="3" xfId="0" applyFont="1" applyFill="1" applyBorder="1" applyAlignment="1">
      <alignment horizontal="center" vertical="center"/>
    </xf>
    <xf numFmtId="0" fontId="6" fillId="4" borderId="7"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6" borderId="7" xfId="0" applyFont="1" applyFill="1" applyBorder="1" applyAlignment="1">
      <alignment horizontal="center" vertical="center" wrapText="1"/>
    </xf>
    <xf numFmtId="0" fontId="6" fillId="6" borderId="2" xfId="0" applyFont="1" applyFill="1" applyBorder="1" applyAlignment="1">
      <alignment horizontal="center" vertical="center" wrapText="1"/>
    </xf>
  </cellXfs>
  <cellStyles count="7">
    <cellStyle name="Millares" xfId="2" builtinId="3"/>
    <cellStyle name="Moneda" xfId="3" builtinId="4"/>
    <cellStyle name="Moneda [0]" xfId="1" builtinId="7"/>
    <cellStyle name="Moneda [0] 2" xfId="5"/>
    <cellStyle name="Moneda 2" xfId="6"/>
    <cellStyle name="Normal" xfId="0" builtinId="0"/>
    <cellStyle name="Normal 2" xfId="4"/>
  </cellStyles>
  <dxfs count="0"/>
  <tableStyles count="0" defaultTableStyle="TableStyleMedium2" defaultPivotStyle="PivotStyleLight16"/>
  <colors>
    <mruColors>
      <color rgb="FFFFD3C5"/>
      <color rgb="FFC9F1FF"/>
      <color rgb="FFFFB9DC"/>
      <color rgb="FFFF906D"/>
      <color rgb="FFFF6737"/>
      <color rgb="FFCC3300"/>
      <color rgb="FFABFFFD"/>
      <color rgb="FF7DFFFC"/>
      <color rgb="FF00C0BC"/>
      <color rgb="FF0066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6.jpeg"/></Relationships>
</file>

<file path=xl/drawings/drawing1.xml><?xml version="1.0" encoding="utf-8"?>
<xdr:wsDr xmlns:xdr="http://schemas.openxmlformats.org/drawingml/2006/spreadsheetDrawing" xmlns:a="http://schemas.openxmlformats.org/drawingml/2006/main">
  <xdr:twoCellAnchor editAs="oneCell">
    <xdr:from>
      <xdr:col>5</xdr:col>
      <xdr:colOff>225135</xdr:colOff>
      <xdr:row>4</xdr:row>
      <xdr:rowOff>144319</xdr:rowOff>
    </xdr:from>
    <xdr:to>
      <xdr:col>5</xdr:col>
      <xdr:colOff>465072</xdr:colOff>
      <xdr:row>4</xdr:row>
      <xdr:rowOff>360795</xdr:rowOff>
    </xdr:to>
    <xdr:pic>
      <xdr:nvPicPr>
        <xdr:cNvPr id="2" name="Imagen 1">
          <a:extLst>
            <a:ext uri="{FF2B5EF4-FFF2-40B4-BE49-F238E27FC236}">
              <a16:creationId xmlns:a16="http://schemas.microsoft.com/office/drawing/2014/main" id="{2369FDFE-EB0A-4E83-BCE4-39245884ACD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663044" y="1518228"/>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6</xdr:col>
      <xdr:colOff>225135</xdr:colOff>
      <xdr:row>5</xdr:row>
      <xdr:rowOff>109683</xdr:rowOff>
    </xdr:from>
    <xdr:ext cx="239937" cy="216476"/>
    <xdr:pic>
      <xdr:nvPicPr>
        <xdr:cNvPr id="4" name="Imagen 3">
          <a:extLst>
            <a:ext uri="{FF2B5EF4-FFF2-40B4-BE49-F238E27FC236}">
              <a16:creationId xmlns:a16="http://schemas.microsoft.com/office/drawing/2014/main" id="{52EFDBF4-FE3D-4740-8FA3-B21FA068AFC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40135" y="1864592"/>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225135</xdr:colOff>
      <xdr:row>5</xdr:row>
      <xdr:rowOff>109683</xdr:rowOff>
    </xdr:from>
    <xdr:ext cx="239937" cy="216476"/>
    <xdr:pic>
      <xdr:nvPicPr>
        <xdr:cNvPr id="5" name="Imagen 4">
          <a:extLst>
            <a:ext uri="{FF2B5EF4-FFF2-40B4-BE49-F238E27FC236}">
              <a16:creationId xmlns:a16="http://schemas.microsoft.com/office/drawing/2014/main" id="{C78E2C8D-9627-4193-808B-B64DE704A68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40135" y="1483592"/>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225135</xdr:colOff>
      <xdr:row>4</xdr:row>
      <xdr:rowOff>109683</xdr:rowOff>
    </xdr:from>
    <xdr:ext cx="239937" cy="216476"/>
    <xdr:pic>
      <xdr:nvPicPr>
        <xdr:cNvPr id="6" name="Imagen 5">
          <a:extLst>
            <a:ext uri="{FF2B5EF4-FFF2-40B4-BE49-F238E27FC236}">
              <a16:creationId xmlns:a16="http://schemas.microsoft.com/office/drawing/2014/main" id="{9B08C5CD-F74D-4B1D-ADEC-4D6DA453C3B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40135" y="1483592"/>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8</xdr:col>
      <xdr:colOff>225135</xdr:colOff>
      <xdr:row>5</xdr:row>
      <xdr:rowOff>109683</xdr:rowOff>
    </xdr:from>
    <xdr:ext cx="239937" cy="216476"/>
    <xdr:pic>
      <xdr:nvPicPr>
        <xdr:cNvPr id="7" name="Imagen 6">
          <a:extLst>
            <a:ext uri="{FF2B5EF4-FFF2-40B4-BE49-F238E27FC236}">
              <a16:creationId xmlns:a16="http://schemas.microsoft.com/office/drawing/2014/main" id="{EDE53D3B-A70E-468C-9A2C-9A465250924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3271" y="1864592"/>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225135</xdr:colOff>
      <xdr:row>5</xdr:row>
      <xdr:rowOff>109683</xdr:rowOff>
    </xdr:from>
    <xdr:ext cx="239937" cy="216476"/>
    <xdr:pic>
      <xdr:nvPicPr>
        <xdr:cNvPr id="8" name="Imagen 7">
          <a:extLst>
            <a:ext uri="{FF2B5EF4-FFF2-40B4-BE49-F238E27FC236}">
              <a16:creationId xmlns:a16="http://schemas.microsoft.com/office/drawing/2014/main" id="{28524874-8053-4D9A-A3C6-F4EB2F9EDBC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40135" y="1864592"/>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8</xdr:col>
      <xdr:colOff>225135</xdr:colOff>
      <xdr:row>4</xdr:row>
      <xdr:rowOff>109683</xdr:rowOff>
    </xdr:from>
    <xdr:ext cx="239937" cy="216476"/>
    <xdr:pic>
      <xdr:nvPicPr>
        <xdr:cNvPr id="9" name="Imagen 8">
          <a:extLst>
            <a:ext uri="{FF2B5EF4-FFF2-40B4-BE49-F238E27FC236}">
              <a16:creationId xmlns:a16="http://schemas.microsoft.com/office/drawing/2014/main" id="{8BD5A707-1ABD-439C-BCBA-99C0BC01103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220362" y="1864592"/>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225135</xdr:colOff>
      <xdr:row>6</xdr:row>
      <xdr:rowOff>109683</xdr:rowOff>
    </xdr:from>
    <xdr:ext cx="239937" cy="216476"/>
    <xdr:pic>
      <xdr:nvPicPr>
        <xdr:cNvPr id="10" name="Imagen 9">
          <a:extLst>
            <a:ext uri="{FF2B5EF4-FFF2-40B4-BE49-F238E27FC236}">
              <a16:creationId xmlns:a16="http://schemas.microsoft.com/office/drawing/2014/main" id="{11DAEF5C-A7B7-427B-8BC7-190B33692E3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663044" y="2032001"/>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225135</xdr:colOff>
      <xdr:row>6</xdr:row>
      <xdr:rowOff>109683</xdr:rowOff>
    </xdr:from>
    <xdr:ext cx="239937" cy="216476"/>
    <xdr:pic>
      <xdr:nvPicPr>
        <xdr:cNvPr id="11" name="Imagen 10">
          <a:extLst>
            <a:ext uri="{FF2B5EF4-FFF2-40B4-BE49-F238E27FC236}">
              <a16:creationId xmlns:a16="http://schemas.microsoft.com/office/drawing/2014/main" id="{7D02E136-E57C-4070-879E-BCB7E0D190A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663044" y="2032001"/>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8</xdr:col>
      <xdr:colOff>225135</xdr:colOff>
      <xdr:row>6</xdr:row>
      <xdr:rowOff>109683</xdr:rowOff>
    </xdr:from>
    <xdr:ext cx="239937" cy="216476"/>
    <xdr:pic>
      <xdr:nvPicPr>
        <xdr:cNvPr id="12" name="Imagen 11">
          <a:extLst>
            <a:ext uri="{FF2B5EF4-FFF2-40B4-BE49-F238E27FC236}">
              <a16:creationId xmlns:a16="http://schemas.microsoft.com/office/drawing/2014/main" id="{01154408-8F30-46DF-90DB-A4D06BAC813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663044" y="2032001"/>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225135</xdr:colOff>
      <xdr:row>7</xdr:row>
      <xdr:rowOff>277095</xdr:rowOff>
    </xdr:from>
    <xdr:ext cx="239937" cy="216476"/>
    <xdr:pic>
      <xdr:nvPicPr>
        <xdr:cNvPr id="13" name="Imagen 12">
          <a:extLst>
            <a:ext uri="{FF2B5EF4-FFF2-40B4-BE49-F238E27FC236}">
              <a16:creationId xmlns:a16="http://schemas.microsoft.com/office/drawing/2014/main" id="{15E4C9A0-9486-44F6-B67B-3CF0DDD2A10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87044" y="3024913"/>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225135</xdr:colOff>
      <xdr:row>7</xdr:row>
      <xdr:rowOff>277095</xdr:rowOff>
    </xdr:from>
    <xdr:ext cx="239937" cy="216476"/>
    <xdr:pic>
      <xdr:nvPicPr>
        <xdr:cNvPr id="14" name="Imagen 13">
          <a:extLst>
            <a:ext uri="{FF2B5EF4-FFF2-40B4-BE49-F238E27FC236}">
              <a16:creationId xmlns:a16="http://schemas.microsoft.com/office/drawing/2014/main" id="{D35E9C75-3109-428D-AECA-F6BF7493E41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468590" y="3024913"/>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8</xdr:col>
      <xdr:colOff>225135</xdr:colOff>
      <xdr:row>7</xdr:row>
      <xdr:rowOff>277095</xdr:rowOff>
    </xdr:from>
    <xdr:ext cx="239937" cy="216476"/>
    <xdr:pic>
      <xdr:nvPicPr>
        <xdr:cNvPr id="15" name="Imagen 14">
          <a:extLst>
            <a:ext uri="{FF2B5EF4-FFF2-40B4-BE49-F238E27FC236}">
              <a16:creationId xmlns:a16="http://schemas.microsoft.com/office/drawing/2014/main" id="{4AABA527-A525-4796-92E1-64B4F5D6CE6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80499" y="3024913"/>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225135</xdr:colOff>
      <xdr:row>9</xdr:row>
      <xdr:rowOff>259767</xdr:rowOff>
    </xdr:from>
    <xdr:ext cx="239937" cy="216476"/>
    <xdr:pic>
      <xdr:nvPicPr>
        <xdr:cNvPr id="16" name="Imagen 15">
          <a:extLst>
            <a:ext uri="{FF2B5EF4-FFF2-40B4-BE49-F238E27FC236}">
              <a16:creationId xmlns:a16="http://schemas.microsoft.com/office/drawing/2014/main" id="{2619A195-B9E2-49FD-A4DC-E81CD614C68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663044" y="3642585"/>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225135</xdr:colOff>
      <xdr:row>9</xdr:row>
      <xdr:rowOff>259767</xdr:rowOff>
    </xdr:from>
    <xdr:ext cx="239937" cy="216476"/>
    <xdr:pic>
      <xdr:nvPicPr>
        <xdr:cNvPr id="17" name="Imagen 16">
          <a:extLst>
            <a:ext uri="{FF2B5EF4-FFF2-40B4-BE49-F238E27FC236}">
              <a16:creationId xmlns:a16="http://schemas.microsoft.com/office/drawing/2014/main" id="{08A158F1-CE5D-4734-AFF8-5276B4FD64D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944590" y="3642585"/>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8</xdr:col>
      <xdr:colOff>225135</xdr:colOff>
      <xdr:row>9</xdr:row>
      <xdr:rowOff>259767</xdr:rowOff>
    </xdr:from>
    <xdr:ext cx="239937" cy="216476"/>
    <xdr:pic>
      <xdr:nvPicPr>
        <xdr:cNvPr id="18" name="Imagen 17">
          <a:extLst>
            <a:ext uri="{FF2B5EF4-FFF2-40B4-BE49-F238E27FC236}">
              <a16:creationId xmlns:a16="http://schemas.microsoft.com/office/drawing/2014/main" id="{7E0A65D3-7F1B-4F2F-8E2B-52F74DC1D79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56499" y="3642585"/>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225135</xdr:colOff>
      <xdr:row>9</xdr:row>
      <xdr:rowOff>259767</xdr:rowOff>
    </xdr:from>
    <xdr:ext cx="239937" cy="216476"/>
    <xdr:pic>
      <xdr:nvPicPr>
        <xdr:cNvPr id="19" name="Imagen 18">
          <a:extLst>
            <a:ext uri="{FF2B5EF4-FFF2-40B4-BE49-F238E27FC236}">
              <a16:creationId xmlns:a16="http://schemas.microsoft.com/office/drawing/2014/main" id="{09D24A4E-DB09-4779-8DF2-CBF1C927C74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98044" y="3642585"/>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225135</xdr:colOff>
      <xdr:row>10</xdr:row>
      <xdr:rowOff>259767</xdr:rowOff>
    </xdr:from>
    <xdr:ext cx="239937" cy="216476"/>
    <xdr:pic>
      <xdr:nvPicPr>
        <xdr:cNvPr id="20" name="Imagen 19">
          <a:extLst>
            <a:ext uri="{FF2B5EF4-FFF2-40B4-BE49-F238E27FC236}">
              <a16:creationId xmlns:a16="http://schemas.microsoft.com/office/drawing/2014/main" id="{99AC92DF-343F-4E07-8C08-090CEE1B7CB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87044" y="3642585"/>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225135</xdr:colOff>
      <xdr:row>10</xdr:row>
      <xdr:rowOff>259767</xdr:rowOff>
    </xdr:from>
    <xdr:ext cx="239937" cy="216476"/>
    <xdr:pic>
      <xdr:nvPicPr>
        <xdr:cNvPr id="21" name="Imagen 20">
          <a:extLst>
            <a:ext uri="{FF2B5EF4-FFF2-40B4-BE49-F238E27FC236}">
              <a16:creationId xmlns:a16="http://schemas.microsoft.com/office/drawing/2014/main" id="{86BA5FEA-BE5B-4E01-A523-951D41DB438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468590" y="3642585"/>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8</xdr:col>
      <xdr:colOff>225135</xdr:colOff>
      <xdr:row>10</xdr:row>
      <xdr:rowOff>259767</xdr:rowOff>
    </xdr:from>
    <xdr:ext cx="239937" cy="216476"/>
    <xdr:pic>
      <xdr:nvPicPr>
        <xdr:cNvPr id="22" name="Imagen 21">
          <a:extLst>
            <a:ext uri="{FF2B5EF4-FFF2-40B4-BE49-F238E27FC236}">
              <a16:creationId xmlns:a16="http://schemas.microsoft.com/office/drawing/2014/main" id="{04B95C78-E15C-42CD-8786-021B35BE1F5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80499" y="3642585"/>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225135</xdr:colOff>
      <xdr:row>10</xdr:row>
      <xdr:rowOff>259767</xdr:rowOff>
    </xdr:from>
    <xdr:ext cx="239937" cy="216476"/>
    <xdr:pic>
      <xdr:nvPicPr>
        <xdr:cNvPr id="23" name="Imagen 22">
          <a:extLst>
            <a:ext uri="{FF2B5EF4-FFF2-40B4-BE49-F238E27FC236}">
              <a16:creationId xmlns:a16="http://schemas.microsoft.com/office/drawing/2014/main" id="{18490F48-F8F1-4FEF-9F57-247F74C5161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22044" y="3642585"/>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225135</xdr:colOff>
      <xdr:row>11</xdr:row>
      <xdr:rowOff>63486</xdr:rowOff>
    </xdr:from>
    <xdr:ext cx="239937" cy="216476"/>
    <xdr:pic>
      <xdr:nvPicPr>
        <xdr:cNvPr id="24" name="Imagen 23">
          <a:extLst>
            <a:ext uri="{FF2B5EF4-FFF2-40B4-BE49-F238E27FC236}">
              <a16:creationId xmlns:a16="http://schemas.microsoft.com/office/drawing/2014/main" id="{677F3DC2-C33C-4E76-82C5-D3817A5DD96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87044" y="5305122"/>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225135</xdr:colOff>
      <xdr:row>11</xdr:row>
      <xdr:rowOff>63486</xdr:rowOff>
    </xdr:from>
    <xdr:ext cx="239937" cy="216476"/>
    <xdr:pic>
      <xdr:nvPicPr>
        <xdr:cNvPr id="25" name="Imagen 24">
          <a:extLst>
            <a:ext uri="{FF2B5EF4-FFF2-40B4-BE49-F238E27FC236}">
              <a16:creationId xmlns:a16="http://schemas.microsoft.com/office/drawing/2014/main" id="{51384CD6-44A3-4AD2-9279-E047B9EC89A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468590" y="5305122"/>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8</xdr:col>
      <xdr:colOff>225135</xdr:colOff>
      <xdr:row>11</xdr:row>
      <xdr:rowOff>63486</xdr:rowOff>
    </xdr:from>
    <xdr:ext cx="239937" cy="216476"/>
    <xdr:pic>
      <xdr:nvPicPr>
        <xdr:cNvPr id="26" name="Imagen 25">
          <a:extLst>
            <a:ext uri="{FF2B5EF4-FFF2-40B4-BE49-F238E27FC236}">
              <a16:creationId xmlns:a16="http://schemas.microsoft.com/office/drawing/2014/main" id="{6578780B-EB57-4816-AD3F-7C34F1D1B32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80499" y="5305122"/>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225135</xdr:colOff>
      <xdr:row>11</xdr:row>
      <xdr:rowOff>63486</xdr:rowOff>
    </xdr:from>
    <xdr:ext cx="239937" cy="216476"/>
    <xdr:pic>
      <xdr:nvPicPr>
        <xdr:cNvPr id="27" name="Imagen 26">
          <a:extLst>
            <a:ext uri="{FF2B5EF4-FFF2-40B4-BE49-F238E27FC236}">
              <a16:creationId xmlns:a16="http://schemas.microsoft.com/office/drawing/2014/main" id="{2B025E50-D920-4F84-A7D4-C5074227106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22044" y="5305122"/>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225135</xdr:colOff>
      <xdr:row>12</xdr:row>
      <xdr:rowOff>230896</xdr:rowOff>
    </xdr:from>
    <xdr:ext cx="239937" cy="216476"/>
    <xdr:pic>
      <xdr:nvPicPr>
        <xdr:cNvPr id="28" name="Imagen 27">
          <a:extLst>
            <a:ext uri="{FF2B5EF4-FFF2-40B4-BE49-F238E27FC236}">
              <a16:creationId xmlns:a16="http://schemas.microsoft.com/office/drawing/2014/main" id="{5F748CC6-5B1F-45FD-BF21-BC203D9D833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87044" y="5651487"/>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225135</xdr:colOff>
      <xdr:row>12</xdr:row>
      <xdr:rowOff>230896</xdr:rowOff>
    </xdr:from>
    <xdr:ext cx="239937" cy="216476"/>
    <xdr:pic>
      <xdr:nvPicPr>
        <xdr:cNvPr id="29" name="Imagen 28">
          <a:extLst>
            <a:ext uri="{FF2B5EF4-FFF2-40B4-BE49-F238E27FC236}">
              <a16:creationId xmlns:a16="http://schemas.microsoft.com/office/drawing/2014/main" id="{35E126D8-876C-4534-9347-F02045F74F7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468590" y="5651487"/>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8</xdr:col>
      <xdr:colOff>225135</xdr:colOff>
      <xdr:row>12</xdr:row>
      <xdr:rowOff>230896</xdr:rowOff>
    </xdr:from>
    <xdr:ext cx="239937" cy="216476"/>
    <xdr:pic>
      <xdr:nvPicPr>
        <xdr:cNvPr id="30" name="Imagen 29">
          <a:extLst>
            <a:ext uri="{FF2B5EF4-FFF2-40B4-BE49-F238E27FC236}">
              <a16:creationId xmlns:a16="http://schemas.microsoft.com/office/drawing/2014/main" id="{8C4DC2BA-D437-408B-B03E-44F5B2E5DB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80499" y="5651487"/>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225135</xdr:colOff>
      <xdr:row>12</xdr:row>
      <xdr:rowOff>230896</xdr:rowOff>
    </xdr:from>
    <xdr:ext cx="239937" cy="216476"/>
    <xdr:pic>
      <xdr:nvPicPr>
        <xdr:cNvPr id="31" name="Imagen 30">
          <a:extLst>
            <a:ext uri="{FF2B5EF4-FFF2-40B4-BE49-F238E27FC236}">
              <a16:creationId xmlns:a16="http://schemas.microsoft.com/office/drawing/2014/main" id="{71211A90-5002-4A78-A507-750E11BDC4E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22044" y="5651487"/>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225135</xdr:colOff>
      <xdr:row>14</xdr:row>
      <xdr:rowOff>242445</xdr:rowOff>
    </xdr:from>
    <xdr:ext cx="239937" cy="216476"/>
    <xdr:pic>
      <xdr:nvPicPr>
        <xdr:cNvPr id="32" name="Imagen 31">
          <a:extLst>
            <a:ext uri="{FF2B5EF4-FFF2-40B4-BE49-F238E27FC236}">
              <a16:creationId xmlns:a16="http://schemas.microsoft.com/office/drawing/2014/main" id="{8D9C7654-69B8-4F49-9E66-9ED73E6DF57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87044" y="6044036"/>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225135</xdr:colOff>
      <xdr:row>14</xdr:row>
      <xdr:rowOff>242445</xdr:rowOff>
    </xdr:from>
    <xdr:ext cx="239937" cy="216476"/>
    <xdr:pic>
      <xdr:nvPicPr>
        <xdr:cNvPr id="33" name="Imagen 32">
          <a:extLst>
            <a:ext uri="{FF2B5EF4-FFF2-40B4-BE49-F238E27FC236}">
              <a16:creationId xmlns:a16="http://schemas.microsoft.com/office/drawing/2014/main" id="{0E7A8344-9E54-40CD-B980-B9308C48836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468590" y="6044036"/>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8</xdr:col>
      <xdr:colOff>225135</xdr:colOff>
      <xdr:row>14</xdr:row>
      <xdr:rowOff>242445</xdr:rowOff>
    </xdr:from>
    <xdr:ext cx="239937" cy="216476"/>
    <xdr:pic>
      <xdr:nvPicPr>
        <xdr:cNvPr id="34" name="Imagen 33">
          <a:extLst>
            <a:ext uri="{FF2B5EF4-FFF2-40B4-BE49-F238E27FC236}">
              <a16:creationId xmlns:a16="http://schemas.microsoft.com/office/drawing/2014/main" id="{FBC61B7E-0D57-435C-83C4-C92C93A7C04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80499" y="6044036"/>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225135</xdr:colOff>
      <xdr:row>14</xdr:row>
      <xdr:rowOff>242445</xdr:rowOff>
    </xdr:from>
    <xdr:ext cx="239937" cy="216476"/>
    <xdr:pic>
      <xdr:nvPicPr>
        <xdr:cNvPr id="35" name="Imagen 34">
          <a:extLst>
            <a:ext uri="{FF2B5EF4-FFF2-40B4-BE49-F238E27FC236}">
              <a16:creationId xmlns:a16="http://schemas.microsoft.com/office/drawing/2014/main" id="{858BB3A5-BF9F-43E0-91E9-2B505065E46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22044" y="6044036"/>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225135</xdr:colOff>
      <xdr:row>17</xdr:row>
      <xdr:rowOff>242445</xdr:rowOff>
    </xdr:from>
    <xdr:ext cx="239937" cy="216476"/>
    <xdr:pic>
      <xdr:nvPicPr>
        <xdr:cNvPr id="36" name="Imagen 35">
          <a:extLst>
            <a:ext uri="{FF2B5EF4-FFF2-40B4-BE49-F238E27FC236}">
              <a16:creationId xmlns:a16="http://schemas.microsoft.com/office/drawing/2014/main" id="{2A1B1D56-990E-483D-895B-34092B4B987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87044" y="6425036"/>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225135</xdr:colOff>
      <xdr:row>17</xdr:row>
      <xdr:rowOff>242445</xdr:rowOff>
    </xdr:from>
    <xdr:ext cx="239937" cy="216476"/>
    <xdr:pic>
      <xdr:nvPicPr>
        <xdr:cNvPr id="37" name="Imagen 36">
          <a:extLst>
            <a:ext uri="{FF2B5EF4-FFF2-40B4-BE49-F238E27FC236}">
              <a16:creationId xmlns:a16="http://schemas.microsoft.com/office/drawing/2014/main" id="{8AE66CB1-FAEE-4E7F-96C2-93D19C5A9B9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468590" y="6425036"/>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8</xdr:col>
      <xdr:colOff>225135</xdr:colOff>
      <xdr:row>17</xdr:row>
      <xdr:rowOff>242445</xdr:rowOff>
    </xdr:from>
    <xdr:ext cx="239937" cy="216476"/>
    <xdr:pic>
      <xdr:nvPicPr>
        <xdr:cNvPr id="38" name="Imagen 37">
          <a:extLst>
            <a:ext uri="{FF2B5EF4-FFF2-40B4-BE49-F238E27FC236}">
              <a16:creationId xmlns:a16="http://schemas.microsoft.com/office/drawing/2014/main" id="{7C8C38B5-8EFA-43E0-AFA4-8A397E64314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80499" y="6425036"/>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225135</xdr:colOff>
      <xdr:row>17</xdr:row>
      <xdr:rowOff>242445</xdr:rowOff>
    </xdr:from>
    <xdr:ext cx="239937" cy="216476"/>
    <xdr:pic>
      <xdr:nvPicPr>
        <xdr:cNvPr id="39" name="Imagen 38">
          <a:extLst>
            <a:ext uri="{FF2B5EF4-FFF2-40B4-BE49-F238E27FC236}">
              <a16:creationId xmlns:a16="http://schemas.microsoft.com/office/drawing/2014/main" id="{9C95BF8F-AAD1-499F-8681-0DFD80B425E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22044" y="6425036"/>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225135</xdr:colOff>
      <xdr:row>16</xdr:row>
      <xdr:rowOff>352124</xdr:rowOff>
    </xdr:from>
    <xdr:ext cx="239937" cy="216476"/>
    <xdr:pic>
      <xdr:nvPicPr>
        <xdr:cNvPr id="40" name="Imagen 39">
          <a:extLst>
            <a:ext uri="{FF2B5EF4-FFF2-40B4-BE49-F238E27FC236}">
              <a16:creationId xmlns:a16="http://schemas.microsoft.com/office/drawing/2014/main" id="{DD2F21DF-2432-41CD-88A2-99081CE024C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87044" y="7296715"/>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225135</xdr:colOff>
      <xdr:row>16</xdr:row>
      <xdr:rowOff>352124</xdr:rowOff>
    </xdr:from>
    <xdr:ext cx="239937" cy="216476"/>
    <xdr:pic>
      <xdr:nvPicPr>
        <xdr:cNvPr id="41" name="Imagen 40">
          <a:extLst>
            <a:ext uri="{FF2B5EF4-FFF2-40B4-BE49-F238E27FC236}">
              <a16:creationId xmlns:a16="http://schemas.microsoft.com/office/drawing/2014/main" id="{D0FC7CC6-BCD6-49B2-B136-106AA7DB6BA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468590" y="7296715"/>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8</xdr:col>
      <xdr:colOff>225135</xdr:colOff>
      <xdr:row>16</xdr:row>
      <xdr:rowOff>352124</xdr:rowOff>
    </xdr:from>
    <xdr:ext cx="239937" cy="216476"/>
    <xdr:pic>
      <xdr:nvPicPr>
        <xdr:cNvPr id="42" name="Imagen 41">
          <a:extLst>
            <a:ext uri="{FF2B5EF4-FFF2-40B4-BE49-F238E27FC236}">
              <a16:creationId xmlns:a16="http://schemas.microsoft.com/office/drawing/2014/main" id="{126DF428-846E-4490-B8A9-8E00A1837EE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80499" y="7296715"/>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225135</xdr:colOff>
      <xdr:row>16</xdr:row>
      <xdr:rowOff>352124</xdr:rowOff>
    </xdr:from>
    <xdr:ext cx="239937" cy="216476"/>
    <xdr:pic>
      <xdr:nvPicPr>
        <xdr:cNvPr id="43" name="Imagen 42">
          <a:extLst>
            <a:ext uri="{FF2B5EF4-FFF2-40B4-BE49-F238E27FC236}">
              <a16:creationId xmlns:a16="http://schemas.microsoft.com/office/drawing/2014/main" id="{2D268D3E-2513-48CF-8B1B-2F03E267458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22044" y="7296715"/>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225135</xdr:colOff>
      <xdr:row>19</xdr:row>
      <xdr:rowOff>63486</xdr:rowOff>
    </xdr:from>
    <xdr:ext cx="239937" cy="216476"/>
    <xdr:pic>
      <xdr:nvPicPr>
        <xdr:cNvPr id="44" name="Imagen 43">
          <a:extLst>
            <a:ext uri="{FF2B5EF4-FFF2-40B4-BE49-F238E27FC236}">
              <a16:creationId xmlns:a16="http://schemas.microsoft.com/office/drawing/2014/main" id="{F91685A1-2E34-4F2E-A045-DDD16934973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87044" y="5103077"/>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225135</xdr:colOff>
      <xdr:row>19</xdr:row>
      <xdr:rowOff>63486</xdr:rowOff>
    </xdr:from>
    <xdr:ext cx="239937" cy="216476"/>
    <xdr:pic>
      <xdr:nvPicPr>
        <xdr:cNvPr id="45" name="Imagen 44">
          <a:extLst>
            <a:ext uri="{FF2B5EF4-FFF2-40B4-BE49-F238E27FC236}">
              <a16:creationId xmlns:a16="http://schemas.microsoft.com/office/drawing/2014/main" id="{C7B25634-429C-4340-914B-BEF8F5066AD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468590" y="5103077"/>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8</xdr:col>
      <xdr:colOff>225135</xdr:colOff>
      <xdr:row>19</xdr:row>
      <xdr:rowOff>63486</xdr:rowOff>
    </xdr:from>
    <xdr:ext cx="239937" cy="216476"/>
    <xdr:pic>
      <xdr:nvPicPr>
        <xdr:cNvPr id="46" name="Imagen 45">
          <a:extLst>
            <a:ext uri="{FF2B5EF4-FFF2-40B4-BE49-F238E27FC236}">
              <a16:creationId xmlns:a16="http://schemas.microsoft.com/office/drawing/2014/main" id="{83133308-93CD-44D6-AB3C-7ECED4B8069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80499" y="5103077"/>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225135</xdr:colOff>
      <xdr:row>19</xdr:row>
      <xdr:rowOff>63486</xdr:rowOff>
    </xdr:from>
    <xdr:ext cx="239937" cy="216476"/>
    <xdr:pic>
      <xdr:nvPicPr>
        <xdr:cNvPr id="47" name="Imagen 46">
          <a:extLst>
            <a:ext uri="{FF2B5EF4-FFF2-40B4-BE49-F238E27FC236}">
              <a16:creationId xmlns:a16="http://schemas.microsoft.com/office/drawing/2014/main" id="{AD58FFA7-CA94-460C-9E21-628E66ED972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22044" y="5103077"/>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225135</xdr:colOff>
      <xdr:row>20</xdr:row>
      <xdr:rowOff>386762</xdr:rowOff>
    </xdr:from>
    <xdr:ext cx="239937" cy="216476"/>
    <xdr:pic>
      <xdr:nvPicPr>
        <xdr:cNvPr id="48" name="Imagen 47">
          <a:extLst>
            <a:ext uri="{FF2B5EF4-FFF2-40B4-BE49-F238E27FC236}">
              <a16:creationId xmlns:a16="http://schemas.microsoft.com/office/drawing/2014/main" id="{03224E2A-9944-4C0B-BC28-0C8D204F6B4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87044" y="9357580"/>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225135</xdr:colOff>
      <xdr:row>20</xdr:row>
      <xdr:rowOff>386762</xdr:rowOff>
    </xdr:from>
    <xdr:ext cx="239937" cy="216476"/>
    <xdr:pic>
      <xdr:nvPicPr>
        <xdr:cNvPr id="49" name="Imagen 48">
          <a:extLst>
            <a:ext uri="{FF2B5EF4-FFF2-40B4-BE49-F238E27FC236}">
              <a16:creationId xmlns:a16="http://schemas.microsoft.com/office/drawing/2014/main" id="{288A25E3-6595-49F3-A967-3DF63E1FFD8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468590" y="9357580"/>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8</xdr:col>
      <xdr:colOff>225135</xdr:colOff>
      <xdr:row>20</xdr:row>
      <xdr:rowOff>386762</xdr:rowOff>
    </xdr:from>
    <xdr:ext cx="239937" cy="216476"/>
    <xdr:pic>
      <xdr:nvPicPr>
        <xdr:cNvPr id="50" name="Imagen 49">
          <a:extLst>
            <a:ext uri="{FF2B5EF4-FFF2-40B4-BE49-F238E27FC236}">
              <a16:creationId xmlns:a16="http://schemas.microsoft.com/office/drawing/2014/main" id="{C447D7F5-AFF8-4ED2-A54F-AA663D3BB2C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80499" y="9357580"/>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225135</xdr:colOff>
      <xdr:row>20</xdr:row>
      <xdr:rowOff>386762</xdr:rowOff>
    </xdr:from>
    <xdr:ext cx="239937" cy="216476"/>
    <xdr:pic>
      <xdr:nvPicPr>
        <xdr:cNvPr id="51" name="Imagen 50">
          <a:extLst>
            <a:ext uri="{FF2B5EF4-FFF2-40B4-BE49-F238E27FC236}">
              <a16:creationId xmlns:a16="http://schemas.microsoft.com/office/drawing/2014/main" id="{2A67BDC7-0C0B-47DD-AFD1-4CF3AA3EE57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22044" y="9357580"/>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225135</xdr:colOff>
      <xdr:row>21</xdr:row>
      <xdr:rowOff>63486</xdr:rowOff>
    </xdr:from>
    <xdr:ext cx="239937" cy="216476"/>
    <xdr:pic>
      <xdr:nvPicPr>
        <xdr:cNvPr id="52" name="Imagen 51">
          <a:extLst>
            <a:ext uri="{FF2B5EF4-FFF2-40B4-BE49-F238E27FC236}">
              <a16:creationId xmlns:a16="http://schemas.microsoft.com/office/drawing/2014/main" id="{3A805885-8A3D-4C75-A46B-96E8675FFB0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87044" y="8653304"/>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225135</xdr:colOff>
      <xdr:row>21</xdr:row>
      <xdr:rowOff>63486</xdr:rowOff>
    </xdr:from>
    <xdr:ext cx="239937" cy="216476"/>
    <xdr:pic>
      <xdr:nvPicPr>
        <xdr:cNvPr id="53" name="Imagen 52">
          <a:extLst>
            <a:ext uri="{FF2B5EF4-FFF2-40B4-BE49-F238E27FC236}">
              <a16:creationId xmlns:a16="http://schemas.microsoft.com/office/drawing/2014/main" id="{7054F82A-1993-45E2-BD21-74006C57A45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468590" y="8653304"/>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8</xdr:col>
      <xdr:colOff>225135</xdr:colOff>
      <xdr:row>21</xdr:row>
      <xdr:rowOff>63486</xdr:rowOff>
    </xdr:from>
    <xdr:ext cx="239937" cy="216476"/>
    <xdr:pic>
      <xdr:nvPicPr>
        <xdr:cNvPr id="54" name="Imagen 53">
          <a:extLst>
            <a:ext uri="{FF2B5EF4-FFF2-40B4-BE49-F238E27FC236}">
              <a16:creationId xmlns:a16="http://schemas.microsoft.com/office/drawing/2014/main" id="{35BEB34B-04AA-4EC0-8D6D-5A5D9519E74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80499" y="8653304"/>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225135</xdr:colOff>
      <xdr:row>21</xdr:row>
      <xdr:rowOff>63486</xdr:rowOff>
    </xdr:from>
    <xdr:ext cx="239937" cy="216476"/>
    <xdr:pic>
      <xdr:nvPicPr>
        <xdr:cNvPr id="55" name="Imagen 54">
          <a:extLst>
            <a:ext uri="{FF2B5EF4-FFF2-40B4-BE49-F238E27FC236}">
              <a16:creationId xmlns:a16="http://schemas.microsoft.com/office/drawing/2014/main" id="{DC8D54D8-207A-48EC-87C1-4D36D516ECF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22044" y="8653304"/>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225135</xdr:colOff>
      <xdr:row>22</xdr:row>
      <xdr:rowOff>63486</xdr:rowOff>
    </xdr:from>
    <xdr:ext cx="239937" cy="216476"/>
    <xdr:pic>
      <xdr:nvPicPr>
        <xdr:cNvPr id="56" name="Imagen 55">
          <a:extLst>
            <a:ext uri="{FF2B5EF4-FFF2-40B4-BE49-F238E27FC236}">
              <a16:creationId xmlns:a16="http://schemas.microsoft.com/office/drawing/2014/main" id="{2C31876E-25CB-4B69-A226-A83EC4C8DE1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87044" y="9905986"/>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225135</xdr:colOff>
      <xdr:row>22</xdr:row>
      <xdr:rowOff>63486</xdr:rowOff>
    </xdr:from>
    <xdr:ext cx="239937" cy="216476"/>
    <xdr:pic>
      <xdr:nvPicPr>
        <xdr:cNvPr id="57" name="Imagen 56">
          <a:extLst>
            <a:ext uri="{FF2B5EF4-FFF2-40B4-BE49-F238E27FC236}">
              <a16:creationId xmlns:a16="http://schemas.microsoft.com/office/drawing/2014/main" id="{F4F00E72-BD36-4E27-A72C-8C1DA4396F2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468590" y="9905986"/>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8</xdr:col>
      <xdr:colOff>225135</xdr:colOff>
      <xdr:row>22</xdr:row>
      <xdr:rowOff>63486</xdr:rowOff>
    </xdr:from>
    <xdr:ext cx="239937" cy="216476"/>
    <xdr:pic>
      <xdr:nvPicPr>
        <xdr:cNvPr id="58" name="Imagen 57">
          <a:extLst>
            <a:ext uri="{FF2B5EF4-FFF2-40B4-BE49-F238E27FC236}">
              <a16:creationId xmlns:a16="http://schemas.microsoft.com/office/drawing/2014/main" id="{865083CD-2ED0-4E23-938A-DEF697A6E7D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80499" y="9905986"/>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225135</xdr:colOff>
      <xdr:row>22</xdr:row>
      <xdr:rowOff>63486</xdr:rowOff>
    </xdr:from>
    <xdr:ext cx="239937" cy="216476"/>
    <xdr:pic>
      <xdr:nvPicPr>
        <xdr:cNvPr id="59" name="Imagen 58">
          <a:extLst>
            <a:ext uri="{FF2B5EF4-FFF2-40B4-BE49-F238E27FC236}">
              <a16:creationId xmlns:a16="http://schemas.microsoft.com/office/drawing/2014/main" id="{057574E8-2121-441E-979A-A5F4F698DB5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22044" y="9905986"/>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225135</xdr:colOff>
      <xdr:row>23</xdr:row>
      <xdr:rowOff>63486</xdr:rowOff>
    </xdr:from>
    <xdr:ext cx="239937" cy="216476"/>
    <xdr:pic>
      <xdr:nvPicPr>
        <xdr:cNvPr id="60" name="Imagen 59">
          <a:extLst>
            <a:ext uri="{FF2B5EF4-FFF2-40B4-BE49-F238E27FC236}">
              <a16:creationId xmlns:a16="http://schemas.microsoft.com/office/drawing/2014/main" id="{1363618E-BE8A-47B1-8423-4C32C51D3E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87044" y="10286986"/>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225135</xdr:colOff>
      <xdr:row>23</xdr:row>
      <xdr:rowOff>63486</xdr:rowOff>
    </xdr:from>
    <xdr:ext cx="239937" cy="216476"/>
    <xdr:pic>
      <xdr:nvPicPr>
        <xdr:cNvPr id="61" name="Imagen 60">
          <a:extLst>
            <a:ext uri="{FF2B5EF4-FFF2-40B4-BE49-F238E27FC236}">
              <a16:creationId xmlns:a16="http://schemas.microsoft.com/office/drawing/2014/main" id="{3575A604-9F6E-4132-985A-719018713DA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468590" y="10286986"/>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8</xdr:col>
      <xdr:colOff>225135</xdr:colOff>
      <xdr:row>23</xdr:row>
      <xdr:rowOff>63486</xdr:rowOff>
    </xdr:from>
    <xdr:ext cx="239937" cy="216476"/>
    <xdr:pic>
      <xdr:nvPicPr>
        <xdr:cNvPr id="62" name="Imagen 61">
          <a:extLst>
            <a:ext uri="{FF2B5EF4-FFF2-40B4-BE49-F238E27FC236}">
              <a16:creationId xmlns:a16="http://schemas.microsoft.com/office/drawing/2014/main" id="{4A0C6D5F-CAC9-4893-A465-02A56413890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80499" y="10286986"/>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225135</xdr:colOff>
      <xdr:row>23</xdr:row>
      <xdr:rowOff>63486</xdr:rowOff>
    </xdr:from>
    <xdr:ext cx="239937" cy="216476"/>
    <xdr:pic>
      <xdr:nvPicPr>
        <xdr:cNvPr id="63" name="Imagen 62">
          <a:extLst>
            <a:ext uri="{FF2B5EF4-FFF2-40B4-BE49-F238E27FC236}">
              <a16:creationId xmlns:a16="http://schemas.microsoft.com/office/drawing/2014/main" id="{6F94F621-3220-4763-8F9A-B5C9327B840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22044" y="10286986"/>
          <a:ext cx="239937" cy="21647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twoCellAnchor>
    <xdr:from>
      <xdr:col>3</xdr:col>
      <xdr:colOff>127000</xdr:colOff>
      <xdr:row>0</xdr:row>
      <xdr:rowOff>101600</xdr:rowOff>
    </xdr:from>
    <xdr:to>
      <xdr:col>3</xdr:col>
      <xdr:colOff>869950</xdr:colOff>
      <xdr:row>2</xdr:row>
      <xdr:rowOff>95250</xdr:rowOff>
    </xdr:to>
    <xdr:pic>
      <xdr:nvPicPr>
        <xdr:cNvPr id="2" name="Imagen 2" descr="escudo">
          <a:extLst>
            <a:ext uri="{FF2B5EF4-FFF2-40B4-BE49-F238E27FC236}">
              <a16:creationId xmlns:a16="http://schemas.microsoft.com/office/drawing/2014/main" id="{213EC847-AE56-41BC-A663-C1EBF4A29E4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44700" y="101600"/>
          <a:ext cx="742950" cy="596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679450</xdr:colOff>
      <xdr:row>0</xdr:row>
      <xdr:rowOff>38100</xdr:rowOff>
    </xdr:from>
    <xdr:to>
      <xdr:col>14</xdr:col>
      <xdr:colOff>814917</xdr:colOff>
      <xdr:row>2</xdr:row>
      <xdr:rowOff>146050</xdr:rowOff>
    </xdr:to>
    <xdr:pic>
      <xdr:nvPicPr>
        <xdr:cNvPr id="3" name="Imagen 2" descr="Descripción: C:\Users\jrodriguezc\Desktop\VIGENCIA 2020\MATERIAL INSTITUCIONAL\LOGOS PNG Y JPG\Slogan.png">
          <a:extLst>
            <a:ext uri="{FF2B5EF4-FFF2-40B4-BE49-F238E27FC236}">
              <a16:creationId xmlns:a16="http://schemas.microsoft.com/office/drawing/2014/main" id="{50B8EC56-2375-4314-981F-842A4CC086D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0720050" y="38100"/>
          <a:ext cx="1392767" cy="711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127000</xdr:colOff>
      <xdr:row>0</xdr:row>
      <xdr:rowOff>101600</xdr:rowOff>
    </xdr:from>
    <xdr:to>
      <xdr:col>3</xdr:col>
      <xdr:colOff>869950</xdr:colOff>
      <xdr:row>2</xdr:row>
      <xdr:rowOff>95250</xdr:rowOff>
    </xdr:to>
    <xdr:pic>
      <xdr:nvPicPr>
        <xdr:cNvPr id="2" name="Imagen 2" descr="escudo">
          <a:extLst>
            <a:ext uri="{FF2B5EF4-FFF2-40B4-BE49-F238E27FC236}">
              <a16:creationId xmlns:a16="http://schemas.microsoft.com/office/drawing/2014/main" id="{45DC8369-F4D2-45FD-A660-61F02C807E6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79500" y="101600"/>
          <a:ext cx="742950" cy="596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15</xdr:col>
      <xdr:colOff>679450</xdr:colOff>
      <xdr:row>0</xdr:row>
      <xdr:rowOff>38100</xdr:rowOff>
    </xdr:from>
    <xdr:to>
      <xdr:col>16</xdr:col>
      <xdr:colOff>814917</xdr:colOff>
      <xdr:row>2</xdr:row>
      <xdr:rowOff>146050</xdr:rowOff>
    </xdr:to>
    <xdr:pic>
      <xdr:nvPicPr>
        <xdr:cNvPr id="3" name="Imagen 2" descr="Descripción: C:\Users\jrodriguezc\Desktop\VIGENCIA 2020\MATERIAL INSTITUCIONAL\LOGOS PNG Y JPG\Slogan.png">
          <a:extLst>
            <a:ext uri="{FF2B5EF4-FFF2-40B4-BE49-F238E27FC236}">
              <a16:creationId xmlns:a16="http://schemas.microsoft.com/office/drawing/2014/main" id="{ABE1B2D4-0DE9-47D8-8EE1-2658CB5AE94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5405100" y="38100"/>
          <a:ext cx="1392767" cy="711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3</xdr:col>
      <xdr:colOff>127000</xdr:colOff>
      <xdr:row>0</xdr:row>
      <xdr:rowOff>101600</xdr:rowOff>
    </xdr:from>
    <xdr:to>
      <xdr:col>3</xdr:col>
      <xdr:colOff>869950</xdr:colOff>
      <xdr:row>2</xdr:row>
      <xdr:rowOff>95250</xdr:rowOff>
    </xdr:to>
    <xdr:pic>
      <xdr:nvPicPr>
        <xdr:cNvPr id="2" name="Imagen 2" descr="escudo">
          <a:extLst>
            <a:ext uri="{FF2B5EF4-FFF2-40B4-BE49-F238E27FC236}">
              <a16:creationId xmlns:a16="http://schemas.microsoft.com/office/drawing/2014/main" id="{32372DA5-02F3-45CE-86D0-0F783D477E6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44500" y="101600"/>
          <a:ext cx="742950" cy="596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831850</xdr:colOff>
      <xdr:row>0</xdr:row>
      <xdr:rowOff>101600</xdr:rowOff>
    </xdr:from>
    <xdr:to>
      <xdr:col>17</xdr:col>
      <xdr:colOff>1170517</xdr:colOff>
      <xdr:row>3</xdr:row>
      <xdr:rowOff>19050</xdr:rowOff>
    </xdr:to>
    <xdr:pic>
      <xdr:nvPicPr>
        <xdr:cNvPr id="3" name="Imagen 2" descr="Descripción: C:\Users\jrodriguezc\Desktop\VIGENCIA 2020\MATERIAL INSTITUCIONAL\LOGOS PNG Y JPG\Slogan.png">
          <a:extLst>
            <a:ext uri="{FF2B5EF4-FFF2-40B4-BE49-F238E27FC236}">
              <a16:creationId xmlns:a16="http://schemas.microsoft.com/office/drawing/2014/main" id="{1D3D41E9-4475-46B0-BDB6-DF3B5C7A72C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1012150" y="101600"/>
          <a:ext cx="1392767" cy="71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359229</xdr:colOff>
      <xdr:row>0</xdr:row>
      <xdr:rowOff>459921</xdr:rowOff>
    </xdr:from>
    <xdr:to>
      <xdr:col>1</xdr:col>
      <xdr:colOff>1025979</xdr:colOff>
      <xdr:row>2</xdr:row>
      <xdr:rowOff>152400</xdr:rowOff>
    </xdr:to>
    <xdr:pic>
      <xdr:nvPicPr>
        <xdr:cNvPr id="2" name="Imagen 2" descr="escudo">
          <a:extLst>
            <a:ext uri="{FF2B5EF4-FFF2-40B4-BE49-F238E27FC236}">
              <a16:creationId xmlns:a16="http://schemas.microsoft.com/office/drawing/2014/main" id="{2DDC4375-E912-4245-AFC3-50FF5F2E4A2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21229" y="186871"/>
          <a:ext cx="400050" cy="3338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8</xdr:col>
      <xdr:colOff>1615621</xdr:colOff>
      <xdr:row>0</xdr:row>
      <xdr:rowOff>444500</xdr:rowOff>
    </xdr:from>
    <xdr:ext cx="1772557" cy="877207"/>
    <xdr:pic>
      <xdr:nvPicPr>
        <xdr:cNvPr id="3" name="Imagen 2" descr="Descripción: C:\Users\jrodriguezc\Desktop\VIGENCIA 2020\MATERIAL INSTITUCIONAL\LOGOS PNG Y JPG\Slogan.png">
          <a:extLst>
            <a:ext uri="{FF2B5EF4-FFF2-40B4-BE49-F238E27FC236}">
              <a16:creationId xmlns:a16="http://schemas.microsoft.com/office/drawing/2014/main" id="{9E0AD868-9948-4439-AD6D-B6AC6847299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098721" y="184150"/>
          <a:ext cx="1772557" cy="8772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6.xml><?xml version="1.0" encoding="utf-8"?>
<xdr:wsDr xmlns:xdr="http://schemas.openxmlformats.org/drawingml/2006/spreadsheetDrawing" xmlns:a="http://schemas.openxmlformats.org/drawingml/2006/main">
  <xdr:twoCellAnchor>
    <xdr:from>
      <xdr:col>1</xdr:col>
      <xdr:colOff>241300</xdr:colOff>
      <xdr:row>0</xdr:row>
      <xdr:rowOff>165100</xdr:rowOff>
    </xdr:from>
    <xdr:to>
      <xdr:col>1</xdr:col>
      <xdr:colOff>984250</xdr:colOff>
      <xdr:row>2</xdr:row>
      <xdr:rowOff>158750</xdr:rowOff>
    </xdr:to>
    <xdr:pic>
      <xdr:nvPicPr>
        <xdr:cNvPr id="2" name="Imagen 2" descr="escudo">
          <a:extLst>
            <a:ext uri="{FF2B5EF4-FFF2-40B4-BE49-F238E27FC236}">
              <a16:creationId xmlns:a16="http://schemas.microsoft.com/office/drawing/2014/main" id="{D893BD77-114C-44DE-AE8C-9137B307CCE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8800" y="165100"/>
          <a:ext cx="742950" cy="60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679450</xdr:colOff>
      <xdr:row>0</xdr:row>
      <xdr:rowOff>38100</xdr:rowOff>
    </xdr:from>
    <xdr:to>
      <xdr:col>9</xdr:col>
      <xdr:colOff>1392767</xdr:colOff>
      <xdr:row>2</xdr:row>
      <xdr:rowOff>146050</xdr:rowOff>
    </xdr:to>
    <xdr:pic>
      <xdr:nvPicPr>
        <xdr:cNvPr id="3" name="Imagen 2" descr="Descripción: C:\Users\jrodriguezc\Desktop\VIGENCIA 2020\MATERIAL INSTITUCIONAL\LOGOS PNG Y JPG\Slogan.png">
          <a:extLst>
            <a:ext uri="{FF2B5EF4-FFF2-40B4-BE49-F238E27FC236}">
              <a16:creationId xmlns:a16="http://schemas.microsoft.com/office/drawing/2014/main" id="{500B0BDB-A401-4F28-8F7F-F4F67BA1088E}"/>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366750" y="38100"/>
          <a:ext cx="1386417" cy="711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948871</xdr:colOff>
      <xdr:row>1</xdr:row>
      <xdr:rowOff>19958</xdr:rowOff>
    </xdr:from>
    <xdr:to>
      <xdr:col>1</xdr:col>
      <xdr:colOff>1691821</xdr:colOff>
      <xdr:row>3</xdr:row>
      <xdr:rowOff>13608</xdr:rowOff>
    </xdr:to>
    <xdr:pic>
      <xdr:nvPicPr>
        <xdr:cNvPr id="40" name="Imagen 2" descr="escudo">
          <a:extLst>
            <a:ext uri="{FF2B5EF4-FFF2-40B4-BE49-F238E27FC236}">
              <a16:creationId xmlns:a16="http://schemas.microsoft.com/office/drawing/2014/main" id="{A2414C2C-36FF-47B9-A049-65FE1913B54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66800" y="201387"/>
          <a:ext cx="742950" cy="3565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727172</xdr:colOff>
      <xdr:row>3</xdr:row>
      <xdr:rowOff>2856</xdr:rowOff>
    </xdr:from>
    <xdr:to>
      <xdr:col>35</xdr:col>
      <xdr:colOff>946006</xdr:colOff>
      <xdr:row>6</xdr:row>
      <xdr:rowOff>164833</xdr:rowOff>
    </xdr:to>
    <xdr:pic>
      <xdr:nvPicPr>
        <xdr:cNvPr id="41" name="Imagen 40" descr="Descripción: C:\Users\jrodriguezc\Desktop\VIGENCIA 2020\MATERIAL INSTITUCIONAL\LOGOS PNG Y JPG\Slogan.png">
          <a:extLst>
            <a:ext uri="{FF2B5EF4-FFF2-40B4-BE49-F238E27FC236}">
              <a16:creationId xmlns:a16="http://schemas.microsoft.com/office/drawing/2014/main" id="{2A6553A4-CA08-4C8B-BB7B-A06A040F08D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4409549" y="564987"/>
          <a:ext cx="1384736" cy="7241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24"/>
  <sheetViews>
    <sheetView zoomScale="70" zoomScaleNormal="70" workbookViewId="0">
      <selection activeCell="O9" sqref="O9"/>
    </sheetView>
  </sheetViews>
  <sheetFormatPr baseColWidth="10" defaultRowHeight="15" x14ac:dyDescent="0.25"/>
  <cols>
    <col min="1" max="1" width="1.5703125" customWidth="1"/>
    <col min="2" max="2" width="36.5703125" customWidth="1"/>
    <col min="3" max="3" width="17.85546875" style="17" customWidth="1"/>
    <col min="4" max="5" width="21.85546875" style="17" customWidth="1"/>
    <col min="6" max="6" width="9.140625" style="17" customWidth="1"/>
    <col min="7" max="7" width="9.28515625" style="17" customWidth="1"/>
    <col min="8" max="8" width="8.7109375" style="17" customWidth="1"/>
    <col min="9" max="9" width="11" style="17" customWidth="1"/>
    <col min="10" max="10" width="9.42578125" style="17" customWidth="1"/>
    <col min="11" max="11" width="14.140625" style="17" customWidth="1"/>
    <col min="12" max="12" width="7.85546875" customWidth="1"/>
    <col min="13" max="13" width="10.85546875" customWidth="1"/>
    <col min="14" max="14" width="10.5703125" customWidth="1"/>
  </cols>
  <sheetData>
    <row r="1" spans="2:15" x14ac:dyDescent="0.25">
      <c r="B1" s="399" t="s">
        <v>65</v>
      </c>
      <c r="C1" s="400"/>
      <c r="D1" s="400"/>
      <c r="E1" s="400"/>
      <c r="F1" s="400"/>
      <c r="G1" s="400"/>
      <c r="H1" s="400"/>
      <c r="I1" s="400"/>
      <c r="J1" s="400"/>
      <c r="K1" s="400"/>
      <c r="L1" s="400"/>
      <c r="M1" s="400"/>
      <c r="N1" s="400"/>
      <c r="O1" s="401"/>
    </row>
    <row r="2" spans="2:15" ht="16.5" customHeight="1" thickBot="1" x14ac:dyDescent="0.3">
      <c r="B2" s="402"/>
      <c r="C2" s="403"/>
      <c r="D2" s="403"/>
      <c r="E2" s="403"/>
      <c r="F2" s="403"/>
      <c r="G2" s="403"/>
      <c r="H2" s="403"/>
      <c r="I2" s="403"/>
      <c r="J2" s="403"/>
      <c r="K2" s="403"/>
      <c r="L2" s="403"/>
      <c r="M2" s="403"/>
      <c r="N2" s="403"/>
      <c r="O2" s="404"/>
    </row>
    <row r="3" spans="2:15" ht="32.450000000000003" customHeight="1" thickBot="1" x14ac:dyDescent="0.3">
      <c r="B3" s="405" t="s">
        <v>0</v>
      </c>
      <c r="C3" s="407" t="s">
        <v>76</v>
      </c>
      <c r="D3" s="420" t="s">
        <v>67</v>
      </c>
      <c r="E3" s="428" t="s">
        <v>88</v>
      </c>
      <c r="F3" s="409" t="s">
        <v>69</v>
      </c>
      <c r="G3" s="410"/>
      <c r="H3" s="409" t="s">
        <v>78</v>
      </c>
      <c r="I3" s="410"/>
      <c r="J3" s="407" t="s">
        <v>82</v>
      </c>
      <c r="K3" s="434" t="s">
        <v>73</v>
      </c>
      <c r="L3" s="432" t="s">
        <v>72</v>
      </c>
      <c r="M3" s="413" t="s">
        <v>34</v>
      </c>
      <c r="N3" s="411" t="s">
        <v>35</v>
      </c>
    </row>
    <row r="4" spans="2:15" ht="16.5" thickBot="1" x14ac:dyDescent="0.3">
      <c r="B4" s="406"/>
      <c r="C4" s="408"/>
      <c r="D4" s="421"/>
      <c r="E4" s="429"/>
      <c r="F4" s="21" t="s">
        <v>70</v>
      </c>
      <c r="G4" s="21" t="s">
        <v>71</v>
      </c>
      <c r="H4" s="21" t="s">
        <v>79</v>
      </c>
      <c r="I4" s="21" t="s">
        <v>80</v>
      </c>
      <c r="J4" s="408"/>
      <c r="K4" s="435"/>
      <c r="L4" s="433"/>
      <c r="M4" s="414"/>
      <c r="N4" s="412"/>
    </row>
    <row r="5" spans="2:15" ht="42.95" customHeight="1" thickBot="1" x14ac:dyDescent="0.3">
      <c r="B5" s="46" t="s">
        <v>2</v>
      </c>
      <c r="C5" s="54" t="s">
        <v>68</v>
      </c>
      <c r="D5" s="62" t="s">
        <v>112</v>
      </c>
      <c r="E5" s="54" t="s">
        <v>89</v>
      </c>
      <c r="F5" s="23"/>
      <c r="G5" s="54"/>
      <c r="H5" s="23"/>
      <c r="I5" s="23"/>
      <c r="J5" s="48">
        <v>0</v>
      </c>
      <c r="K5" s="70"/>
      <c r="L5" s="50">
        <v>188</v>
      </c>
      <c r="M5" s="71">
        <v>0.85</v>
      </c>
      <c r="N5" s="72">
        <v>0.15</v>
      </c>
    </row>
    <row r="6" spans="2:15" ht="30" customHeight="1" thickBot="1" x14ac:dyDescent="0.3">
      <c r="B6" s="46" t="s">
        <v>3</v>
      </c>
      <c r="C6" s="47" t="s">
        <v>77</v>
      </c>
      <c r="D6" s="62" t="s">
        <v>90</v>
      </c>
      <c r="E6" s="47" t="s">
        <v>83</v>
      </c>
      <c r="F6" s="23"/>
      <c r="G6" s="23"/>
      <c r="H6" s="23"/>
      <c r="I6" s="23"/>
      <c r="J6" s="48">
        <v>0</v>
      </c>
      <c r="K6" s="49"/>
      <c r="L6" s="50">
        <v>188</v>
      </c>
      <c r="M6" s="71">
        <v>0.85</v>
      </c>
      <c r="N6" s="72">
        <v>0.15</v>
      </c>
    </row>
    <row r="7" spans="2:15" ht="35.1" customHeight="1" x14ac:dyDescent="0.25">
      <c r="B7" s="415" t="s">
        <v>4</v>
      </c>
      <c r="C7" s="45" t="s">
        <v>81</v>
      </c>
      <c r="D7" s="22" t="s">
        <v>112</v>
      </c>
      <c r="E7" s="38" t="s">
        <v>75</v>
      </c>
      <c r="F7" s="39"/>
      <c r="G7" s="38"/>
      <c r="H7" s="39"/>
      <c r="I7" s="39"/>
      <c r="J7" s="32">
        <v>0</v>
      </c>
      <c r="K7" s="45"/>
      <c r="L7" s="416">
        <v>187</v>
      </c>
      <c r="M7" s="418">
        <v>0.84599999999999997</v>
      </c>
      <c r="N7" s="426">
        <v>0.154</v>
      </c>
    </row>
    <row r="8" spans="2:15" ht="33.950000000000003" customHeight="1" x14ac:dyDescent="0.25">
      <c r="B8" s="415"/>
      <c r="C8" s="422" t="s">
        <v>84</v>
      </c>
      <c r="D8" s="424" t="s">
        <v>74</v>
      </c>
      <c r="E8" s="430" t="s">
        <v>83</v>
      </c>
      <c r="F8" s="430"/>
      <c r="G8" s="430"/>
      <c r="H8" s="430"/>
      <c r="I8" s="430"/>
      <c r="J8" s="442">
        <v>0</v>
      </c>
      <c r="K8" s="30"/>
      <c r="L8" s="417"/>
      <c r="M8" s="419"/>
      <c r="N8" s="427"/>
    </row>
    <row r="9" spans="2:15" ht="30" customHeight="1" thickBot="1" x14ac:dyDescent="0.3">
      <c r="B9" s="36" t="s">
        <v>9</v>
      </c>
      <c r="C9" s="423"/>
      <c r="D9" s="425"/>
      <c r="E9" s="431"/>
      <c r="F9" s="431"/>
      <c r="G9" s="431"/>
      <c r="H9" s="431"/>
      <c r="I9" s="431"/>
      <c r="J9" s="443"/>
      <c r="K9" s="41"/>
      <c r="L9" s="42">
        <v>178</v>
      </c>
      <c r="M9" s="43">
        <v>0.80500000000000005</v>
      </c>
      <c r="N9" s="44">
        <v>0.19500000000000001</v>
      </c>
    </row>
    <row r="10" spans="2:15" ht="61.5" customHeight="1" thickBot="1" x14ac:dyDescent="0.3">
      <c r="B10" s="46" t="s">
        <v>5</v>
      </c>
      <c r="C10" s="53" t="s">
        <v>85</v>
      </c>
      <c r="D10" s="62" t="s">
        <v>86</v>
      </c>
      <c r="E10" s="54" t="s">
        <v>91</v>
      </c>
      <c r="F10" s="23"/>
      <c r="G10" s="23"/>
      <c r="H10" s="23"/>
      <c r="I10" s="23"/>
      <c r="J10" s="48">
        <v>0</v>
      </c>
      <c r="K10" s="49"/>
      <c r="L10" s="50">
        <v>186</v>
      </c>
      <c r="M10" s="51">
        <v>0.84099999999999997</v>
      </c>
      <c r="N10" s="52">
        <v>0.159</v>
      </c>
    </row>
    <row r="11" spans="2:15" ht="54.95" customHeight="1" thickBot="1" x14ac:dyDescent="0.3">
      <c r="B11" s="36" t="s">
        <v>6</v>
      </c>
      <c r="C11" s="63" t="s">
        <v>87</v>
      </c>
      <c r="D11" s="40" t="s">
        <v>112</v>
      </c>
      <c r="E11" s="73" t="s">
        <v>87</v>
      </c>
      <c r="F11" s="64"/>
      <c r="G11" s="64"/>
      <c r="H11" s="64"/>
      <c r="I11" s="64"/>
      <c r="J11" s="65">
        <v>0</v>
      </c>
      <c r="K11" s="66"/>
      <c r="L11" s="67">
        <v>184</v>
      </c>
      <c r="M11" s="68">
        <v>0.83199999999999996</v>
      </c>
      <c r="N11" s="69">
        <v>0.16800000000000001</v>
      </c>
    </row>
    <row r="12" spans="2:15" ht="36.950000000000003" customHeight="1" thickBot="1" x14ac:dyDescent="0.3">
      <c r="B12" s="46" t="s">
        <v>7</v>
      </c>
      <c r="C12" s="47" t="s">
        <v>93</v>
      </c>
      <c r="D12" s="62" t="s">
        <v>112</v>
      </c>
      <c r="E12" s="47" t="s">
        <v>92</v>
      </c>
      <c r="F12" s="23"/>
      <c r="G12" s="23"/>
      <c r="H12" s="23"/>
      <c r="I12" s="23"/>
      <c r="J12" s="48">
        <v>0</v>
      </c>
      <c r="K12" s="49"/>
      <c r="L12" s="50">
        <v>178</v>
      </c>
      <c r="M12" s="51">
        <v>0.80500000000000005</v>
      </c>
      <c r="N12" s="52">
        <v>0.19500000000000001</v>
      </c>
    </row>
    <row r="13" spans="2:15" ht="30" customHeight="1" x14ac:dyDescent="0.25">
      <c r="B13" s="36" t="s">
        <v>8</v>
      </c>
      <c r="C13" s="431" t="s">
        <v>95</v>
      </c>
      <c r="D13" s="444" t="s">
        <v>112</v>
      </c>
      <c r="E13" s="431" t="s">
        <v>94</v>
      </c>
      <c r="F13" s="431"/>
      <c r="G13" s="431"/>
      <c r="H13" s="431"/>
      <c r="I13" s="431"/>
      <c r="J13" s="443">
        <v>0</v>
      </c>
      <c r="K13" s="45"/>
      <c r="L13" s="33">
        <v>178</v>
      </c>
      <c r="M13" s="34">
        <v>0.80500000000000005</v>
      </c>
      <c r="N13" s="35">
        <v>0.19500000000000001</v>
      </c>
    </row>
    <row r="14" spans="2:15" ht="30" customHeight="1" thickBot="1" x14ac:dyDescent="0.3">
      <c r="B14" s="36" t="s">
        <v>12</v>
      </c>
      <c r="C14" s="431"/>
      <c r="D14" s="444"/>
      <c r="E14" s="431"/>
      <c r="F14" s="431"/>
      <c r="G14" s="431"/>
      <c r="H14" s="431"/>
      <c r="I14" s="431"/>
      <c r="J14" s="443"/>
      <c r="K14" s="41"/>
      <c r="L14" s="42">
        <v>162</v>
      </c>
      <c r="M14" s="43">
        <v>0.73299999999999998</v>
      </c>
      <c r="N14" s="44">
        <v>0.26700000000000002</v>
      </c>
    </row>
    <row r="15" spans="2:15" ht="30" customHeight="1" x14ac:dyDescent="0.25">
      <c r="B15" s="37" t="s">
        <v>10</v>
      </c>
      <c r="C15" s="436" t="s">
        <v>96</v>
      </c>
      <c r="D15" s="438" t="s">
        <v>97</v>
      </c>
      <c r="E15" s="436" t="s">
        <v>96</v>
      </c>
      <c r="F15" s="436"/>
      <c r="G15" s="436"/>
      <c r="H15" s="436"/>
      <c r="I15" s="436"/>
      <c r="J15" s="440">
        <v>0</v>
      </c>
      <c r="K15" s="56"/>
      <c r="L15" s="25">
        <v>174</v>
      </c>
      <c r="M15" s="57">
        <v>0.78700000000000003</v>
      </c>
      <c r="N15" s="58">
        <v>0.21299999999999999</v>
      </c>
    </row>
    <row r="16" spans="2:15" ht="30" customHeight="1" thickBot="1" x14ac:dyDescent="0.3">
      <c r="B16" s="29" t="s">
        <v>11</v>
      </c>
      <c r="C16" s="437"/>
      <c r="D16" s="439"/>
      <c r="E16" s="437"/>
      <c r="F16" s="437"/>
      <c r="G16" s="437"/>
      <c r="H16" s="437"/>
      <c r="I16" s="437"/>
      <c r="J16" s="441"/>
      <c r="K16" s="31"/>
      <c r="L16" s="26">
        <v>172</v>
      </c>
      <c r="M16" s="27">
        <v>0.77800000000000002</v>
      </c>
      <c r="N16" s="28">
        <v>0.222</v>
      </c>
    </row>
    <row r="17" spans="2:14" ht="69.599999999999994" customHeight="1" thickBot="1" x14ac:dyDescent="0.3">
      <c r="B17" s="46" t="s">
        <v>13</v>
      </c>
      <c r="C17" s="53" t="s">
        <v>98</v>
      </c>
      <c r="D17" s="62" t="s">
        <v>112</v>
      </c>
      <c r="E17" s="54" t="s">
        <v>99</v>
      </c>
      <c r="F17" s="23"/>
      <c r="G17" s="23"/>
      <c r="H17" s="23"/>
      <c r="I17" s="23"/>
      <c r="J17" s="48">
        <v>0</v>
      </c>
      <c r="K17" s="49"/>
      <c r="L17" s="50">
        <v>160</v>
      </c>
      <c r="M17" s="51">
        <v>0.72299999999999998</v>
      </c>
      <c r="N17" s="52">
        <v>0.27700000000000002</v>
      </c>
    </row>
    <row r="18" spans="2:14" ht="21" customHeight="1" x14ac:dyDescent="0.25">
      <c r="B18" s="37" t="s">
        <v>101</v>
      </c>
      <c r="C18" s="436" t="s">
        <v>104</v>
      </c>
      <c r="D18" s="438" t="s">
        <v>112</v>
      </c>
      <c r="E18" s="55" t="s">
        <v>103</v>
      </c>
      <c r="F18" s="436"/>
      <c r="G18" s="436"/>
      <c r="H18" s="436"/>
      <c r="I18" s="436"/>
      <c r="J18" s="440">
        <v>0</v>
      </c>
      <c r="K18" s="56"/>
      <c r="L18" s="25">
        <v>160</v>
      </c>
      <c r="M18" s="57">
        <v>0.72299999999999998</v>
      </c>
      <c r="N18" s="58">
        <v>0.27700000000000002</v>
      </c>
    </row>
    <row r="19" spans="2:14" ht="24.6" customHeight="1" thickBot="1" x14ac:dyDescent="0.3">
      <c r="B19" s="29" t="s">
        <v>100</v>
      </c>
      <c r="C19" s="437"/>
      <c r="D19" s="439"/>
      <c r="E19" s="24" t="s">
        <v>102</v>
      </c>
      <c r="F19" s="437"/>
      <c r="G19" s="437"/>
      <c r="H19" s="437"/>
      <c r="I19" s="437"/>
      <c r="J19" s="441"/>
      <c r="K19" s="31"/>
      <c r="L19" s="26"/>
      <c r="M19" s="27"/>
      <c r="N19" s="28"/>
    </row>
    <row r="20" spans="2:14" ht="48.6" customHeight="1" thickBot="1" x14ac:dyDescent="0.3">
      <c r="B20" s="46" t="s">
        <v>114</v>
      </c>
      <c r="C20" s="54" t="s">
        <v>110</v>
      </c>
      <c r="D20" s="54" t="s">
        <v>113</v>
      </c>
      <c r="E20" s="47" t="s">
        <v>105</v>
      </c>
      <c r="F20" s="23"/>
      <c r="G20" s="23"/>
      <c r="H20" s="23"/>
      <c r="I20" s="23"/>
      <c r="J20" s="48">
        <v>0</v>
      </c>
      <c r="K20" s="49"/>
      <c r="L20" s="50">
        <v>160</v>
      </c>
      <c r="M20" s="51">
        <v>0.72299999999999998</v>
      </c>
      <c r="N20" s="52">
        <v>0.27700000000000002</v>
      </c>
    </row>
    <row r="21" spans="2:14" ht="83.1" customHeight="1" thickBot="1" x14ac:dyDescent="0.3">
      <c r="B21" s="46" t="s">
        <v>16</v>
      </c>
      <c r="C21" s="53" t="s">
        <v>98</v>
      </c>
      <c r="D21" s="54" t="s">
        <v>111</v>
      </c>
      <c r="E21" s="54" t="s">
        <v>106</v>
      </c>
      <c r="F21" s="23"/>
      <c r="G21" s="23"/>
      <c r="H21" s="23"/>
      <c r="I21" s="23"/>
      <c r="J21" s="48">
        <v>0</v>
      </c>
      <c r="K21" s="49"/>
      <c r="L21" s="50">
        <v>158</v>
      </c>
      <c r="M21" s="51">
        <v>0.71399999999999997</v>
      </c>
      <c r="N21" s="52">
        <v>0.28599999999999998</v>
      </c>
    </row>
    <row r="22" spans="2:14" ht="30" customHeight="1" thickBot="1" x14ac:dyDescent="0.3">
      <c r="B22" s="46" t="s">
        <v>17</v>
      </c>
      <c r="C22" s="47" t="s">
        <v>96</v>
      </c>
      <c r="D22" s="54" t="s">
        <v>108</v>
      </c>
      <c r="E22" s="47" t="s">
        <v>96</v>
      </c>
      <c r="F22" s="23"/>
      <c r="G22" s="23"/>
      <c r="H22" s="23"/>
      <c r="I22" s="23"/>
      <c r="J22" s="48">
        <v>0</v>
      </c>
      <c r="K22" s="49"/>
      <c r="L22" s="50">
        <v>156</v>
      </c>
      <c r="M22" s="51">
        <v>0.70499999999999996</v>
      </c>
      <c r="N22" s="52">
        <v>0.29499999999999998</v>
      </c>
    </row>
    <row r="23" spans="2:14" ht="30" customHeight="1" thickBot="1" x14ac:dyDescent="0.3">
      <c r="B23" s="46" t="s">
        <v>19</v>
      </c>
      <c r="C23" s="54" t="s">
        <v>109</v>
      </c>
      <c r="D23" s="54" t="s">
        <v>108</v>
      </c>
      <c r="E23" s="47" t="s">
        <v>107</v>
      </c>
      <c r="F23" s="23"/>
      <c r="G23" s="23"/>
      <c r="H23" s="23"/>
      <c r="I23" s="23"/>
      <c r="J23" s="48">
        <v>0</v>
      </c>
      <c r="K23" s="49"/>
      <c r="L23" s="50">
        <v>150</v>
      </c>
      <c r="M23" s="51">
        <v>0.67800000000000005</v>
      </c>
      <c r="N23" s="52">
        <v>0.32200000000000001</v>
      </c>
    </row>
    <row r="24" spans="2:14" ht="30" customHeight="1" thickBot="1" x14ac:dyDescent="0.3">
      <c r="B24" s="29" t="s">
        <v>20</v>
      </c>
      <c r="C24" s="47" t="s">
        <v>96</v>
      </c>
      <c r="D24" s="54" t="s">
        <v>108</v>
      </c>
      <c r="E24" s="47" t="s">
        <v>96</v>
      </c>
      <c r="F24" s="23"/>
      <c r="G24" s="23"/>
      <c r="H24" s="23"/>
      <c r="I24" s="23"/>
      <c r="J24" s="48">
        <v>0</v>
      </c>
      <c r="K24" s="59"/>
      <c r="L24" s="60">
        <v>144</v>
      </c>
      <c r="M24" s="4">
        <v>0.65100000000000002</v>
      </c>
      <c r="N24" s="61">
        <v>0.34899999999999998</v>
      </c>
    </row>
  </sheetData>
  <mergeCells count="47">
    <mergeCell ref="E13:E14"/>
    <mergeCell ref="D13:D14"/>
    <mergeCell ref="C13:C14"/>
    <mergeCell ref="F13:F14"/>
    <mergeCell ref="G13:G14"/>
    <mergeCell ref="C18:C19"/>
    <mergeCell ref="D18:D19"/>
    <mergeCell ref="F18:F19"/>
    <mergeCell ref="G18:G19"/>
    <mergeCell ref="H18:H19"/>
    <mergeCell ref="I18:I19"/>
    <mergeCell ref="J18:J19"/>
    <mergeCell ref="J15:J16"/>
    <mergeCell ref="F8:F9"/>
    <mergeCell ref="G8:G9"/>
    <mergeCell ref="H8:H9"/>
    <mergeCell ref="I8:I9"/>
    <mergeCell ref="J8:J9"/>
    <mergeCell ref="H13:H14"/>
    <mergeCell ref="I13:I14"/>
    <mergeCell ref="J13:J14"/>
    <mergeCell ref="C15:C16"/>
    <mergeCell ref="F15:F16"/>
    <mergeCell ref="G15:G16"/>
    <mergeCell ref="H15:H16"/>
    <mergeCell ref="I15:I16"/>
    <mergeCell ref="E15:E16"/>
    <mergeCell ref="D15:D16"/>
    <mergeCell ref="N7:N8"/>
    <mergeCell ref="E3:E4"/>
    <mergeCell ref="H3:I3"/>
    <mergeCell ref="J3:J4"/>
    <mergeCell ref="E8:E9"/>
    <mergeCell ref="L3:L4"/>
    <mergeCell ref="K3:K4"/>
    <mergeCell ref="B7:B8"/>
    <mergeCell ref="L7:L8"/>
    <mergeCell ref="M7:M8"/>
    <mergeCell ref="D3:D4"/>
    <mergeCell ref="C8:C9"/>
    <mergeCell ref="D8:D9"/>
    <mergeCell ref="B1:O2"/>
    <mergeCell ref="B3:B4"/>
    <mergeCell ref="C3:C4"/>
    <mergeCell ref="F3:G3"/>
    <mergeCell ref="N3:N4"/>
    <mergeCell ref="M3:M4"/>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26"/>
  <sheetViews>
    <sheetView zoomScale="80" zoomScaleNormal="80" workbookViewId="0">
      <selection activeCell="B6" sqref="B6:B13"/>
    </sheetView>
  </sheetViews>
  <sheetFormatPr baseColWidth="10" defaultRowHeight="15" x14ac:dyDescent="0.25"/>
  <cols>
    <col min="1" max="1" width="1.5703125" customWidth="1"/>
    <col min="2" max="2" width="18" style="1" customWidth="1"/>
    <col min="3" max="3" width="52" style="1" customWidth="1"/>
  </cols>
  <sheetData>
    <row r="1" spans="2:9" x14ac:dyDescent="0.25">
      <c r="B1" s="445"/>
      <c r="C1" s="445"/>
      <c r="D1" s="445"/>
      <c r="E1" s="445"/>
      <c r="F1" s="445"/>
      <c r="G1" s="445"/>
      <c r="H1" s="445"/>
      <c r="I1" s="445"/>
    </row>
    <row r="2" spans="2:9" ht="45" customHeight="1" thickBot="1" x14ac:dyDescent="0.3">
      <c r="B2" s="445"/>
      <c r="C2" s="445"/>
      <c r="D2" s="445"/>
      <c r="E2" s="445"/>
      <c r="F2" s="445"/>
      <c r="G2" s="445"/>
      <c r="H2" s="445"/>
      <c r="I2" s="445"/>
    </row>
    <row r="3" spans="2:9" ht="32.450000000000003" customHeight="1" thickBot="1" x14ac:dyDescent="0.3">
      <c r="B3" s="454" t="s">
        <v>36</v>
      </c>
      <c r="C3" s="454" t="s">
        <v>21</v>
      </c>
      <c r="D3" s="457" t="s">
        <v>37</v>
      </c>
      <c r="E3" s="458"/>
      <c r="F3" s="459" t="s">
        <v>38</v>
      </c>
      <c r="G3" s="449" t="s">
        <v>39</v>
      </c>
      <c r="H3" s="450"/>
      <c r="I3" s="451" t="s">
        <v>38</v>
      </c>
    </row>
    <row r="4" spans="2:9" ht="15.75" thickBot="1" x14ac:dyDescent="0.3">
      <c r="B4" s="455"/>
      <c r="C4" s="455"/>
      <c r="D4" s="18"/>
      <c r="E4" s="19"/>
      <c r="F4" s="460"/>
      <c r="G4" s="20"/>
      <c r="H4" s="15"/>
      <c r="I4" s="452"/>
    </row>
    <row r="5" spans="2:9" ht="42.95" customHeight="1" thickBot="1" x14ac:dyDescent="0.3">
      <c r="B5" s="456"/>
      <c r="C5" s="456"/>
      <c r="D5" s="12" t="s">
        <v>40</v>
      </c>
      <c r="E5" s="12" t="s">
        <v>41</v>
      </c>
      <c r="F5" s="461"/>
      <c r="G5" s="12" t="s">
        <v>42</v>
      </c>
      <c r="H5" s="12" t="s">
        <v>43</v>
      </c>
      <c r="I5" s="453"/>
    </row>
    <row r="6" spans="2:9" ht="30" customHeight="1" thickBot="1" x14ac:dyDescent="0.3">
      <c r="B6" s="446" t="s">
        <v>60</v>
      </c>
      <c r="C6" s="6" t="s">
        <v>13</v>
      </c>
      <c r="D6" s="13">
        <v>80</v>
      </c>
      <c r="E6" s="13">
        <v>80</v>
      </c>
      <c r="F6" s="14">
        <v>160</v>
      </c>
      <c r="G6" s="13">
        <v>41</v>
      </c>
      <c r="H6" s="13">
        <v>20</v>
      </c>
      <c r="I6" s="15">
        <v>61</v>
      </c>
    </row>
    <row r="7" spans="2:9" ht="35.1" customHeight="1" thickBot="1" x14ac:dyDescent="0.3">
      <c r="B7" s="447"/>
      <c r="C7" s="6" t="s">
        <v>18</v>
      </c>
      <c r="D7" s="13">
        <v>66</v>
      </c>
      <c r="E7" s="13">
        <v>88</v>
      </c>
      <c r="F7" s="14">
        <v>154</v>
      </c>
      <c r="G7" s="13">
        <v>45</v>
      </c>
      <c r="H7" s="13">
        <v>22</v>
      </c>
      <c r="I7" s="15">
        <v>67</v>
      </c>
    </row>
    <row r="8" spans="2:9" ht="50.1" customHeight="1" thickBot="1" x14ac:dyDescent="0.3">
      <c r="B8" s="447"/>
      <c r="C8" s="6"/>
      <c r="D8" s="13"/>
      <c r="E8" s="13"/>
      <c r="F8" s="14"/>
      <c r="G8" s="13"/>
      <c r="H8" s="13"/>
      <c r="I8" s="15"/>
    </row>
    <row r="9" spans="2:9" ht="30" customHeight="1" thickBot="1" x14ac:dyDescent="0.3">
      <c r="B9" s="447"/>
      <c r="C9" s="6" t="s">
        <v>5</v>
      </c>
      <c r="D9" s="13">
        <v>121</v>
      </c>
      <c r="E9" s="13">
        <v>65</v>
      </c>
      <c r="F9" s="14">
        <v>186</v>
      </c>
      <c r="G9" s="13">
        <v>29</v>
      </c>
      <c r="H9" s="13">
        <v>6</v>
      </c>
      <c r="I9" s="15">
        <v>35</v>
      </c>
    </row>
    <row r="10" spans="2:9" ht="61.5" customHeight="1" thickBot="1" x14ac:dyDescent="0.3">
      <c r="B10" s="447"/>
      <c r="C10" s="6" t="s">
        <v>14</v>
      </c>
      <c r="D10" s="13">
        <v>65</v>
      </c>
      <c r="E10" s="13">
        <v>95</v>
      </c>
      <c r="F10" s="14">
        <v>160</v>
      </c>
      <c r="G10" s="13">
        <v>44</v>
      </c>
      <c r="H10" s="13">
        <v>17</v>
      </c>
      <c r="I10" s="15">
        <v>61</v>
      </c>
    </row>
    <row r="11" spans="2:9" ht="54.95" customHeight="1" thickBot="1" x14ac:dyDescent="0.3">
      <c r="B11" s="447"/>
      <c r="C11" s="6" t="s">
        <v>15</v>
      </c>
      <c r="D11" s="13">
        <v>71</v>
      </c>
      <c r="E11" s="13">
        <v>89</v>
      </c>
      <c r="F11" s="14">
        <v>160</v>
      </c>
      <c r="G11" s="13">
        <v>39</v>
      </c>
      <c r="H11" s="13">
        <v>22</v>
      </c>
      <c r="I11" s="15">
        <v>61</v>
      </c>
    </row>
    <row r="12" spans="2:9" ht="30" customHeight="1" thickBot="1" x14ac:dyDescent="0.3">
      <c r="B12" s="447"/>
      <c r="C12" s="6" t="s">
        <v>19</v>
      </c>
      <c r="D12" s="13">
        <v>66</v>
      </c>
      <c r="E12" s="13">
        <v>84</v>
      </c>
      <c r="F12" s="14">
        <v>150</v>
      </c>
      <c r="G12" s="13">
        <v>47</v>
      </c>
      <c r="H12" s="13">
        <v>24</v>
      </c>
      <c r="I12" s="15">
        <v>71</v>
      </c>
    </row>
    <row r="13" spans="2:9" ht="30" customHeight="1" thickBot="1" x14ac:dyDescent="0.3">
      <c r="B13" s="448"/>
      <c r="C13" s="6" t="s">
        <v>17</v>
      </c>
      <c r="D13" s="13">
        <v>87</v>
      </c>
      <c r="E13" s="13">
        <v>69</v>
      </c>
      <c r="F13" s="14">
        <v>156</v>
      </c>
      <c r="G13" s="13">
        <v>35</v>
      </c>
      <c r="H13" s="13">
        <v>30</v>
      </c>
      <c r="I13" s="15">
        <v>65</v>
      </c>
    </row>
    <row r="14" spans="2:9" ht="30" customHeight="1" thickBot="1" x14ac:dyDescent="0.3">
      <c r="B14" s="446" t="s">
        <v>61</v>
      </c>
      <c r="C14" s="6" t="s">
        <v>5</v>
      </c>
      <c r="D14" s="13">
        <v>121</v>
      </c>
      <c r="E14" s="13">
        <v>65</v>
      </c>
      <c r="F14" s="14">
        <v>186</v>
      </c>
      <c r="G14" s="13">
        <v>29</v>
      </c>
      <c r="H14" s="13">
        <v>6</v>
      </c>
      <c r="I14" s="15">
        <v>35</v>
      </c>
    </row>
    <row r="15" spans="2:9" ht="30" customHeight="1" thickBot="1" x14ac:dyDescent="0.3">
      <c r="B15" s="447"/>
      <c r="C15" s="6" t="s">
        <v>7</v>
      </c>
      <c r="D15" s="13">
        <v>103</v>
      </c>
      <c r="E15" s="13">
        <v>75</v>
      </c>
      <c r="F15" s="14">
        <v>178</v>
      </c>
      <c r="G15" s="13">
        <v>37</v>
      </c>
      <c r="H15" s="13">
        <v>6</v>
      </c>
      <c r="I15" s="15">
        <v>43</v>
      </c>
    </row>
    <row r="16" spans="2:9" ht="30" customHeight="1" thickBot="1" x14ac:dyDescent="0.3">
      <c r="B16" s="448"/>
      <c r="C16" s="6" t="s">
        <v>8</v>
      </c>
      <c r="D16" s="13">
        <v>110</v>
      </c>
      <c r="E16" s="13">
        <v>68</v>
      </c>
      <c r="F16" s="14">
        <v>178</v>
      </c>
      <c r="G16" s="13">
        <v>26</v>
      </c>
      <c r="H16" s="13">
        <v>17</v>
      </c>
      <c r="I16" s="15">
        <v>43</v>
      </c>
    </row>
    <row r="17" spans="2:9" ht="30" customHeight="1" thickBot="1" x14ac:dyDescent="0.3">
      <c r="B17" s="446" t="s">
        <v>62</v>
      </c>
      <c r="C17" s="6" t="s">
        <v>3</v>
      </c>
      <c r="D17" s="13">
        <v>127</v>
      </c>
      <c r="E17" s="13">
        <v>61</v>
      </c>
      <c r="F17" s="14">
        <v>188</v>
      </c>
      <c r="G17" s="13">
        <v>22</v>
      </c>
      <c r="H17" s="13">
        <v>11</v>
      </c>
      <c r="I17" s="15">
        <v>33</v>
      </c>
    </row>
    <row r="18" spans="2:9" ht="30" customHeight="1" thickBot="1" x14ac:dyDescent="0.3">
      <c r="B18" s="447"/>
      <c r="C18" s="6" t="s">
        <v>4</v>
      </c>
      <c r="D18" s="13">
        <v>128</v>
      </c>
      <c r="E18" s="13">
        <v>59</v>
      </c>
      <c r="F18" s="14">
        <v>187</v>
      </c>
      <c r="G18" s="13">
        <v>23</v>
      </c>
      <c r="H18" s="13">
        <v>11</v>
      </c>
      <c r="I18" s="15">
        <v>34</v>
      </c>
    </row>
    <row r="19" spans="2:9" ht="30" customHeight="1" thickBot="1" x14ac:dyDescent="0.3">
      <c r="B19" s="447"/>
      <c r="C19" s="6" t="s">
        <v>12</v>
      </c>
      <c r="D19" s="13">
        <v>83</v>
      </c>
      <c r="E19" s="13">
        <v>79</v>
      </c>
      <c r="F19" s="14">
        <v>162</v>
      </c>
      <c r="G19" s="13">
        <v>41</v>
      </c>
      <c r="H19" s="13">
        <v>18</v>
      </c>
      <c r="I19" s="15">
        <v>59</v>
      </c>
    </row>
    <row r="20" spans="2:9" ht="30" customHeight="1" thickBot="1" x14ac:dyDescent="0.3">
      <c r="B20" s="448"/>
      <c r="C20" s="6" t="s">
        <v>9</v>
      </c>
      <c r="D20" s="13">
        <v>111</v>
      </c>
      <c r="E20" s="13">
        <v>67</v>
      </c>
      <c r="F20" s="14">
        <v>178</v>
      </c>
      <c r="G20" s="13">
        <v>28</v>
      </c>
      <c r="H20" s="13">
        <v>15</v>
      </c>
      <c r="I20" s="15">
        <v>43</v>
      </c>
    </row>
    <row r="21" spans="2:9" ht="30" customHeight="1" thickBot="1" x14ac:dyDescent="0.3">
      <c r="B21" s="446" t="s">
        <v>63</v>
      </c>
      <c r="C21" s="6" t="s">
        <v>10</v>
      </c>
      <c r="D21" s="13">
        <v>108</v>
      </c>
      <c r="E21" s="13">
        <v>66</v>
      </c>
      <c r="F21" s="14">
        <v>174</v>
      </c>
      <c r="G21" s="13">
        <v>31</v>
      </c>
      <c r="H21" s="13">
        <v>16</v>
      </c>
      <c r="I21" s="15">
        <v>47</v>
      </c>
    </row>
    <row r="22" spans="2:9" ht="30" customHeight="1" thickBot="1" x14ac:dyDescent="0.3">
      <c r="B22" s="447"/>
      <c r="C22" s="6" t="s">
        <v>11</v>
      </c>
      <c r="D22" s="13">
        <v>112</v>
      </c>
      <c r="E22" s="13">
        <v>60</v>
      </c>
      <c r="F22" s="14">
        <v>172</v>
      </c>
      <c r="G22" s="13">
        <v>29</v>
      </c>
      <c r="H22" s="13">
        <v>20</v>
      </c>
      <c r="I22" s="15">
        <v>49</v>
      </c>
    </row>
    <row r="23" spans="2:9" ht="30" customHeight="1" thickBot="1" x14ac:dyDescent="0.3">
      <c r="B23" s="447"/>
      <c r="C23" s="6" t="s">
        <v>64</v>
      </c>
      <c r="D23" s="13">
        <v>77</v>
      </c>
      <c r="E23" s="13">
        <v>67</v>
      </c>
      <c r="F23" s="14">
        <v>144</v>
      </c>
      <c r="G23" s="13">
        <v>52</v>
      </c>
      <c r="H23" s="13">
        <v>25</v>
      </c>
      <c r="I23" s="15">
        <v>77</v>
      </c>
    </row>
    <row r="24" spans="2:9" ht="30" customHeight="1" thickBot="1" x14ac:dyDescent="0.3">
      <c r="B24" s="447"/>
      <c r="C24" s="6" t="s">
        <v>16</v>
      </c>
      <c r="D24" s="13">
        <v>83</v>
      </c>
      <c r="E24" s="13">
        <v>75</v>
      </c>
      <c r="F24" s="14">
        <v>158</v>
      </c>
      <c r="G24" s="13">
        <v>45</v>
      </c>
      <c r="H24" s="13">
        <v>18</v>
      </c>
      <c r="I24" s="15">
        <v>63</v>
      </c>
    </row>
    <row r="25" spans="2:9" ht="30" customHeight="1" thickBot="1" x14ac:dyDescent="0.3">
      <c r="B25" s="447"/>
      <c r="C25" s="6" t="s">
        <v>2</v>
      </c>
      <c r="D25" s="13">
        <v>128</v>
      </c>
      <c r="E25" s="13">
        <v>60</v>
      </c>
      <c r="F25" s="14">
        <v>188</v>
      </c>
      <c r="G25" s="13">
        <v>26</v>
      </c>
      <c r="H25" s="13">
        <v>7</v>
      </c>
      <c r="I25" s="15">
        <v>33</v>
      </c>
    </row>
    <row r="26" spans="2:9" ht="15.75" thickBot="1" x14ac:dyDescent="0.3">
      <c r="B26" s="448"/>
      <c r="C26" s="6" t="s">
        <v>6</v>
      </c>
      <c r="D26" s="13">
        <v>117</v>
      </c>
      <c r="E26" s="13">
        <v>67</v>
      </c>
      <c r="F26" s="14">
        <v>184</v>
      </c>
      <c r="G26" s="13">
        <v>29</v>
      </c>
      <c r="H26" s="13">
        <v>8</v>
      </c>
      <c r="I26" s="15">
        <v>37</v>
      </c>
    </row>
  </sheetData>
  <mergeCells count="11">
    <mergeCell ref="B1:I2"/>
    <mergeCell ref="B14:B16"/>
    <mergeCell ref="B17:B20"/>
    <mergeCell ref="B21:B26"/>
    <mergeCell ref="G3:H3"/>
    <mergeCell ref="I3:I5"/>
    <mergeCell ref="B6:B13"/>
    <mergeCell ref="B3:B5"/>
    <mergeCell ref="C3:C5"/>
    <mergeCell ref="D3:E3"/>
    <mergeCell ref="F3:F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51"/>
  <sheetViews>
    <sheetView tabSelected="1" topLeftCell="A18" zoomScale="65" zoomScaleNormal="180" workbookViewId="0">
      <selection activeCell="O33" sqref="O33"/>
    </sheetView>
  </sheetViews>
  <sheetFormatPr baseColWidth="10" defaultRowHeight="15" x14ac:dyDescent="0.25"/>
  <cols>
    <col min="1" max="2" width="4.5703125" customWidth="1"/>
    <col min="3" max="3" width="18.42578125" style="377" customWidth="1"/>
    <col min="4" max="4" width="57" style="292" customWidth="1"/>
    <col min="5" max="5" width="14.85546875" style="292" customWidth="1"/>
    <col min="6" max="6" width="0" style="292" hidden="1" customWidth="1"/>
    <col min="7" max="7" width="13.85546875" style="292" hidden="1" customWidth="1"/>
    <col min="8" max="8" width="22.42578125" style="292" customWidth="1"/>
    <col min="9" max="10" width="19.42578125" style="292" customWidth="1"/>
    <col min="11" max="11" width="16.28515625" style="292" customWidth="1"/>
    <col min="12" max="12" width="16.140625" style="292" customWidth="1"/>
    <col min="13" max="13" width="20.5703125" style="292" customWidth="1"/>
    <col min="14" max="14" width="18" style="292" customWidth="1"/>
    <col min="15" max="15" width="24.42578125" style="292" customWidth="1"/>
    <col min="16" max="16" width="23.7109375" style="292" customWidth="1"/>
    <col min="17" max="17" width="19.5703125" style="292" customWidth="1"/>
    <col min="18" max="18" width="19.140625" style="292" customWidth="1"/>
    <col min="19" max="19" width="17.140625" style="292" customWidth="1"/>
    <col min="20" max="20" width="12.5703125" bestFit="1" customWidth="1"/>
    <col min="255" max="255" width="4.5703125" customWidth="1"/>
    <col min="256" max="256" width="50.7109375" customWidth="1"/>
    <col min="259" max="259" width="14.7109375" customWidth="1"/>
    <col min="260" max="260" width="16.85546875" customWidth="1"/>
    <col min="261" max="261" width="15.5703125" customWidth="1"/>
    <col min="262" max="262" width="14.42578125" customWidth="1"/>
    <col min="263" max="263" width="14" customWidth="1"/>
    <col min="264" max="264" width="13" customWidth="1"/>
    <col min="265" max="265" width="14.42578125" customWidth="1"/>
    <col min="266" max="266" width="14.85546875" customWidth="1"/>
    <col min="267" max="267" width="13.5703125" customWidth="1"/>
    <col min="268" max="268" width="14.42578125" customWidth="1"/>
    <col min="269" max="269" width="14.7109375" customWidth="1"/>
    <col min="270" max="270" width="14.42578125" customWidth="1"/>
    <col min="271" max="271" width="13.42578125" bestFit="1" customWidth="1"/>
    <col min="511" max="511" width="4.5703125" customWidth="1"/>
    <col min="512" max="512" width="50.7109375" customWidth="1"/>
    <col min="515" max="515" width="14.7109375" customWidth="1"/>
    <col min="516" max="516" width="16.85546875" customWidth="1"/>
    <col min="517" max="517" width="15.5703125" customWidth="1"/>
    <col min="518" max="518" width="14.42578125" customWidth="1"/>
    <col min="519" max="519" width="14" customWidth="1"/>
    <col min="520" max="520" width="13" customWidth="1"/>
    <col min="521" max="521" width="14.42578125" customWidth="1"/>
    <col min="522" max="522" width="14.85546875" customWidth="1"/>
    <col min="523" max="523" width="13.5703125" customWidth="1"/>
    <col min="524" max="524" width="14.42578125" customWidth="1"/>
    <col min="525" max="525" width="14.7109375" customWidth="1"/>
    <col min="526" max="526" width="14.42578125" customWidth="1"/>
    <col min="527" max="527" width="13.42578125" bestFit="1" customWidth="1"/>
    <col min="767" max="767" width="4.5703125" customWidth="1"/>
    <col min="768" max="768" width="50.7109375" customWidth="1"/>
    <col min="771" max="771" width="14.7109375" customWidth="1"/>
    <col min="772" max="772" width="16.85546875" customWidth="1"/>
    <col min="773" max="773" width="15.5703125" customWidth="1"/>
    <col min="774" max="774" width="14.42578125" customWidth="1"/>
    <col min="775" max="775" width="14" customWidth="1"/>
    <col min="776" max="776" width="13" customWidth="1"/>
    <col min="777" max="777" width="14.42578125" customWidth="1"/>
    <col min="778" max="778" width="14.85546875" customWidth="1"/>
    <col min="779" max="779" width="13.5703125" customWidth="1"/>
    <col min="780" max="780" width="14.42578125" customWidth="1"/>
    <col min="781" max="781" width="14.7109375" customWidth="1"/>
    <col min="782" max="782" width="14.42578125" customWidth="1"/>
    <col min="783" max="783" width="13.42578125" bestFit="1" customWidth="1"/>
    <col min="1023" max="1023" width="4.5703125" customWidth="1"/>
    <col min="1024" max="1024" width="50.7109375" customWidth="1"/>
    <col min="1027" max="1027" width="14.7109375" customWidth="1"/>
    <col min="1028" max="1028" width="16.85546875" customWidth="1"/>
    <col min="1029" max="1029" width="15.5703125" customWidth="1"/>
    <col min="1030" max="1030" width="14.42578125" customWidth="1"/>
    <col min="1031" max="1031" width="14" customWidth="1"/>
    <col min="1032" max="1032" width="13" customWidth="1"/>
    <col min="1033" max="1033" width="14.42578125" customWidth="1"/>
    <col min="1034" max="1034" width="14.85546875" customWidth="1"/>
    <col min="1035" max="1035" width="13.5703125" customWidth="1"/>
    <col min="1036" max="1036" width="14.42578125" customWidth="1"/>
    <col min="1037" max="1037" width="14.7109375" customWidth="1"/>
    <col min="1038" max="1038" width="14.42578125" customWidth="1"/>
    <col min="1039" max="1039" width="13.42578125" bestFit="1" customWidth="1"/>
    <col min="1279" max="1279" width="4.5703125" customWidth="1"/>
    <col min="1280" max="1280" width="50.7109375" customWidth="1"/>
    <col min="1283" max="1283" width="14.7109375" customWidth="1"/>
    <col min="1284" max="1284" width="16.85546875" customWidth="1"/>
    <col min="1285" max="1285" width="15.5703125" customWidth="1"/>
    <col min="1286" max="1286" width="14.42578125" customWidth="1"/>
    <col min="1287" max="1287" width="14" customWidth="1"/>
    <col min="1288" max="1288" width="13" customWidth="1"/>
    <col min="1289" max="1289" width="14.42578125" customWidth="1"/>
    <col min="1290" max="1290" width="14.85546875" customWidth="1"/>
    <col min="1291" max="1291" width="13.5703125" customWidth="1"/>
    <col min="1292" max="1292" width="14.42578125" customWidth="1"/>
    <col min="1293" max="1293" width="14.7109375" customWidth="1"/>
    <col min="1294" max="1294" width="14.42578125" customWidth="1"/>
    <col min="1295" max="1295" width="13.42578125" bestFit="1" customWidth="1"/>
    <col min="1535" max="1535" width="4.5703125" customWidth="1"/>
    <col min="1536" max="1536" width="50.7109375" customWidth="1"/>
    <col min="1539" max="1539" width="14.7109375" customWidth="1"/>
    <col min="1540" max="1540" width="16.85546875" customWidth="1"/>
    <col min="1541" max="1541" width="15.5703125" customWidth="1"/>
    <col min="1542" max="1542" width="14.42578125" customWidth="1"/>
    <col min="1543" max="1543" width="14" customWidth="1"/>
    <col min="1544" max="1544" width="13" customWidth="1"/>
    <col min="1545" max="1545" width="14.42578125" customWidth="1"/>
    <col min="1546" max="1546" width="14.85546875" customWidth="1"/>
    <col min="1547" max="1547" width="13.5703125" customWidth="1"/>
    <col min="1548" max="1548" width="14.42578125" customWidth="1"/>
    <col min="1549" max="1549" width="14.7109375" customWidth="1"/>
    <col min="1550" max="1550" width="14.42578125" customWidth="1"/>
    <col min="1551" max="1551" width="13.42578125" bestFit="1" customWidth="1"/>
    <col min="1791" max="1791" width="4.5703125" customWidth="1"/>
    <col min="1792" max="1792" width="50.7109375" customWidth="1"/>
    <col min="1795" max="1795" width="14.7109375" customWidth="1"/>
    <col min="1796" max="1796" width="16.85546875" customWidth="1"/>
    <col min="1797" max="1797" width="15.5703125" customWidth="1"/>
    <col min="1798" max="1798" width="14.42578125" customWidth="1"/>
    <col min="1799" max="1799" width="14" customWidth="1"/>
    <col min="1800" max="1800" width="13" customWidth="1"/>
    <col min="1801" max="1801" width="14.42578125" customWidth="1"/>
    <col min="1802" max="1802" width="14.85546875" customWidth="1"/>
    <col min="1803" max="1803" width="13.5703125" customWidth="1"/>
    <col min="1804" max="1804" width="14.42578125" customWidth="1"/>
    <col min="1805" max="1805" width="14.7109375" customWidth="1"/>
    <col min="1806" max="1806" width="14.42578125" customWidth="1"/>
    <col min="1807" max="1807" width="13.42578125" bestFit="1" customWidth="1"/>
    <col min="2047" max="2047" width="4.5703125" customWidth="1"/>
    <col min="2048" max="2048" width="50.7109375" customWidth="1"/>
    <col min="2051" max="2051" width="14.7109375" customWidth="1"/>
    <col min="2052" max="2052" width="16.85546875" customWidth="1"/>
    <col min="2053" max="2053" width="15.5703125" customWidth="1"/>
    <col min="2054" max="2054" width="14.42578125" customWidth="1"/>
    <col min="2055" max="2055" width="14" customWidth="1"/>
    <col min="2056" max="2056" width="13" customWidth="1"/>
    <col min="2057" max="2057" width="14.42578125" customWidth="1"/>
    <col min="2058" max="2058" width="14.85546875" customWidth="1"/>
    <col min="2059" max="2059" width="13.5703125" customWidth="1"/>
    <col min="2060" max="2060" width="14.42578125" customWidth="1"/>
    <col min="2061" max="2061" width="14.7109375" customWidth="1"/>
    <col min="2062" max="2062" width="14.42578125" customWidth="1"/>
    <col min="2063" max="2063" width="13.42578125" bestFit="1" customWidth="1"/>
    <col min="2303" max="2303" width="4.5703125" customWidth="1"/>
    <col min="2304" max="2304" width="50.7109375" customWidth="1"/>
    <col min="2307" max="2307" width="14.7109375" customWidth="1"/>
    <col min="2308" max="2308" width="16.85546875" customWidth="1"/>
    <col min="2309" max="2309" width="15.5703125" customWidth="1"/>
    <col min="2310" max="2310" width="14.42578125" customWidth="1"/>
    <col min="2311" max="2311" width="14" customWidth="1"/>
    <col min="2312" max="2312" width="13" customWidth="1"/>
    <col min="2313" max="2313" width="14.42578125" customWidth="1"/>
    <col min="2314" max="2314" width="14.85546875" customWidth="1"/>
    <col min="2315" max="2315" width="13.5703125" customWidth="1"/>
    <col min="2316" max="2316" width="14.42578125" customWidth="1"/>
    <col min="2317" max="2317" width="14.7109375" customWidth="1"/>
    <col min="2318" max="2318" width="14.42578125" customWidth="1"/>
    <col min="2319" max="2319" width="13.42578125" bestFit="1" customWidth="1"/>
    <col min="2559" max="2559" width="4.5703125" customWidth="1"/>
    <col min="2560" max="2560" width="50.7109375" customWidth="1"/>
    <col min="2563" max="2563" width="14.7109375" customWidth="1"/>
    <col min="2564" max="2564" width="16.85546875" customWidth="1"/>
    <col min="2565" max="2565" width="15.5703125" customWidth="1"/>
    <col min="2566" max="2566" width="14.42578125" customWidth="1"/>
    <col min="2567" max="2567" width="14" customWidth="1"/>
    <col min="2568" max="2568" width="13" customWidth="1"/>
    <col min="2569" max="2569" width="14.42578125" customWidth="1"/>
    <col min="2570" max="2570" width="14.85546875" customWidth="1"/>
    <col min="2571" max="2571" width="13.5703125" customWidth="1"/>
    <col min="2572" max="2572" width="14.42578125" customWidth="1"/>
    <col min="2573" max="2573" width="14.7109375" customWidth="1"/>
    <col min="2574" max="2574" width="14.42578125" customWidth="1"/>
    <col min="2575" max="2575" width="13.42578125" bestFit="1" customWidth="1"/>
    <col min="2815" max="2815" width="4.5703125" customWidth="1"/>
    <col min="2816" max="2816" width="50.7109375" customWidth="1"/>
    <col min="2819" max="2819" width="14.7109375" customWidth="1"/>
    <col min="2820" max="2820" width="16.85546875" customWidth="1"/>
    <col min="2821" max="2821" width="15.5703125" customWidth="1"/>
    <col min="2822" max="2822" width="14.42578125" customWidth="1"/>
    <col min="2823" max="2823" width="14" customWidth="1"/>
    <col min="2824" max="2824" width="13" customWidth="1"/>
    <col min="2825" max="2825" width="14.42578125" customWidth="1"/>
    <col min="2826" max="2826" width="14.85546875" customWidth="1"/>
    <col min="2827" max="2827" width="13.5703125" customWidth="1"/>
    <col min="2828" max="2828" width="14.42578125" customWidth="1"/>
    <col min="2829" max="2829" width="14.7109375" customWidth="1"/>
    <col min="2830" max="2830" width="14.42578125" customWidth="1"/>
    <col min="2831" max="2831" width="13.42578125" bestFit="1" customWidth="1"/>
    <col min="3071" max="3071" width="4.5703125" customWidth="1"/>
    <col min="3072" max="3072" width="50.7109375" customWidth="1"/>
    <col min="3075" max="3075" width="14.7109375" customWidth="1"/>
    <col min="3076" max="3076" width="16.85546875" customWidth="1"/>
    <col min="3077" max="3077" width="15.5703125" customWidth="1"/>
    <col min="3078" max="3078" width="14.42578125" customWidth="1"/>
    <col min="3079" max="3079" width="14" customWidth="1"/>
    <col min="3080" max="3080" width="13" customWidth="1"/>
    <col min="3081" max="3081" width="14.42578125" customWidth="1"/>
    <col min="3082" max="3082" width="14.85546875" customWidth="1"/>
    <col min="3083" max="3083" width="13.5703125" customWidth="1"/>
    <col min="3084" max="3084" width="14.42578125" customWidth="1"/>
    <col min="3085" max="3085" width="14.7109375" customWidth="1"/>
    <col min="3086" max="3086" width="14.42578125" customWidth="1"/>
    <col min="3087" max="3087" width="13.42578125" bestFit="1" customWidth="1"/>
    <col min="3327" max="3327" width="4.5703125" customWidth="1"/>
    <col min="3328" max="3328" width="50.7109375" customWidth="1"/>
    <col min="3331" max="3331" width="14.7109375" customWidth="1"/>
    <col min="3332" max="3332" width="16.85546875" customWidth="1"/>
    <col min="3333" max="3333" width="15.5703125" customWidth="1"/>
    <col min="3334" max="3334" width="14.42578125" customWidth="1"/>
    <col min="3335" max="3335" width="14" customWidth="1"/>
    <col min="3336" max="3336" width="13" customWidth="1"/>
    <col min="3337" max="3337" width="14.42578125" customWidth="1"/>
    <col min="3338" max="3338" width="14.85546875" customWidth="1"/>
    <col min="3339" max="3339" width="13.5703125" customWidth="1"/>
    <col min="3340" max="3340" width="14.42578125" customWidth="1"/>
    <col min="3341" max="3341" width="14.7109375" customWidth="1"/>
    <col min="3342" max="3342" width="14.42578125" customWidth="1"/>
    <col min="3343" max="3343" width="13.42578125" bestFit="1" customWidth="1"/>
    <col min="3583" max="3583" width="4.5703125" customWidth="1"/>
    <col min="3584" max="3584" width="50.7109375" customWidth="1"/>
    <col min="3587" max="3587" width="14.7109375" customWidth="1"/>
    <col min="3588" max="3588" width="16.85546875" customWidth="1"/>
    <col min="3589" max="3589" width="15.5703125" customWidth="1"/>
    <col min="3590" max="3590" width="14.42578125" customWidth="1"/>
    <col min="3591" max="3591" width="14" customWidth="1"/>
    <col min="3592" max="3592" width="13" customWidth="1"/>
    <col min="3593" max="3593" width="14.42578125" customWidth="1"/>
    <col min="3594" max="3594" width="14.85546875" customWidth="1"/>
    <col min="3595" max="3595" width="13.5703125" customWidth="1"/>
    <col min="3596" max="3596" width="14.42578125" customWidth="1"/>
    <col min="3597" max="3597" width="14.7109375" customWidth="1"/>
    <col min="3598" max="3598" width="14.42578125" customWidth="1"/>
    <col min="3599" max="3599" width="13.42578125" bestFit="1" customWidth="1"/>
    <col min="3839" max="3839" width="4.5703125" customWidth="1"/>
    <col min="3840" max="3840" width="50.7109375" customWidth="1"/>
    <col min="3843" max="3843" width="14.7109375" customWidth="1"/>
    <col min="3844" max="3844" width="16.85546875" customWidth="1"/>
    <col min="3845" max="3845" width="15.5703125" customWidth="1"/>
    <col min="3846" max="3846" width="14.42578125" customWidth="1"/>
    <col min="3847" max="3847" width="14" customWidth="1"/>
    <col min="3848" max="3848" width="13" customWidth="1"/>
    <col min="3849" max="3849" width="14.42578125" customWidth="1"/>
    <col min="3850" max="3850" width="14.85546875" customWidth="1"/>
    <col min="3851" max="3851" width="13.5703125" customWidth="1"/>
    <col min="3852" max="3852" width="14.42578125" customWidth="1"/>
    <col min="3853" max="3853" width="14.7109375" customWidth="1"/>
    <col min="3854" max="3854" width="14.42578125" customWidth="1"/>
    <col min="3855" max="3855" width="13.42578125" bestFit="1" customWidth="1"/>
    <col min="4095" max="4095" width="4.5703125" customWidth="1"/>
    <col min="4096" max="4096" width="50.7109375" customWidth="1"/>
    <col min="4099" max="4099" width="14.7109375" customWidth="1"/>
    <col min="4100" max="4100" width="16.85546875" customWidth="1"/>
    <col min="4101" max="4101" width="15.5703125" customWidth="1"/>
    <col min="4102" max="4102" width="14.42578125" customWidth="1"/>
    <col min="4103" max="4103" width="14" customWidth="1"/>
    <col min="4104" max="4104" width="13" customWidth="1"/>
    <col min="4105" max="4105" width="14.42578125" customWidth="1"/>
    <col min="4106" max="4106" width="14.85546875" customWidth="1"/>
    <col min="4107" max="4107" width="13.5703125" customWidth="1"/>
    <col min="4108" max="4108" width="14.42578125" customWidth="1"/>
    <col min="4109" max="4109" width="14.7109375" customWidth="1"/>
    <col min="4110" max="4110" width="14.42578125" customWidth="1"/>
    <col min="4111" max="4111" width="13.42578125" bestFit="1" customWidth="1"/>
    <col min="4351" max="4351" width="4.5703125" customWidth="1"/>
    <col min="4352" max="4352" width="50.7109375" customWidth="1"/>
    <col min="4355" max="4355" width="14.7109375" customWidth="1"/>
    <col min="4356" max="4356" width="16.85546875" customWidth="1"/>
    <col min="4357" max="4357" width="15.5703125" customWidth="1"/>
    <col min="4358" max="4358" width="14.42578125" customWidth="1"/>
    <col min="4359" max="4359" width="14" customWidth="1"/>
    <col min="4360" max="4360" width="13" customWidth="1"/>
    <col min="4361" max="4361" width="14.42578125" customWidth="1"/>
    <col min="4362" max="4362" width="14.85546875" customWidth="1"/>
    <col min="4363" max="4363" width="13.5703125" customWidth="1"/>
    <col min="4364" max="4364" width="14.42578125" customWidth="1"/>
    <col min="4365" max="4365" width="14.7109375" customWidth="1"/>
    <col min="4366" max="4366" width="14.42578125" customWidth="1"/>
    <col min="4367" max="4367" width="13.42578125" bestFit="1" customWidth="1"/>
    <col min="4607" max="4607" width="4.5703125" customWidth="1"/>
    <col min="4608" max="4608" width="50.7109375" customWidth="1"/>
    <col min="4611" max="4611" width="14.7109375" customWidth="1"/>
    <col min="4612" max="4612" width="16.85546875" customWidth="1"/>
    <col min="4613" max="4613" width="15.5703125" customWidth="1"/>
    <col min="4614" max="4614" width="14.42578125" customWidth="1"/>
    <col min="4615" max="4615" width="14" customWidth="1"/>
    <col min="4616" max="4616" width="13" customWidth="1"/>
    <col min="4617" max="4617" width="14.42578125" customWidth="1"/>
    <col min="4618" max="4618" width="14.85546875" customWidth="1"/>
    <col min="4619" max="4619" width="13.5703125" customWidth="1"/>
    <col min="4620" max="4620" width="14.42578125" customWidth="1"/>
    <col min="4621" max="4621" width="14.7109375" customWidth="1"/>
    <col min="4622" max="4622" width="14.42578125" customWidth="1"/>
    <col min="4623" max="4623" width="13.42578125" bestFit="1" customWidth="1"/>
    <col min="4863" max="4863" width="4.5703125" customWidth="1"/>
    <col min="4864" max="4864" width="50.7109375" customWidth="1"/>
    <col min="4867" max="4867" width="14.7109375" customWidth="1"/>
    <col min="4868" max="4868" width="16.85546875" customWidth="1"/>
    <col min="4869" max="4869" width="15.5703125" customWidth="1"/>
    <col min="4870" max="4870" width="14.42578125" customWidth="1"/>
    <col min="4871" max="4871" width="14" customWidth="1"/>
    <col min="4872" max="4872" width="13" customWidth="1"/>
    <col min="4873" max="4873" width="14.42578125" customWidth="1"/>
    <col min="4874" max="4874" width="14.85546875" customWidth="1"/>
    <col min="4875" max="4875" width="13.5703125" customWidth="1"/>
    <col min="4876" max="4876" width="14.42578125" customWidth="1"/>
    <col min="4877" max="4877" width="14.7109375" customWidth="1"/>
    <col min="4878" max="4878" width="14.42578125" customWidth="1"/>
    <col min="4879" max="4879" width="13.42578125" bestFit="1" customWidth="1"/>
    <col min="5119" max="5119" width="4.5703125" customWidth="1"/>
    <col min="5120" max="5120" width="50.7109375" customWidth="1"/>
    <col min="5123" max="5123" width="14.7109375" customWidth="1"/>
    <col min="5124" max="5124" width="16.85546875" customWidth="1"/>
    <col min="5125" max="5125" width="15.5703125" customWidth="1"/>
    <col min="5126" max="5126" width="14.42578125" customWidth="1"/>
    <col min="5127" max="5127" width="14" customWidth="1"/>
    <col min="5128" max="5128" width="13" customWidth="1"/>
    <col min="5129" max="5129" width="14.42578125" customWidth="1"/>
    <col min="5130" max="5130" width="14.85546875" customWidth="1"/>
    <col min="5131" max="5131" width="13.5703125" customWidth="1"/>
    <col min="5132" max="5132" width="14.42578125" customWidth="1"/>
    <col min="5133" max="5133" width="14.7109375" customWidth="1"/>
    <col min="5134" max="5134" width="14.42578125" customWidth="1"/>
    <col min="5135" max="5135" width="13.42578125" bestFit="1" customWidth="1"/>
    <col min="5375" max="5375" width="4.5703125" customWidth="1"/>
    <col min="5376" max="5376" width="50.7109375" customWidth="1"/>
    <col min="5379" max="5379" width="14.7109375" customWidth="1"/>
    <col min="5380" max="5380" width="16.85546875" customWidth="1"/>
    <col min="5381" max="5381" width="15.5703125" customWidth="1"/>
    <col min="5382" max="5382" width="14.42578125" customWidth="1"/>
    <col min="5383" max="5383" width="14" customWidth="1"/>
    <col min="5384" max="5384" width="13" customWidth="1"/>
    <col min="5385" max="5385" width="14.42578125" customWidth="1"/>
    <col min="5386" max="5386" width="14.85546875" customWidth="1"/>
    <col min="5387" max="5387" width="13.5703125" customWidth="1"/>
    <col min="5388" max="5388" width="14.42578125" customWidth="1"/>
    <col min="5389" max="5389" width="14.7109375" customWidth="1"/>
    <col min="5390" max="5390" width="14.42578125" customWidth="1"/>
    <col min="5391" max="5391" width="13.42578125" bestFit="1" customWidth="1"/>
    <col min="5631" max="5631" width="4.5703125" customWidth="1"/>
    <col min="5632" max="5632" width="50.7109375" customWidth="1"/>
    <col min="5635" max="5635" width="14.7109375" customWidth="1"/>
    <col min="5636" max="5636" width="16.85546875" customWidth="1"/>
    <col min="5637" max="5637" width="15.5703125" customWidth="1"/>
    <col min="5638" max="5638" width="14.42578125" customWidth="1"/>
    <col min="5639" max="5639" width="14" customWidth="1"/>
    <col min="5640" max="5640" width="13" customWidth="1"/>
    <col min="5641" max="5641" width="14.42578125" customWidth="1"/>
    <col min="5642" max="5642" width="14.85546875" customWidth="1"/>
    <col min="5643" max="5643" width="13.5703125" customWidth="1"/>
    <col min="5644" max="5644" width="14.42578125" customWidth="1"/>
    <col min="5645" max="5645" width="14.7109375" customWidth="1"/>
    <col min="5646" max="5646" width="14.42578125" customWidth="1"/>
    <col min="5647" max="5647" width="13.42578125" bestFit="1" customWidth="1"/>
    <col min="5887" max="5887" width="4.5703125" customWidth="1"/>
    <col min="5888" max="5888" width="50.7109375" customWidth="1"/>
    <col min="5891" max="5891" width="14.7109375" customWidth="1"/>
    <col min="5892" max="5892" width="16.85546875" customWidth="1"/>
    <col min="5893" max="5893" width="15.5703125" customWidth="1"/>
    <col min="5894" max="5894" width="14.42578125" customWidth="1"/>
    <col min="5895" max="5895" width="14" customWidth="1"/>
    <col min="5896" max="5896" width="13" customWidth="1"/>
    <col min="5897" max="5897" width="14.42578125" customWidth="1"/>
    <col min="5898" max="5898" width="14.85546875" customWidth="1"/>
    <col min="5899" max="5899" width="13.5703125" customWidth="1"/>
    <col min="5900" max="5900" width="14.42578125" customWidth="1"/>
    <col min="5901" max="5901" width="14.7109375" customWidth="1"/>
    <col min="5902" max="5902" width="14.42578125" customWidth="1"/>
    <col min="5903" max="5903" width="13.42578125" bestFit="1" customWidth="1"/>
    <col min="6143" max="6143" width="4.5703125" customWidth="1"/>
    <col min="6144" max="6144" width="50.7109375" customWidth="1"/>
    <col min="6147" max="6147" width="14.7109375" customWidth="1"/>
    <col min="6148" max="6148" width="16.85546875" customWidth="1"/>
    <col min="6149" max="6149" width="15.5703125" customWidth="1"/>
    <col min="6150" max="6150" width="14.42578125" customWidth="1"/>
    <col min="6151" max="6151" width="14" customWidth="1"/>
    <col min="6152" max="6152" width="13" customWidth="1"/>
    <col min="6153" max="6153" width="14.42578125" customWidth="1"/>
    <col min="6154" max="6154" width="14.85546875" customWidth="1"/>
    <col min="6155" max="6155" width="13.5703125" customWidth="1"/>
    <col min="6156" max="6156" width="14.42578125" customWidth="1"/>
    <col min="6157" max="6157" width="14.7109375" customWidth="1"/>
    <col min="6158" max="6158" width="14.42578125" customWidth="1"/>
    <col min="6159" max="6159" width="13.42578125" bestFit="1" customWidth="1"/>
    <col min="6399" max="6399" width="4.5703125" customWidth="1"/>
    <col min="6400" max="6400" width="50.7109375" customWidth="1"/>
    <col min="6403" max="6403" width="14.7109375" customWidth="1"/>
    <col min="6404" max="6404" width="16.85546875" customWidth="1"/>
    <col min="6405" max="6405" width="15.5703125" customWidth="1"/>
    <col min="6406" max="6406" width="14.42578125" customWidth="1"/>
    <col min="6407" max="6407" width="14" customWidth="1"/>
    <col min="6408" max="6408" width="13" customWidth="1"/>
    <col min="6409" max="6409" width="14.42578125" customWidth="1"/>
    <col min="6410" max="6410" width="14.85546875" customWidth="1"/>
    <col min="6411" max="6411" width="13.5703125" customWidth="1"/>
    <col min="6412" max="6412" width="14.42578125" customWidth="1"/>
    <col min="6413" max="6413" width="14.7109375" customWidth="1"/>
    <col min="6414" max="6414" width="14.42578125" customWidth="1"/>
    <col min="6415" max="6415" width="13.42578125" bestFit="1" customWidth="1"/>
    <col min="6655" max="6655" width="4.5703125" customWidth="1"/>
    <col min="6656" max="6656" width="50.7109375" customWidth="1"/>
    <col min="6659" max="6659" width="14.7109375" customWidth="1"/>
    <col min="6660" max="6660" width="16.85546875" customWidth="1"/>
    <col min="6661" max="6661" width="15.5703125" customWidth="1"/>
    <col min="6662" max="6662" width="14.42578125" customWidth="1"/>
    <col min="6663" max="6663" width="14" customWidth="1"/>
    <col min="6664" max="6664" width="13" customWidth="1"/>
    <col min="6665" max="6665" width="14.42578125" customWidth="1"/>
    <col min="6666" max="6666" width="14.85546875" customWidth="1"/>
    <col min="6667" max="6667" width="13.5703125" customWidth="1"/>
    <col min="6668" max="6668" width="14.42578125" customWidth="1"/>
    <col min="6669" max="6669" width="14.7109375" customWidth="1"/>
    <col min="6670" max="6670" width="14.42578125" customWidth="1"/>
    <col min="6671" max="6671" width="13.42578125" bestFit="1" customWidth="1"/>
    <col min="6911" max="6911" width="4.5703125" customWidth="1"/>
    <col min="6912" max="6912" width="50.7109375" customWidth="1"/>
    <col min="6915" max="6915" width="14.7109375" customWidth="1"/>
    <col min="6916" max="6916" width="16.85546875" customWidth="1"/>
    <col min="6917" max="6917" width="15.5703125" customWidth="1"/>
    <col min="6918" max="6918" width="14.42578125" customWidth="1"/>
    <col min="6919" max="6919" width="14" customWidth="1"/>
    <col min="6920" max="6920" width="13" customWidth="1"/>
    <col min="6921" max="6921" width="14.42578125" customWidth="1"/>
    <col min="6922" max="6922" width="14.85546875" customWidth="1"/>
    <col min="6923" max="6923" width="13.5703125" customWidth="1"/>
    <col min="6924" max="6924" width="14.42578125" customWidth="1"/>
    <col min="6925" max="6925" width="14.7109375" customWidth="1"/>
    <col min="6926" max="6926" width="14.42578125" customWidth="1"/>
    <col min="6927" max="6927" width="13.42578125" bestFit="1" customWidth="1"/>
    <col min="7167" max="7167" width="4.5703125" customWidth="1"/>
    <col min="7168" max="7168" width="50.7109375" customWidth="1"/>
    <col min="7171" max="7171" width="14.7109375" customWidth="1"/>
    <col min="7172" max="7172" width="16.85546875" customWidth="1"/>
    <col min="7173" max="7173" width="15.5703125" customWidth="1"/>
    <col min="7174" max="7174" width="14.42578125" customWidth="1"/>
    <col min="7175" max="7175" width="14" customWidth="1"/>
    <col min="7176" max="7176" width="13" customWidth="1"/>
    <col min="7177" max="7177" width="14.42578125" customWidth="1"/>
    <col min="7178" max="7178" width="14.85546875" customWidth="1"/>
    <col min="7179" max="7179" width="13.5703125" customWidth="1"/>
    <col min="7180" max="7180" width="14.42578125" customWidth="1"/>
    <col min="7181" max="7181" width="14.7109375" customWidth="1"/>
    <col min="7182" max="7182" width="14.42578125" customWidth="1"/>
    <col min="7183" max="7183" width="13.42578125" bestFit="1" customWidth="1"/>
    <col min="7423" max="7423" width="4.5703125" customWidth="1"/>
    <col min="7424" max="7424" width="50.7109375" customWidth="1"/>
    <col min="7427" max="7427" width="14.7109375" customWidth="1"/>
    <col min="7428" max="7428" width="16.85546875" customWidth="1"/>
    <col min="7429" max="7429" width="15.5703125" customWidth="1"/>
    <col min="7430" max="7430" width="14.42578125" customWidth="1"/>
    <col min="7431" max="7431" width="14" customWidth="1"/>
    <col min="7432" max="7432" width="13" customWidth="1"/>
    <col min="7433" max="7433" width="14.42578125" customWidth="1"/>
    <col min="7434" max="7434" width="14.85546875" customWidth="1"/>
    <col min="7435" max="7435" width="13.5703125" customWidth="1"/>
    <col min="7436" max="7436" width="14.42578125" customWidth="1"/>
    <col min="7437" max="7437" width="14.7109375" customWidth="1"/>
    <col min="7438" max="7438" width="14.42578125" customWidth="1"/>
    <col min="7439" max="7439" width="13.42578125" bestFit="1" customWidth="1"/>
    <col min="7679" max="7679" width="4.5703125" customWidth="1"/>
    <col min="7680" max="7680" width="50.7109375" customWidth="1"/>
    <col min="7683" max="7683" width="14.7109375" customWidth="1"/>
    <col min="7684" max="7684" width="16.85546875" customWidth="1"/>
    <col min="7685" max="7685" width="15.5703125" customWidth="1"/>
    <col min="7686" max="7686" width="14.42578125" customWidth="1"/>
    <col min="7687" max="7687" width="14" customWidth="1"/>
    <col min="7688" max="7688" width="13" customWidth="1"/>
    <col min="7689" max="7689" width="14.42578125" customWidth="1"/>
    <col min="7690" max="7690" width="14.85546875" customWidth="1"/>
    <col min="7691" max="7691" width="13.5703125" customWidth="1"/>
    <col min="7692" max="7692" width="14.42578125" customWidth="1"/>
    <col min="7693" max="7693" width="14.7109375" customWidth="1"/>
    <col min="7694" max="7694" width="14.42578125" customWidth="1"/>
    <col min="7695" max="7695" width="13.42578125" bestFit="1" customWidth="1"/>
    <col min="7935" max="7935" width="4.5703125" customWidth="1"/>
    <col min="7936" max="7936" width="50.7109375" customWidth="1"/>
    <col min="7939" max="7939" width="14.7109375" customWidth="1"/>
    <col min="7940" max="7940" width="16.85546875" customWidth="1"/>
    <col min="7941" max="7941" width="15.5703125" customWidth="1"/>
    <col min="7942" max="7942" width="14.42578125" customWidth="1"/>
    <col min="7943" max="7943" width="14" customWidth="1"/>
    <col min="7944" max="7944" width="13" customWidth="1"/>
    <col min="7945" max="7945" width="14.42578125" customWidth="1"/>
    <col min="7946" max="7946" width="14.85546875" customWidth="1"/>
    <col min="7947" max="7947" width="13.5703125" customWidth="1"/>
    <col min="7948" max="7948" width="14.42578125" customWidth="1"/>
    <col min="7949" max="7949" width="14.7109375" customWidth="1"/>
    <col min="7950" max="7950" width="14.42578125" customWidth="1"/>
    <col min="7951" max="7951" width="13.42578125" bestFit="1" customWidth="1"/>
    <col min="8191" max="8191" width="4.5703125" customWidth="1"/>
    <col min="8192" max="8192" width="50.7109375" customWidth="1"/>
    <col min="8195" max="8195" width="14.7109375" customWidth="1"/>
    <col min="8196" max="8196" width="16.85546875" customWidth="1"/>
    <col min="8197" max="8197" width="15.5703125" customWidth="1"/>
    <col min="8198" max="8198" width="14.42578125" customWidth="1"/>
    <col min="8199" max="8199" width="14" customWidth="1"/>
    <col min="8200" max="8200" width="13" customWidth="1"/>
    <col min="8201" max="8201" width="14.42578125" customWidth="1"/>
    <col min="8202" max="8202" width="14.85546875" customWidth="1"/>
    <col min="8203" max="8203" width="13.5703125" customWidth="1"/>
    <col min="8204" max="8204" width="14.42578125" customWidth="1"/>
    <col min="8205" max="8205" width="14.7109375" customWidth="1"/>
    <col min="8206" max="8206" width="14.42578125" customWidth="1"/>
    <col min="8207" max="8207" width="13.42578125" bestFit="1" customWidth="1"/>
    <col min="8447" max="8447" width="4.5703125" customWidth="1"/>
    <col min="8448" max="8448" width="50.7109375" customWidth="1"/>
    <col min="8451" max="8451" width="14.7109375" customWidth="1"/>
    <col min="8452" max="8452" width="16.85546875" customWidth="1"/>
    <col min="8453" max="8453" width="15.5703125" customWidth="1"/>
    <col min="8454" max="8454" width="14.42578125" customWidth="1"/>
    <col min="8455" max="8455" width="14" customWidth="1"/>
    <col min="8456" max="8456" width="13" customWidth="1"/>
    <col min="8457" max="8457" width="14.42578125" customWidth="1"/>
    <col min="8458" max="8458" width="14.85546875" customWidth="1"/>
    <col min="8459" max="8459" width="13.5703125" customWidth="1"/>
    <col min="8460" max="8460" width="14.42578125" customWidth="1"/>
    <col min="8461" max="8461" width="14.7109375" customWidth="1"/>
    <col min="8462" max="8462" width="14.42578125" customWidth="1"/>
    <col min="8463" max="8463" width="13.42578125" bestFit="1" customWidth="1"/>
    <col min="8703" max="8703" width="4.5703125" customWidth="1"/>
    <col min="8704" max="8704" width="50.7109375" customWidth="1"/>
    <col min="8707" max="8707" width="14.7109375" customWidth="1"/>
    <col min="8708" max="8708" width="16.85546875" customWidth="1"/>
    <col min="8709" max="8709" width="15.5703125" customWidth="1"/>
    <col min="8710" max="8710" width="14.42578125" customWidth="1"/>
    <col min="8711" max="8711" width="14" customWidth="1"/>
    <col min="8712" max="8712" width="13" customWidth="1"/>
    <col min="8713" max="8713" width="14.42578125" customWidth="1"/>
    <col min="8714" max="8714" width="14.85546875" customWidth="1"/>
    <col min="8715" max="8715" width="13.5703125" customWidth="1"/>
    <col min="8716" max="8716" width="14.42578125" customWidth="1"/>
    <col min="8717" max="8717" width="14.7109375" customWidth="1"/>
    <col min="8718" max="8718" width="14.42578125" customWidth="1"/>
    <col min="8719" max="8719" width="13.42578125" bestFit="1" customWidth="1"/>
    <col min="8959" max="8959" width="4.5703125" customWidth="1"/>
    <col min="8960" max="8960" width="50.7109375" customWidth="1"/>
    <col min="8963" max="8963" width="14.7109375" customWidth="1"/>
    <col min="8964" max="8964" width="16.85546875" customWidth="1"/>
    <col min="8965" max="8965" width="15.5703125" customWidth="1"/>
    <col min="8966" max="8966" width="14.42578125" customWidth="1"/>
    <col min="8967" max="8967" width="14" customWidth="1"/>
    <col min="8968" max="8968" width="13" customWidth="1"/>
    <col min="8969" max="8969" width="14.42578125" customWidth="1"/>
    <col min="8970" max="8970" width="14.85546875" customWidth="1"/>
    <col min="8971" max="8971" width="13.5703125" customWidth="1"/>
    <col min="8972" max="8972" width="14.42578125" customWidth="1"/>
    <col min="8973" max="8973" width="14.7109375" customWidth="1"/>
    <col min="8974" max="8974" width="14.42578125" customWidth="1"/>
    <col min="8975" max="8975" width="13.42578125" bestFit="1" customWidth="1"/>
    <col min="9215" max="9215" width="4.5703125" customWidth="1"/>
    <col min="9216" max="9216" width="50.7109375" customWidth="1"/>
    <col min="9219" max="9219" width="14.7109375" customWidth="1"/>
    <col min="9220" max="9220" width="16.85546875" customWidth="1"/>
    <col min="9221" max="9221" width="15.5703125" customWidth="1"/>
    <col min="9222" max="9222" width="14.42578125" customWidth="1"/>
    <col min="9223" max="9223" width="14" customWidth="1"/>
    <col min="9224" max="9224" width="13" customWidth="1"/>
    <col min="9225" max="9225" width="14.42578125" customWidth="1"/>
    <col min="9226" max="9226" width="14.85546875" customWidth="1"/>
    <col min="9227" max="9227" width="13.5703125" customWidth="1"/>
    <col min="9228" max="9228" width="14.42578125" customWidth="1"/>
    <col min="9229" max="9229" width="14.7109375" customWidth="1"/>
    <col min="9230" max="9230" width="14.42578125" customWidth="1"/>
    <col min="9231" max="9231" width="13.42578125" bestFit="1" customWidth="1"/>
    <col min="9471" max="9471" width="4.5703125" customWidth="1"/>
    <col min="9472" max="9472" width="50.7109375" customWidth="1"/>
    <col min="9475" max="9475" width="14.7109375" customWidth="1"/>
    <col min="9476" max="9476" width="16.85546875" customWidth="1"/>
    <col min="9477" max="9477" width="15.5703125" customWidth="1"/>
    <col min="9478" max="9478" width="14.42578125" customWidth="1"/>
    <col min="9479" max="9479" width="14" customWidth="1"/>
    <col min="9480" max="9480" width="13" customWidth="1"/>
    <col min="9481" max="9481" width="14.42578125" customWidth="1"/>
    <col min="9482" max="9482" width="14.85546875" customWidth="1"/>
    <col min="9483" max="9483" width="13.5703125" customWidth="1"/>
    <col min="9484" max="9484" width="14.42578125" customWidth="1"/>
    <col min="9485" max="9485" width="14.7109375" customWidth="1"/>
    <col min="9486" max="9486" width="14.42578125" customWidth="1"/>
    <col min="9487" max="9487" width="13.42578125" bestFit="1" customWidth="1"/>
    <col min="9727" max="9727" width="4.5703125" customWidth="1"/>
    <col min="9728" max="9728" width="50.7109375" customWidth="1"/>
    <col min="9731" max="9731" width="14.7109375" customWidth="1"/>
    <col min="9732" max="9732" width="16.85546875" customWidth="1"/>
    <col min="9733" max="9733" width="15.5703125" customWidth="1"/>
    <col min="9734" max="9734" width="14.42578125" customWidth="1"/>
    <col min="9735" max="9735" width="14" customWidth="1"/>
    <col min="9736" max="9736" width="13" customWidth="1"/>
    <col min="9737" max="9737" width="14.42578125" customWidth="1"/>
    <col min="9738" max="9738" width="14.85546875" customWidth="1"/>
    <col min="9739" max="9739" width="13.5703125" customWidth="1"/>
    <col min="9740" max="9740" width="14.42578125" customWidth="1"/>
    <col min="9741" max="9741" width="14.7109375" customWidth="1"/>
    <col min="9742" max="9742" width="14.42578125" customWidth="1"/>
    <col min="9743" max="9743" width="13.42578125" bestFit="1" customWidth="1"/>
    <col min="9983" max="9983" width="4.5703125" customWidth="1"/>
    <col min="9984" max="9984" width="50.7109375" customWidth="1"/>
    <col min="9987" max="9987" width="14.7109375" customWidth="1"/>
    <col min="9988" max="9988" width="16.85546875" customWidth="1"/>
    <col min="9989" max="9989" width="15.5703125" customWidth="1"/>
    <col min="9990" max="9990" width="14.42578125" customWidth="1"/>
    <col min="9991" max="9991" width="14" customWidth="1"/>
    <col min="9992" max="9992" width="13" customWidth="1"/>
    <col min="9993" max="9993" width="14.42578125" customWidth="1"/>
    <col min="9994" max="9994" width="14.85546875" customWidth="1"/>
    <col min="9995" max="9995" width="13.5703125" customWidth="1"/>
    <col min="9996" max="9996" width="14.42578125" customWidth="1"/>
    <col min="9997" max="9997" width="14.7109375" customWidth="1"/>
    <col min="9998" max="9998" width="14.42578125" customWidth="1"/>
    <col min="9999" max="9999" width="13.42578125" bestFit="1" customWidth="1"/>
    <col min="10239" max="10239" width="4.5703125" customWidth="1"/>
    <col min="10240" max="10240" width="50.7109375" customWidth="1"/>
    <col min="10243" max="10243" width="14.7109375" customWidth="1"/>
    <col min="10244" max="10244" width="16.85546875" customWidth="1"/>
    <col min="10245" max="10245" width="15.5703125" customWidth="1"/>
    <col min="10246" max="10246" width="14.42578125" customWidth="1"/>
    <col min="10247" max="10247" width="14" customWidth="1"/>
    <col min="10248" max="10248" width="13" customWidth="1"/>
    <col min="10249" max="10249" width="14.42578125" customWidth="1"/>
    <col min="10250" max="10250" width="14.85546875" customWidth="1"/>
    <col min="10251" max="10251" width="13.5703125" customWidth="1"/>
    <col min="10252" max="10252" width="14.42578125" customWidth="1"/>
    <col min="10253" max="10253" width="14.7109375" customWidth="1"/>
    <col min="10254" max="10254" width="14.42578125" customWidth="1"/>
    <col min="10255" max="10255" width="13.42578125" bestFit="1" customWidth="1"/>
    <col min="10495" max="10495" width="4.5703125" customWidth="1"/>
    <col min="10496" max="10496" width="50.7109375" customWidth="1"/>
    <col min="10499" max="10499" width="14.7109375" customWidth="1"/>
    <col min="10500" max="10500" width="16.85546875" customWidth="1"/>
    <col min="10501" max="10501" width="15.5703125" customWidth="1"/>
    <col min="10502" max="10502" width="14.42578125" customWidth="1"/>
    <col min="10503" max="10503" width="14" customWidth="1"/>
    <col min="10504" max="10504" width="13" customWidth="1"/>
    <col min="10505" max="10505" width="14.42578125" customWidth="1"/>
    <col min="10506" max="10506" width="14.85546875" customWidth="1"/>
    <col min="10507" max="10507" width="13.5703125" customWidth="1"/>
    <col min="10508" max="10508" width="14.42578125" customWidth="1"/>
    <col min="10509" max="10509" width="14.7109375" customWidth="1"/>
    <col min="10510" max="10510" width="14.42578125" customWidth="1"/>
    <col min="10511" max="10511" width="13.42578125" bestFit="1" customWidth="1"/>
    <col min="10751" max="10751" width="4.5703125" customWidth="1"/>
    <col min="10752" max="10752" width="50.7109375" customWidth="1"/>
    <col min="10755" max="10755" width="14.7109375" customWidth="1"/>
    <col min="10756" max="10756" width="16.85546875" customWidth="1"/>
    <col min="10757" max="10757" width="15.5703125" customWidth="1"/>
    <col min="10758" max="10758" width="14.42578125" customWidth="1"/>
    <col min="10759" max="10759" width="14" customWidth="1"/>
    <col min="10760" max="10760" width="13" customWidth="1"/>
    <col min="10761" max="10761" width="14.42578125" customWidth="1"/>
    <col min="10762" max="10762" width="14.85546875" customWidth="1"/>
    <col min="10763" max="10763" width="13.5703125" customWidth="1"/>
    <col min="10764" max="10764" width="14.42578125" customWidth="1"/>
    <col min="10765" max="10765" width="14.7109375" customWidth="1"/>
    <col min="10766" max="10766" width="14.42578125" customWidth="1"/>
    <col min="10767" max="10767" width="13.42578125" bestFit="1" customWidth="1"/>
    <col min="11007" max="11007" width="4.5703125" customWidth="1"/>
    <col min="11008" max="11008" width="50.7109375" customWidth="1"/>
    <col min="11011" max="11011" width="14.7109375" customWidth="1"/>
    <col min="11012" max="11012" width="16.85546875" customWidth="1"/>
    <col min="11013" max="11013" width="15.5703125" customWidth="1"/>
    <col min="11014" max="11014" width="14.42578125" customWidth="1"/>
    <col min="11015" max="11015" width="14" customWidth="1"/>
    <col min="11016" max="11016" width="13" customWidth="1"/>
    <col min="11017" max="11017" width="14.42578125" customWidth="1"/>
    <col min="11018" max="11018" width="14.85546875" customWidth="1"/>
    <col min="11019" max="11019" width="13.5703125" customWidth="1"/>
    <col min="11020" max="11020" width="14.42578125" customWidth="1"/>
    <col min="11021" max="11021" width="14.7109375" customWidth="1"/>
    <col min="11022" max="11022" width="14.42578125" customWidth="1"/>
    <col min="11023" max="11023" width="13.42578125" bestFit="1" customWidth="1"/>
    <col min="11263" max="11263" width="4.5703125" customWidth="1"/>
    <col min="11264" max="11264" width="50.7109375" customWidth="1"/>
    <col min="11267" max="11267" width="14.7109375" customWidth="1"/>
    <col min="11268" max="11268" width="16.85546875" customWidth="1"/>
    <col min="11269" max="11269" width="15.5703125" customWidth="1"/>
    <col min="11270" max="11270" width="14.42578125" customWidth="1"/>
    <col min="11271" max="11271" width="14" customWidth="1"/>
    <col min="11272" max="11272" width="13" customWidth="1"/>
    <col min="11273" max="11273" width="14.42578125" customWidth="1"/>
    <col min="11274" max="11274" width="14.85546875" customWidth="1"/>
    <col min="11275" max="11275" width="13.5703125" customWidth="1"/>
    <col min="11276" max="11276" width="14.42578125" customWidth="1"/>
    <col min="11277" max="11277" width="14.7109375" customWidth="1"/>
    <col min="11278" max="11278" width="14.42578125" customWidth="1"/>
    <col min="11279" max="11279" width="13.42578125" bestFit="1" customWidth="1"/>
    <col min="11519" max="11519" width="4.5703125" customWidth="1"/>
    <col min="11520" max="11520" width="50.7109375" customWidth="1"/>
    <col min="11523" max="11523" width="14.7109375" customWidth="1"/>
    <col min="11524" max="11524" width="16.85546875" customWidth="1"/>
    <col min="11525" max="11525" width="15.5703125" customWidth="1"/>
    <col min="11526" max="11526" width="14.42578125" customWidth="1"/>
    <col min="11527" max="11527" width="14" customWidth="1"/>
    <col min="11528" max="11528" width="13" customWidth="1"/>
    <col min="11529" max="11529" width="14.42578125" customWidth="1"/>
    <col min="11530" max="11530" width="14.85546875" customWidth="1"/>
    <col min="11531" max="11531" width="13.5703125" customWidth="1"/>
    <col min="11532" max="11532" width="14.42578125" customWidth="1"/>
    <col min="11533" max="11533" width="14.7109375" customWidth="1"/>
    <col min="11534" max="11534" width="14.42578125" customWidth="1"/>
    <col min="11535" max="11535" width="13.42578125" bestFit="1" customWidth="1"/>
    <col min="11775" max="11775" width="4.5703125" customWidth="1"/>
    <col min="11776" max="11776" width="50.7109375" customWidth="1"/>
    <col min="11779" max="11779" width="14.7109375" customWidth="1"/>
    <col min="11780" max="11780" width="16.85546875" customWidth="1"/>
    <col min="11781" max="11781" width="15.5703125" customWidth="1"/>
    <col min="11782" max="11782" width="14.42578125" customWidth="1"/>
    <col min="11783" max="11783" width="14" customWidth="1"/>
    <col min="11784" max="11784" width="13" customWidth="1"/>
    <col min="11785" max="11785" width="14.42578125" customWidth="1"/>
    <col min="11786" max="11786" width="14.85546875" customWidth="1"/>
    <col min="11787" max="11787" width="13.5703125" customWidth="1"/>
    <col min="11788" max="11788" width="14.42578125" customWidth="1"/>
    <col min="11789" max="11789" width="14.7109375" customWidth="1"/>
    <col min="11790" max="11790" width="14.42578125" customWidth="1"/>
    <col min="11791" max="11791" width="13.42578125" bestFit="1" customWidth="1"/>
    <col min="12031" max="12031" width="4.5703125" customWidth="1"/>
    <col min="12032" max="12032" width="50.7109375" customWidth="1"/>
    <col min="12035" max="12035" width="14.7109375" customWidth="1"/>
    <col min="12036" max="12036" width="16.85546875" customWidth="1"/>
    <col min="12037" max="12037" width="15.5703125" customWidth="1"/>
    <col min="12038" max="12038" width="14.42578125" customWidth="1"/>
    <col min="12039" max="12039" width="14" customWidth="1"/>
    <col min="12040" max="12040" width="13" customWidth="1"/>
    <col min="12041" max="12041" width="14.42578125" customWidth="1"/>
    <col min="12042" max="12042" width="14.85546875" customWidth="1"/>
    <col min="12043" max="12043" width="13.5703125" customWidth="1"/>
    <col min="12044" max="12044" width="14.42578125" customWidth="1"/>
    <col min="12045" max="12045" width="14.7109375" customWidth="1"/>
    <col min="12046" max="12046" width="14.42578125" customWidth="1"/>
    <col min="12047" max="12047" width="13.42578125" bestFit="1" customWidth="1"/>
    <col min="12287" max="12287" width="4.5703125" customWidth="1"/>
    <col min="12288" max="12288" width="50.7109375" customWidth="1"/>
    <col min="12291" max="12291" width="14.7109375" customWidth="1"/>
    <col min="12292" max="12292" width="16.85546875" customWidth="1"/>
    <col min="12293" max="12293" width="15.5703125" customWidth="1"/>
    <col min="12294" max="12294" width="14.42578125" customWidth="1"/>
    <col min="12295" max="12295" width="14" customWidth="1"/>
    <col min="12296" max="12296" width="13" customWidth="1"/>
    <col min="12297" max="12297" width="14.42578125" customWidth="1"/>
    <col min="12298" max="12298" width="14.85546875" customWidth="1"/>
    <col min="12299" max="12299" width="13.5703125" customWidth="1"/>
    <col min="12300" max="12300" width="14.42578125" customWidth="1"/>
    <col min="12301" max="12301" width="14.7109375" customWidth="1"/>
    <col min="12302" max="12302" width="14.42578125" customWidth="1"/>
    <col min="12303" max="12303" width="13.42578125" bestFit="1" customWidth="1"/>
    <col min="12543" max="12543" width="4.5703125" customWidth="1"/>
    <col min="12544" max="12544" width="50.7109375" customWidth="1"/>
    <col min="12547" max="12547" width="14.7109375" customWidth="1"/>
    <col min="12548" max="12548" width="16.85546875" customWidth="1"/>
    <col min="12549" max="12549" width="15.5703125" customWidth="1"/>
    <col min="12550" max="12550" width="14.42578125" customWidth="1"/>
    <col min="12551" max="12551" width="14" customWidth="1"/>
    <col min="12552" max="12552" width="13" customWidth="1"/>
    <col min="12553" max="12553" width="14.42578125" customWidth="1"/>
    <col min="12554" max="12554" width="14.85546875" customWidth="1"/>
    <col min="12555" max="12555" width="13.5703125" customWidth="1"/>
    <col min="12556" max="12556" width="14.42578125" customWidth="1"/>
    <col min="12557" max="12557" width="14.7109375" customWidth="1"/>
    <col min="12558" max="12558" width="14.42578125" customWidth="1"/>
    <col min="12559" max="12559" width="13.42578125" bestFit="1" customWidth="1"/>
    <col min="12799" max="12799" width="4.5703125" customWidth="1"/>
    <col min="12800" max="12800" width="50.7109375" customWidth="1"/>
    <col min="12803" max="12803" width="14.7109375" customWidth="1"/>
    <col min="12804" max="12804" width="16.85546875" customWidth="1"/>
    <col min="12805" max="12805" width="15.5703125" customWidth="1"/>
    <col min="12806" max="12806" width="14.42578125" customWidth="1"/>
    <col min="12807" max="12807" width="14" customWidth="1"/>
    <col min="12808" max="12808" width="13" customWidth="1"/>
    <col min="12809" max="12809" width="14.42578125" customWidth="1"/>
    <col min="12810" max="12810" width="14.85546875" customWidth="1"/>
    <col min="12811" max="12811" width="13.5703125" customWidth="1"/>
    <col min="12812" max="12812" width="14.42578125" customWidth="1"/>
    <col min="12813" max="12813" width="14.7109375" customWidth="1"/>
    <col min="12814" max="12814" width="14.42578125" customWidth="1"/>
    <col min="12815" max="12815" width="13.42578125" bestFit="1" customWidth="1"/>
    <col min="13055" max="13055" width="4.5703125" customWidth="1"/>
    <col min="13056" max="13056" width="50.7109375" customWidth="1"/>
    <col min="13059" max="13059" width="14.7109375" customWidth="1"/>
    <col min="13060" max="13060" width="16.85546875" customWidth="1"/>
    <col min="13061" max="13061" width="15.5703125" customWidth="1"/>
    <col min="13062" max="13062" width="14.42578125" customWidth="1"/>
    <col min="13063" max="13063" width="14" customWidth="1"/>
    <col min="13064" max="13064" width="13" customWidth="1"/>
    <col min="13065" max="13065" width="14.42578125" customWidth="1"/>
    <col min="13066" max="13066" width="14.85546875" customWidth="1"/>
    <col min="13067" max="13067" width="13.5703125" customWidth="1"/>
    <col min="13068" max="13068" width="14.42578125" customWidth="1"/>
    <col min="13069" max="13069" width="14.7109375" customWidth="1"/>
    <col min="13070" max="13070" width="14.42578125" customWidth="1"/>
    <col min="13071" max="13071" width="13.42578125" bestFit="1" customWidth="1"/>
    <col min="13311" max="13311" width="4.5703125" customWidth="1"/>
    <col min="13312" max="13312" width="50.7109375" customWidth="1"/>
    <col min="13315" max="13315" width="14.7109375" customWidth="1"/>
    <col min="13316" max="13316" width="16.85546875" customWidth="1"/>
    <col min="13317" max="13317" width="15.5703125" customWidth="1"/>
    <col min="13318" max="13318" width="14.42578125" customWidth="1"/>
    <col min="13319" max="13319" width="14" customWidth="1"/>
    <col min="13320" max="13320" width="13" customWidth="1"/>
    <col min="13321" max="13321" width="14.42578125" customWidth="1"/>
    <col min="13322" max="13322" width="14.85546875" customWidth="1"/>
    <col min="13323" max="13323" width="13.5703125" customWidth="1"/>
    <col min="13324" max="13324" width="14.42578125" customWidth="1"/>
    <col min="13325" max="13325" width="14.7109375" customWidth="1"/>
    <col min="13326" max="13326" width="14.42578125" customWidth="1"/>
    <col min="13327" max="13327" width="13.42578125" bestFit="1" customWidth="1"/>
    <col min="13567" max="13567" width="4.5703125" customWidth="1"/>
    <col min="13568" max="13568" width="50.7109375" customWidth="1"/>
    <col min="13571" max="13571" width="14.7109375" customWidth="1"/>
    <col min="13572" max="13572" width="16.85546875" customWidth="1"/>
    <col min="13573" max="13573" width="15.5703125" customWidth="1"/>
    <col min="13574" max="13574" width="14.42578125" customWidth="1"/>
    <col min="13575" max="13575" width="14" customWidth="1"/>
    <col min="13576" max="13576" width="13" customWidth="1"/>
    <col min="13577" max="13577" width="14.42578125" customWidth="1"/>
    <col min="13578" max="13578" width="14.85546875" customWidth="1"/>
    <col min="13579" max="13579" width="13.5703125" customWidth="1"/>
    <col min="13580" max="13580" width="14.42578125" customWidth="1"/>
    <col min="13581" max="13581" width="14.7109375" customWidth="1"/>
    <col min="13582" max="13582" width="14.42578125" customWidth="1"/>
    <col min="13583" max="13583" width="13.42578125" bestFit="1" customWidth="1"/>
    <col min="13823" max="13823" width="4.5703125" customWidth="1"/>
    <col min="13824" max="13824" width="50.7109375" customWidth="1"/>
    <col min="13827" max="13827" width="14.7109375" customWidth="1"/>
    <col min="13828" max="13828" width="16.85546875" customWidth="1"/>
    <col min="13829" max="13829" width="15.5703125" customWidth="1"/>
    <col min="13830" max="13830" width="14.42578125" customWidth="1"/>
    <col min="13831" max="13831" width="14" customWidth="1"/>
    <col min="13832" max="13832" width="13" customWidth="1"/>
    <col min="13833" max="13833" width="14.42578125" customWidth="1"/>
    <col min="13834" max="13834" width="14.85546875" customWidth="1"/>
    <col min="13835" max="13835" width="13.5703125" customWidth="1"/>
    <col min="13836" max="13836" width="14.42578125" customWidth="1"/>
    <col min="13837" max="13837" width="14.7109375" customWidth="1"/>
    <col min="13838" max="13838" width="14.42578125" customWidth="1"/>
    <col min="13839" max="13839" width="13.42578125" bestFit="1" customWidth="1"/>
    <col min="14079" max="14079" width="4.5703125" customWidth="1"/>
    <col min="14080" max="14080" width="50.7109375" customWidth="1"/>
    <col min="14083" max="14083" width="14.7109375" customWidth="1"/>
    <col min="14084" max="14084" width="16.85546875" customWidth="1"/>
    <col min="14085" max="14085" width="15.5703125" customWidth="1"/>
    <col min="14086" max="14086" width="14.42578125" customWidth="1"/>
    <col min="14087" max="14087" width="14" customWidth="1"/>
    <col min="14088" max="14088" width="13" customWidth="1"/>
    <col min="14089" max="14089" width="14.42578125" customWidth="1"/>
    <col min="14090" max="14090" width="14.85546875" customWidth="1"/>
    <col min="14091" max="14091" width="13.5703125" customWidth="1"/>
    <col min="14092" max="14092" width="14.42578125" customWidth="1"/>
    <col min="14093" max="14093" width="14.7109375" customWidth="1"/>
    <col min="14094" max="14094" width="14.42578125" customWidth="1"/>
    <col min="14095" max="14095" width="13.42578125" bestFit="1" customWidth="1"/>
    <col min="14335" max="14335" width="4.5703125" customWidth="1"/>
    <col min="14336" max="14336" width="50.7109375" customWidth="1"/>
    <col min="14339" max="14339" width="14.7109375" customWidth="1"/>
    <col min="14340" max="14340" width="16.85546875" customWidth="1"/>
    <col min="14341" max="14341" width="15.5703125" customWidth="1"/>
    <col min="14342" max="14342" width="14.42578125" customWidth="1"/>
    <col min="14343" max="14343" width="14" customWidth="1"/>
    <col min="14344" max="14344" width="13" customWidth="1"/>
    <col min="14345" max="14345" width="14.42578125" customWidth="1"/>
    <col min="14346" max="14346" width="14.85546875" customWidth="1"/>
    <col min="14347" max="14347" width="13.5703125" customWidth="1"/>
    <col min="14348" max="14348" width="14.42578125" customWidth="1"/>
    <col min="14349" max="14349" width="14.7109375" customWidth="1"/>
    <col min="14350" max="14350" width="14.42578125" customWidth="1"/>
    <col min="14351" max="14351" width="13.42578125" bestFit="1" customWidth="1"/>
    <col min="14591" max="14591" width="4.5703125" customWidth="1"/>
    <col min="14592" max="14592" width="50.7109375" customWidth="1"/>
    <col min="14595" max="14595" width="14.7109375" customWidth="1"/>
    <col min="14596" max="14596" width="16.85546875" customWidth="1"/>
    <col min="14597" max="14597" width="15.5703125" customWidth="1"/>
    <col min="14598" max="14598" width="14.42578125" customWidth="1"/>
    <col min="14599" max="14599" width="14" customWidth="1"/>
    <col min="14600" max="14600" width="13" customWidth="1"/>
    <col min="14601" max="14601" width="14.42578125" customWidth="1"/>
    <col min="14602" max="14602" width="14.85546875" customWidth="1"/>
    <col min="14603" max="14603" width="13.5703125" customWidth="1"/>
    <col min="14604" max="14604" width="14.42578125" customWidth="1"/>
    <col min="14605" max="14605" width="14.7109375" customWidth="1"/>
    <col min="14606" max="14606" width="14.42578125" customWidth="1"/>
    <col min="14607" max="14607" width="13.42578125" bestFit="1" customWidth="1"/>
    <col min="14847" max="14847" width="4.5703125" customWidth="1"/>
    <col min="14848" max="14848" width="50.7109375" customWidth="1"/>
    <col min="14851" max="14851" width="14.7109375" customWidth="1"/>
    <col min="14852" max="14852" width="16.85546875" customWidth="1"/>
    <col min="14853" max="14853" width="15.5703125" customWidth="1"/>
    <col min="14854" max="14854" width="14.42578125" customWidth="1"/>
    <col min="14855" max="14855" width="14" customWidth="1"/>
    <col min="14856" max="14856" width="13" customWidth="1"/>
    <col min="14857" max="14857" width="14.42578125" customWidth="1"/>
    <col min="14858" max="14858" width="14.85546875" customWidth="1"/>
    <col min="14859" max="14859" width="13.5703125" customWidth="1"/>
    <col min="14860" max="14860" width="14.42578125" customWidth="1"/>
    <col min="14861" max="14861" width="14.7109375" customWidth="1"/>
    <col min="14862" max="14862" width="14.42578125" customWidth="1"/>
    <col min="14863" max="14863" width="13.42578125" bestFit="1" customWidth="1"/>
    <col min="15103" max="15103" width="4.5703125" customWidth="1"/>
    <col min="15104" max="15104" width="50.7109375" customWidth="1"/>
    <col min="15107" max="15107" width="14.7109375" customWidth="1"/>
    <col min="15108" max="15108" width="16.85546875" customWidth="1"/>
    <col min="15109" max="15109" width="15.5703125" customWidth="1"/>
    <col min="15110" max="15110" width="14.42578125" customWidth="1"/>
    <col min="15111" max="15111" width="14" customWidth="1"/>
    <col min="15112" max="15112" width="13" customWidth="1"/>
    <col min="15113" max="15113" width="14.42578125" customWidth="1"/>
    <col min="15114" max="15114" width="14.85546875" customWidth="1"/>
    <col min="15115" max="15115" width="13.5703125" customWidth="1"/>
    <col min="15116" max="15116" width="14.42578125" customWidth="1"/>
    <col min="15117" max="15117" width="14.7109375" customWidth="1"/>
    <col min="15118" max="15118" width="14.42578125" customWidth="1"/>
    <col min="15119" max="15119" width="13.42578125" bestFit="1" customWidth="1"/>
    <col min="15359" max="15359" width="4.5703125" customWidth="1"/>
    <col min="15360" max="15360" width="50.7109375" customWidth="1"/>
    <col min="15363" max="15363" width="14.7109375" customWidth="1"/>
    <col min="15364" max="15364" width="16.85546875" customWidth="1"/>
    <col min="15365" max="15365" width="15.5703125" customWidth="1"/>
    <col min="15366" max="15366" width="14.42578125" customWidth="1"/>
    <col min="15367" max="15367" width="14" customWidth="1"/>
    <col min="15368" max="15368" width="13" customWidth="1"/>
    <col min="15369" max="15369" width="14.42578125" customWidth="1"/>
    <col min="15370" max="15370" width="14.85546875" customWidth="1"/>
    <col min="15371" max="15371" width="13.5703125" customWidth="1"/>
    <col min="15372" max="15372" width="14.42578125" customWidth="1"/>
    <col min="15373" max="15373" width="14.7109375" customWidth="1"/>
    <col min="15374" max="15374" width="14.42578125" customWidth="1"/>
    <col min="15375" max="15375" width="13.42578125" bestFit="1" customWidth="1"/>
    <col min="15615" max="15615" width="4.5703125" customWidth="1"/>
    <col min="15616" max="15616" width="50.7109375" customWidth="1"/>
    <col min="15619" max="15619" width="14.7109375" customWidth="1"/>
    <col min="15620" max="15620" width="16.85546875" customWidth="1"/>
    <col min="15621" max="15621" width="15.5703125" customWidth="1"/>
    <col min="15622" max="15622" width="14.42578125" customWidth="1"/>
    <col min="15623" max="15623" width="14" customWidth="1"/>
    <col min="15624" max="15624" width="13" customWidth="1"/>
    <col min="15625" max="15625" width="14.42578125" customWidth="1"/>
    <col min="15626" max="15626" width="14.85546875" customWidth="1"/>
    <col min="15627" max="15627" width="13.5703125" customWidth="1"/>
    <col min="15628" max="15628" width="14.42578125" customWidth="1"/>
    <col min="15629" max="15629" width="14.7109375" customWidth="1"/>
    <col min="15630" max="15630" width="14.42578125" customWidth="1"/>
    <col min="15631" max="15631" width="13.42578125" bestFit="1" customWidth="1"/>
    <col min="15871" max="15871" width="4.5703125" customWidth="1"/>
    <col min="15872" max="15872" width="50.7109375" customWidth="1"/>
    <col min="15875" max="15875" width="14.7109375" customWidth="1"/>
    <col min="15876" max="15876" width="16.85546875" customWidth="1"/>
    <col min="15877" max="15877" width="15.5703125" customWidth="1"/>
    <col min="15878" max="15878" width="14.42578125" customWidth="1"/>
    <col min="15879" max="15879" width="14" customWidth="1"/>
    <col min="15880" max="15880" width="13" customWidth="1"/>
    <col min="15881" max="15881" width="14.42578125" customWidth="1"/>
    <col min="15882" max="15882" width="14.85546875" customWidth="1"/>
    <col min="15883" max="15883" width="13.5703125" customWidth="1"/>
    <col min="15884" max="15884" width="14.42578125" customWidth="1"/>
    <col min="15885" max="15885" width="14.7109375" customWidth="1"/>
    <col min="15886" max="15886" width="14.42578125" customWidth="1"/>
    <col min="15887" max="15887" width="13.42578125" bestFit="1" customWidth="1"/>
    <col min="16127" max="16127" width="4.5703125" customWidth="1"/>
    <col min="16128" max="16128" width="50.7109375" customWidth="1"/>
    <col min="16131" max="16131" width="14.7109375" customWidth="1"/>
    <col min="16132" max="16132" width="16.85546875" customWidth="1"/>
    <col min="16133" max="16133" width="15.5703125" customWidth="1"/>
    <col min="16134" max="16134" width="14.42578125" customWidth="1"/>
    <col min="16135" max="16135" width="14" customWidth="1"/>
    <col min="16136" max="16136" width="13" customWidth="1"/>
    <col min="16137" max="16137" width="14.42578125" customWidth="1"/>
    <col min="16138" max="16138" width="14.85546875" customWidth="1"/>
    <col min="16139" max="16139" width="13.5703125" customWidth="1"/>
    <col min="16140" max="16140" width="14.42578125" customWidth="1"/>
    <col min="16141" max="16141" width="14.7109375" customWidth="1"/>
    <col min="16142" max="16142" width="14.42578125" customWidth="1"/>
    <col min="16143" max="16143" width="13.42578125" bestFit="1" customWidth="1"/>
  </cols>
  <sheetData>
    <row r="1" spans="1:19" ht="21.75" customHeight="1" x14ac:dyDescent="0.25"/>
    <row r="2" spans="1:19" ht="26.25" customHeight="1" x14ac:dyDescent="0.25">
      <c r="D2" s="472" t="s">
        <v>153</v>
      </c>
      <c r="E2" s="472"/>
      <c r="F2" s="472"/>
      <c r="G2" s="472"/>
      <c r="H2" s="472"/>
      <c r="I2" s="472"/>
      <c r="J2" s="472"/>
      <c r="K2" s="472"/>
      <c r="L2" s="472"/>
      <c r="M2" s="472"/>
      <c r="N2" s="472"/>
      <c r="O2" s="472"/>
    </row>
    <row r="3" spans="1:19" x14ac:dyDescent="0.25">
      <c r="D3" s="472" t="s">
        <v>154</v>
      </c>
      <c r="E3" s="472"/>
      <c r="F3" s="472"/>
      <c r="G3" s="472"/>
      <c r="H3" s="472"/>
      <c r="I3" s="472"/>
      <c r="J3" s="472"/>
      <c r="K3" s="472"/>
      <c r="L3" s="472"/>
      <c r="M3" s="472"/>
      <c r="N3" s="472"/>
      <c r="O3" s="472"/>
    </row>
    <row r="4" spans="1:19" x14ac:dyDescent="0.25">
      <c r="D4" s="472"/>
      <c r="E4" s="472"/>
      <c r="F4" s="472"/>
      <c r="G4" s="472"/>
      <c r="H4" s="472"/>
      <c r="I4" s="472"/>
      <c r="J4" s="379"/>
    </row>
    <row r="6" spans="1:19" s="108" customFormat="1" ht="30" customHeight="1" x14ac:dyDescent="0.25">
      <c r="A6" s="477" t="s">
        <v>158</v>
      </c>
      <c r="B6" s="477"/>
      <c r="C6" s="477"/>
      <c r="D6" s="478"/>
      <c r="E6" s="481" t="s">
        <v>159</v>
      </c>
      <c r="F6" s="294" t="s">
        <v>160</v>
      </c>
      <c r="G6" s="294"/>
      <c r="H6" s="473" t="s">
        <v>312</v>
      </c>
      <c r="I6" s="473"/>
      <c r="J6" s="473"/>
      <c r="K6" s="474" t="s">
        <v>313</v>
      </c>
      <c r="L6" s="475"/>
      <c r="M6" s="475"/>
      <c r="N6" s="474" t="s">
        <v>314</v>
      </c>
      <c r="O6" s="475"/>
      <c r="P6" s="475"/>
      <c r="Q6" s="476" t="s">
        <v>228</v>
      </c>
      <c r="R6" s="476"/>
      <c r="S6" s="476"/>
    </row>
    <row r="7" spans="1:19" s="108" customFormat="1" ht="29.25" customHeight="1" x14ac:dyDescent="0.25">
      <c r="A7" s="479"/>
      <c r="B7" s="479"/>
      <c r="C7" s="479"/>
      <c r="D7" s="480"/>
      <c r="E7" s="482"/>
      <c r="F7" s="294"/>
      <c r="G7" s="376" t="s">
        <v>318</v>
      </c>
      <c r="H7" s="362" t="s">
        <v>315</v>
      </c>
      <c r="I7" s="362" t="s">
        <v>316</v>
      </c>
      <c r="J7" s="362" t="s">
        <v>317</v>
      </c>
      <c r="K7" s="362" t="s">
        <v>315</v>
      </c>
      <c r="L7" s="362" t="s">
        <v>316</v>
      </c>
      <c r="M7" s="362" t="s">
        <v>317</v>
      </c>
      <c r="N7" s="362" t="s">
        <v>315</v>
      </c>
      <c r="O7" s="362" t="s">
        <v>316</v>
      </c>
      <c r="P7" s="362" t="s">
        <v>317</v>
      </c>
      <c r="Q7" s="362" t="s">
        <v>315</v>
      </c>
      <c r="R7" s="362" t="s">
        <v>316</v>
      </c>
      <c r="S7" s="362" t="s">
        <v>317</v>
      </c>
    </row>
    <row r="8" spans="1:19" s="108" customFormat="1" ht="29.25" customHeight="1" x14ac:dyDescent="0.25">
      <c r="A8" s="469" t="s">
        <v>248</v>
      </c>
      <c r="B8" s="470"/>
      <c r="C8" s="469" t="s">
        <v>249</v>
      </c>
      <c r="D8" s="471"/>
      <c r="E8" s="328"/>
      <c r="F8" s="337"/>
      <c r="Q8" s="393"/>
      <c r="R8" s="393"/>
      <c r="S8" s="393"/>
    </row>
    <row r="9" spans="1:19" s="108" customFormat="1" ht="29.25" customHeight="1" x14ac:dyDescent="0.25">
      <c r="A9" s="467" t="s">
        <v>250</v>
      </c>
      <c r="B9" s="375">
        <v>1</v>
      </c>
      <c r="C9" s="384" t="s">
        <v>251</v>
      </c>
      <c r="D9" s="385" t="s">
        <v>252</v>
      </c>
      <c r="E9" s="328">
        <v>1</v>
      </c>
      <c r="F9" s="337">
        <v>7</v>
      </c>
      <c r="G9" s="349">
        <v>95000</v>
      </c>
      <c r="H9" s="349">
        <f>((G9*100%)/91.6%)+(G9*13%)</f>
        <v>116061.79039301311</v>
      </c>
      <c r="I9" s="349">
        <f>H9*19%</f>
        <v>22051.740174672494</v>
      </c>
      <c r="J9" s="349">
        <f>+H9+I9</f>
        <v>138113.53056768561</v>
      </c>
      <c r="K9" s="349">
        <v>111090</v>
      </c>
      <c r="L9" s="350">
        <f>K9*19%</f>
        <v>21107.1</v>
      </c>
      <c r="M9" s="349">
        <v>132197</v>
      </c>
      <c r="N9" s="350">
        <v>131250</v>
      </c>
      <c r="O9" s="351">
        <f>(N9*19%)</f>
        <v>24937.5</v>
      </c>
      <c r="P9" s="351">
        <f>+O9+N9</f>
        <v>156187.5</v>
      </c>
      <c r="Q9" s="394">
        <f t="shared" ref="Q9:Q40" si="0">AVERAGE(H9,K9,N9)</f>
        <v>119467.2634643377</v>
      </c>
      <c r="R9" s="395">
        <f>Q9*19%</f>
        <v>22698.780058224162</v>
      </c>
      <c r="S9" s="394">
        <f>Q9+R9</f>
        <v>142166.04352256184</v>
      </c>
    </row>
    <row r="10" spans="1:19" s="108" customFormat="1" ht="29.25" customHeight="1" x14ac:dyDescent="0.25">
      <c r="A10" s="467"/>
      <c r="B10" s="375">
        <v>2</v>
      </c>
      <c r="C10" s="384" t="s">
        <v>253</v>
      </c>
      <c r="D10" s="385" t="s">
        <v>254</v>
      </c>
      <c r="E10" s="328">
        <v>1</v>
      </c>
      <c r="F10" s="337">
        <v>7</v>
      </c>
      <c r="G10" s="349">
        <v>78000</v>
      </c>
      <c r="H10" s="349">
        <f t="shared" ref="H10:H40" si="1">((G10*100%)/91.6%)+(G10*13%)</f>
        <v>95292.838427947601</v>
      </c>
      <c r="I10" s="349">
        <f t="shared" ref="I10:I40" si="2">H10*19%</f>
        <v>18105.639301310046</v>
      </c>
      <c r="J10" s="349">
        <f t="shared" ref="J10:J40" si="3">+H10+I10</f>
        <v>113398.47772925765</v>
      </c>
      <c r="K10" s="349">
        <v>85100</v>
      </c>
      <c r="L10" s="350">
        <f t="shared" ref="L10:L40" si="4">K10*19%</f>
        <v>16169</v>
      </c>
      <c r="M10" s="349">
        <v>101269</v>
      </c>
      <c r="N10" s="350">
        <v>113050</v>
      </c>
      <c r="O10" s="351">
        <f t="shared" ref="O10:O40" si="5">(N10*19%)</f>
        <v>21479.5</v>
      </c>
      <c r="P10" s="351">
        <f t="shared" ref="P10:P40" si="6">+O10+N10</f>
        <v>134529.5</v>
      </c>
      <c r="Q10" s="394">
        <f t="shared" si="0"/>
        <v>97814.279475982534</v>
      </c>
      <c r="R10" s="395">
        <f t="shared" ref="R10:R40" si="7">Q10*19%</f>
        <v>18584.713100436682</v>
      </c>
      <c r="S10" s="394">
        <f t="shared" ref="S10:S40" si="8">Q10+R10</f>
        <v>116398.99257641922</v>
      </c>
    </row>
    <row r="11" spans="1:19" s="108" customFormat="1" ht="29.25" customHeight="1" x14ac:dyDescent="0.25">
      <c r="A11" s="467"/>
      <c r="B11" s="375">
        <v>3</v>
      </c>
      <c r="C11" s="384" t="s">
        <v>255</v>
      </c>
      <c r="D11" s="385" t="s">
        <v>256</v>
      </c>
      <c r="E11" s="328">
        <v>1</v>
      </c>
      <c r="F11" s="337">
        <v>7</v>
      </c>
      <c r="G11" s="349">
        <v>57000</v>
      </c>
      <c r="H11" s="349">
        <f t="shared" si="1"/>
        <v>69637.074235807871</v>
      </c>
      <c r="I11" s="349">
        <f t="shared" si="2"/>
        <v>13231.044104803495</v>
      </c>
      <c r="J11" s="349">
        <f t="shared" si="3"/>
        <v>82868.118340611371</v>
      </c>
      <c r="K11" s="349">
        <v>71415</v>
      </c>
      <c r="L11" s="350">
        <f t="shared" si="4"/>
        <v>13568.85</v>
      </c>
      <c r="M11" s="349">
        <v>84984</v>
      </c>
      <c r="N11" s="350">
        <v>78750</v>
      </c>
      <c r="O11" s="351">
        <f t="shared" si="5"/>
        <v>14962.5</v>
      </c>
      <c r="P11" s="351">
        <f t="shared" si="6"/>
        <v>93712.5</v>
      </c>
      <c r="Q11" s="394">
        <f t="shared" si="0"/>
        <v>73267.358078602629</v>
      </c>
      <c r="R11" s="395">
        <f t="shared" si="7"/>
        <v>13920.7980349345</v>
      </c>
      <c r="S11" s="394">
        <f t="shared" si="8"/>
        <v>87188.15611353713</v>
      </c>
    </row>
    <row r="12" spans="1:19" s="108" customFormat="1" ht="29.25" customHeight="1" x14ac:dyDescent="0.25">
      <c r="A12" s="467"/>
      <c r="B12" s="375">
        <v>4</v>
      </c>
      <c r="C12" s="384" t="s">
        <v>257</v>
      </c>
      <c r="D12" s="385" t="s">
        <v>258</v>
      </c>
      <c r="E12" s="328">
        <v>1</v>
      </c>
      <c r="F12" s="337">
        <v>7</v>
      </c>
      <c r="G12" s="349">
        <v>80000</v>
      </c>
      <c r="H12" s="349">
        <f t="shared" si="1"/>
        <v>97736.244541484717</v>
      </c>
      <c r="I12" s="349">
        <f t="shared" si="2"/>
        <v>18569.886462882096</v>
      </c>
      <c r="J12" s="349">
        <f t="shared" si="3"/>
        <v>116306.13100436682</v>
      </c>
      <c r="K12" s="349">
        <v>166635</v>
      </c>
      <c r="L12" s="350">
        <f t="shared" si="4"/>
        <v>31660.65</v>
      </c>
      <c r="M12" s="349">
        <v>198296</v>
      </c>
      <c r="N12" s="350">
        <v>110250</v>
      </c>
      <c r="O12" s="351">
        <f t="shared" si="5"/>
        <v>20947.5</v>
      </c>
      <c r="P12" s="351">
        <f t="shared" si="6"/>
        <v>131197.5</v>
      </c>
      <c r="Q12" s="394">
        <f t="shared" si="0"/>
        <v>124873.74818049492</v>
      </c>
      <c r="R12" s="395">
        <f t="shared" si="7"/>
        <v>23726.012154294036</v>
      </c>
      <c r="S12" s="394">
        <f t="shared" si="8"/>
        <v>148599.76033478897</v>
      </c>
    </row>
    <row r="13" spans="1:19" s="108" customFormat="1" ht="29.25" customHeight="1" x14ac:dyDescent="0.25">
      <c r="A13" s="467"/>
      <c r="B13" s="375">
        <v>5</v>
      </c>
      <c r="C13" s="385" t="s">
        <v>259</v>
      </c>
      <c r="D13" s="385" t="s">
        <v>260</v>
      </c>
      <c r="E13" s="328">
        <v>1</v>
      </c>
      <c r="F13" s="337">
        <v>7</v>
      </c>
      <c r="G13" s="349">
        <v>35250</v>
      </c>
      <c r="H13" s="349">
        <f t="shared" si="1"/>
        <v>43065.032751091705</v>
      </c>
      <c r="I13" s="349">
        <f t="shared" si="2"/>
        <v>8182.3562227074244</v>
      </c>
      <c r="J13" s="349">
        <f t="shared" si="3"/>
        <v>51247.388973799127</v>
      </c>
      <c r="K13" s="349">
        <v>36900</v>
      </c>
      <c r="L13" s="350">
        <f t="shared" si="4"/>
        <v>7011</v>
      </c>
      <c r="M13" s="349">
        <v>43911</v>
      </c>
      <c r="N13" s="350">
        <v>50750</v>
      </c>
      <c r="O13" s="351">
        <f t="shared" si="5"/>
        <v>9642.5</v>
      </c>
      <c r="P13" s="351">
        <f t="shared" si="6"/>
        <v>60392.5</v>
      </c>
      <c r="Q13" s="394">
        <f t="shared" si="0"/>
        <v>43571.67758369723</v>
      </c>
      <c r="R13" s="395">
        <f t="shared" si="7"/>
        <v>8278.6187409024733</v>
      </c>
      <c r="S13" s="394">
        <f t="shared" si="8"/>
        <v>51850.296324599702</v>
      </c>
    </row>
    <row r="14" spans="1:19" s="108" customFormat="1" ht="29.25" customHeight="1" x14ac:dyDescent="0.25">
      <c r="A14" s="467"/>
      <c r="B14" s="375">
        <v>6</v>
      </c>
      <c r="C14" s="384" t="s">
        <v>261</v>
      </c>
      <c r="D14" s="385" t="s">
        <v>262</v>
      </c>
      <c r="E14" s="328">
        <v>1</v>
      </c>
      <c r="F14" s="337">
        <v>7</v>
      </c>
      <c r="G14" s="349">
        <v>69000</v>
      </c>
      <c r="H14" s="349">
        <f t="shared" si="1"/>
        <v>84297.51091703058</v>
      </c>
      <c r="I14" s="349">
        <f t="shared" si="2"/>
        <v>16016.52707423581</v>
      </c>
      <c r="J14" s="349">
        <f t="shared" si="3"/>
        <v>100314.03799126639</v>
      </c>
      <c r="K14" s="349">
        <v>112280</v>
      </c>
      <c r="L14" s="350">
        <f t="shared" si="4"/>
        <v>21333.200000000001</v>
      </c>
      <c r="M14" s="349">
        <v>133613</v>
      </c>
      <c r="N14" s="350">
        <v>99050</v>
      </c>
      <c r="O14" s="351">
        <f t="shared" si="5"/>
        <v>18819.5</v>
      </c>
      <c r="P14" s="351">
        <f t="shared" si="6"/>
        <v>117869.5</v>
      </c>
      <c r="Q14" s="394">
        <f t="shared" si="0"/>
        <v>98542.503639010189</v>
      </c>
      <c r="R14" s="395">
        <f t="shared" si="7"/>
        <v>18723.075691411937</v>
      </c>
      <c r="S14" s="394">
        <f t="shared" si="8"/>
        <v>117265.57933042213</v>
      </c>
    </row>
    <row r="15" spans="1:19" s="108" customFormat="1" ht="29.25" customHeight="1" x14ac:dyDescent="0.25">
      <c r="A15" s="467" t="s">
        <v>250</v>
      </c>
      <c r="B15" s="375">
        <v>7</v>
      </c>
      <c r="C15" s="384" t="s">
        <v>263</v>
      </c>
      <c r="D15" s="385" t="s">
        <v>264</v>
      </c>
      <c r="E15" s="328">
        <v>1</v>
      </c>
      <c r="F15" s="337">
        <v>7</v>
      </c>
      <c r="G15" s="349">
        <v>69000</v>
      </c>
      <c r="H15" s="349">
        <f t="shared" si="1"/>
        <v>84297.51091703058</v>
      </c>
      <c r="I15" s="349">
        <f t="shared" si="2"/>
        <v>16016.52707423581</v>
      </c>
      <c r="J15" s="349">
        <f t="shared" si="3"/>
        <v>100314.03799126639</v>
      </c>
      <c r="K15" s="349">
        <v>82524</v>
      </c>
      <c r="L15" s="350">
        <f t="shared" si="4"/>
        <v>15679.56</v>
      </c>
      <c r="M15" s="349">
        <v>98204</v>
      </c>
      <c r="N15" s="350">
        <v>99050</v>
      </c>
      <c r="O15" s="351">
        <f t="shared" si="5"/>
        <v>18819.5</v>
      </c>
      <c r="P15" s="351">
        <f t="shared" si="6"/>
        <v>117869.5</v>
      </c>
      <c r="Q15" s="394">
        <f t="shared" si="0"/>
        <v>88623.836972343517</v>
      </c>
      <c r="R15" s="395">
        <f t="shared" si="7"/>
        <v>16838.529024745269</v>
      </c>
      <c r="S15" s="394">
        <f t="shared" si="8"/>
        <v>105462.36599708878</v>
      </c>
    </row>
    <row r="16" spans="1:19" s="108" customFormat="1" ht="29.25" customHeight="1" x14ac:dyDescent="0.25">
      <c r="A16" s="467"/>
      <c r="B16" s="468">
        <v>8</v>
      </c>
      <c r="C16" s="466" t="s">
        <v>265</v>
      </c>
      <c r="D16" s="390" t="s">
        <v>266</v>
      </c>
      <c r="E16" s="328">
        <v>1</v>
      </c>
      <c r="F16" s="337">
        <v>7</v>
      </c>
      <c r="G16" s="349">
        <v>80000</v>
      </c>
      <c r="H16" s="349">
        <f t="shared" si="1"/>
        <v>97736.244541484717</v>
      </c>
      <c r="I16" s="349">
        <f t="shared" si="2"/>
        <v>18569.886462882096</v>
      </c>
      <c r="J16" s="349">
        <f t="shared" si="3"/>
        <v>116306.13100436682</v>
      </c>
      <c r="K16" s="349">
        <v>85000</v>
      </c>
      <c r="L16" s="350">
        <f t="shared" si="4"/>
        <v>16150</v>
      </c>
      <c r="M16" s="349">
        <v>101150</v>
      </c>
      <c r="N16" s="350">
        <v>112000</v>
      </c>
      <c r="O16" s="351">
        <f t="shared" si="5"/>
        <v>21280</v>
      </c>
      <c r="P16" s="351">
        <f t="shared" si="6"/>
        <v>133280</v>
      </c>
      <c r="Q16" s="394">
        <f t="shared" si="0"/>
        <v>98245.414847161577</v>
      </c>
      <c r="R16" s="395">
        <f t="shared" si="7"/>
        <v>18666.628820960701</v>
      </c>
      <c r="S16" s="394">
        <f t="shared" si="8"/>
        <v>116912.04366812228</v>
      </c>
    </row>
    <row r="17" spans="1:19" s="108" customFormat="1" ht="29.25" customHeight="1" x14ac:dyDescent="0.25">
      <c r="A17" s="467"/>
      <c r="B17" s="468"/>
      <c r="C17" s="466"/>
      <c r="D17" s="385" t="s">
        <v>267</v>
      </c>
      <c r="E17" s="328">
        <v>1</v>
      </c>
      <c r="F17" s="337">
        <v>7</v>
      </c>
      <c r="G17" s="349">
        <v>80000</v>
      </c>
      <c r="H17" s="349">
        <f t="shared" si="1"/>
        <v>97736.244541484717</v>
      </c>
      <c r="I17" s="349">
        <f t="shared" si="2"/>
        <v>18569.886462882096</v>
      </c>
      <c r="J17" s="349">
        <f t="shared" si="3"/>
        <v>116306.13100436682</v>
      </c>
      <c r="K17" s="349">
        <v>85000</v>
      </c>
      <c r="L17" s="350">
        <f t="shared" si="4"/>
        <v>16150</v>
      </c>
      <c r="M17" s="349">
        <v>101150</v>
      </c>
      <c r="N17" s="350">
        <v>112000</v>
      </c>
      <c r="O17" s="351">
        <f t="shared" si="5"/>
        <v>21280</v>
      </c>
      <c r="P17" s="351">
        <f t="shared" si="6"/>
        <v>133280</v>
      </c>
      <c r="Q17" s="394">
        <f t="shared" si="0"/>
        <v>98245.414847161577</v>
      </c>
      <c r="R17" s="395">
        <f t="shared" si="7"/>
        <v>18666.628820960701</v>
      </c>
      <c r="S17" s="394">
        <f t="shared" si="8"/>
        <v>116912.04366812228</v>
      </c>
    </row>
    <row r="18" spans="1:19" s="108" customFormat="1" ht="29.25" customHeight="1" x14ac:dyDescent="0.25">
      <c r="A18" s="467"/>
      <c r="B18" s="375">
        <v>9</v>
      </c>
      <c r="C18" s="384" t="s">
        <v>268</v>
      </c>
      <c r="D18" s="385" t="s">
        <v>269</v>
      </c>
      <c r="E18" s="328">
        <v>1</v>
      </c>
      <c r="F18" s="337">
        <v>7</v>
      </c>
      <c r="G18" s="349">
        <v>165000</v>
      </c>
      <c r="H18" s="349">
        <f t="shared" si="1"/>
        <v>201581.00436681224</v>
      </c>
      <c r="I18" s="349">
        <f t="shared" si="2"/>
        <v>38300.390829694326</v>
      </c>
      <c r="J18" s="349">
        <f t="shared" si="3"/>
        <v>239881.39519650658</v>
      </c>
      <c r="K18" s="349">
        <v>164000</v>
      </c>
      <c r="L18" s="350">
        <f t="shared" si="4"/>
        <v>31160</v>
      </c>
      <c r="M18" s="349">
        <v>195160</v>
      </c>
      <c r="N18" s="350">
        <v>227500</v>
      </c>
      <c r="O18" s="351">
        <f t="shared" si="5"/>
        <v>43225</v>
      </c>
      <c r="P18" s="351">
        <f t="shared" si="6"/>
        <v>270725</v>
      </c>
      <c r="Q18" s="394">
        <f t="shared" si="0"/>
        <v>197693.66812227076</v>
      </c>
      <c r="R18" s="395">
        <f t="shared" si="7"/>
        <v>37561.796943231442</v>
      </c>
      <c r="S18" s="394">
        <f t="shared" si="8"/>
        <v>235255.46506550221</v>
      </c>
    </row>
    <row r="19" spans="1:19" s="108" customFormat="1" ht="29.25" customHeight="1" x14ac:dyDescent="0.25">
      <c r="A19" s="467"/>
      <c r="B19" s="375">
        <v>10</v>
      </c>
      <c r="C19" s="384" t="s">
        <v>270</v>
      </c>
      <c r="D19" s="385" t="s">
        <v>271</v>
      </c>
      <c r="E19" s="328">
        <v>1</v>
      </c>
      <c r="F19" s="337">
        <v>7</v>
      </c>
      <c r="G19" s="349">
        <v>46500</v>
      </c>
      <c r="H19" s="349">
        <f t="shared" si="1"/>
        <v>56809.192139737992</v>
      </c>
      <c r="I19" s="349">
        <f t="shared" si="2"/>
        <v>10793.746506550218</v>
      </c>
      <c r="J19" s="349">
        <f t="shared" si="3"/>
        <v>67602.93864628821</v>
      </c>
      <c r="K19" s="349">
        <v>72000</v>
      </c>
      <c r="L19" s="350">
        <f t="shared" si="4"/>
        <v>13680</v>
      </c>
      <c r="M19" s="349">
        <v>85680</v>
      </c>
      <c r="N19" s="350">
        <v>66500</v>
      </c>
      <c r="O19" s="351">
        <f t="shared" si="5"/>
        <v>12635</v>
      </c>
      <c r="P19" s="351">
        <f t="shared" si="6"/>
        <v>79135</v>
      </c>
      <c r="Q19" s="394">
        <f t="shared" si="0"/>
        <v>65103.064046579333</v>
      </c>
      <c r="R19" s="395">
        <f t="shared" si="7"/>
        <v>12369.582168850073</v>
      </c>
      <c r="S19" s="394">
        <f t="shared" si="8"/>
        <v>77472.646215429413</v>
      </c>
    </row>
    <row r="20" spans="1:19" s="108" customFormat="1" ht="29.25" customHeight="1" x14ac:dyDescent="0.25">
      <c r="A20" s="467"/>
      <c r="B20" s="375">
        <v>11</v>
      </c>
      <c r="C20" s="384" t="s">
        <v>272</v>
      </c>
      <c r="D20" s="385" t="s">
        <v>273</v>
      </c>
      <c r="E20" s="328">
        <v>1</v>
      </c>
      <c r="F20" s="337">
        <v>7</v>
      </c>
      <c r="G20" s="349">
        <v>35250</v>
      </c>
      <c r="H20" s="349">
        <f>((G20*100%)/91.6%)+(G20*13%)</f>
        <v>43065.032751091705</v>
      </c>
      <c r="I20" s="349">
        <f t="shared" si="2"/>
        <v>8182.3562227074244</v>
      </c>
      <c r="J20" s="349">
        <f t="shared" si="3"/>
        <v>51247.388973799127</v>
      </c>
      <c r="K20" s="349">
        <v>80000</v>
      </c>
      <c r="L20" s="350">
        <f t="shared" si="4"/>
        <v>15200</v>
      </c>
      <c r="M20" s="349">
        <v>95200</v>
      </c>
      <c r="N20" s="350">
        <v>50750</v>
      </c>
      <c r="O20" s="351">
        <f t="shared" si="5"/>
        <v>9642.5</v>
      </c>
      <c r="P20" s="351">
        <f t="shared" si="6"/>
        <v>60392.5</v>
      </c>
      <c r="Q20" s="394">
        <f t="shared" si="0"/>
        <v>57938.344250363902</v>
      </c>
      <c r="R20" s="395">
        <f t="shared" si="7"/>
        <v>11008.285407569141</v>
      </c>
      <c r="S20" s="394">
        <f t="shared" si="8"/>
        <v>68946.629657933037</v>
      </c>
    </row>
    <row r="21" spans="1:19" s="108" customFormat="1" ht="29.25" customHeight="1" x14ac:dyDescent="0.25">
      <c r="A21" s="467"/>
      <c r="B21" s="375">
        <v>12</v>
      </c>
      <c r="C21" s="384" t="s">
        <v>274</v>
      </c>
      <c r="D21" s="385" t="s">
        <v>275</v>
      </c>
      <c r="E21" s="328">
        <v>1</v>
      </c>
      <c r="F21" s="337">
        <v>7</v>
      </c>
      <c r="G21" s="349">
        <v>48000</v>
      </c>
      <c r="H21" s="349">
        <f t="shared" si="1"/>
        <v>58641.746724890836</v>
      </c>
      <c r="I21" s="349">
        <f t="shared" si="2"/>
        <v>11141.931877729259</v>
      </c>
      <c r="J21" s="349">
        <f t="shared" si="3"/>
        <v>69783.678602620101</v>
      </c>
      <c r="K21" s="349">
        <v>90000</v>
      </c>
      <c r="L21" s="350">
        <f t="shared" si="4"/>
        <v>17100</v>
      </c>
      <c r="M21" s="349">
        <v>107100</v>
      </c>
      <c r="N21" s="350">
        <v>66500</v>
      </c>
      <c r="O21" s="351">
        <f t="shared" si="5"/>
        <v>12635</v>
      </c>
      <c r="P21" s="351">
        <f t="shared" si="6"/>
        <v>79135</v>
      </c>
      <c r="Q21" s="394">
        <f t="shared" si="0"/>
        <v>71713.915574963612</v>
      </c>
      <c r="R21" s="395">
        <f t="shared" si="7"/>
        <v>13625.643959243087</v>
      </c>
      <c r="S21" s="394">
        <f t="shared" si="8"/>
        <v>85339.559534206695</v>
      </c>
    </row>
    <row r="22" spans="1:19" s="108" customFormat="1" ht="29.25" customHeight="1" x14ac:dyDescent="0.25">
      <c r="A22" s="467"/>
      <c r="B22" s="375">
        <v>13</v>
      </c>
      <c r="C22" s="384" t="s">
        <v>276</v>
      </c>
      <c r="D22" s="385" t="s">
        <v>271</v>
      </c>
      <c r="E22" s="328">
        <v>1</v>
      </c>
      <c r="F22" s="337">
        <v>7</v>
      </c>
      <c r="G22" s="349">
        <v>30000</v>
      </c>
      <c r="H22" s="349">
        <f t="shared" si="1"/>
        <v>36651.091703056773</v>
      </c>
      <c r="I22" s="349">
        <f t="shared" si="2"/>
        <v>6963.7074235807868</v>
      </c>
      <c r="J22" s="349">
        <f t="shared" si="3"/>
        <v>43614.799126637561</v>
      </c>
      <c r="K22" s="349">
        <v>40000</v>
      </c>
      <c r="L22" s="350">
        <f t="shared" si="4"/>
        <v>7600</v>
      </c>
      <c r="M22" s="349">
        <v>47600</v>
      </c>
      <c r="N22" s="350">
        <v>43750</v>
      </c>
      <c r="O22" s="351">
        <f t="shared" si="5"/>
        <v>8312.5</v>
      </c>
      <c r="P22" s="351">
        <f t="shared" si="6"/>
        <v>52062.5</v>
      </c>
      <c r="Q22" s="394">
        <f t="shared" si="0"/>
        <v>40133.697234352258</v>
      </c>
      <c r="R22" s="395">
        <f t="shared" si="7"/>
        <v>7625.4024745269289</v>
      </c>
      <c r="S22" s="394">
        <f t="shared" si="8"/>
        <v>47759.099708879185</v>
      </c>
    </row>
    <row r="23" spans="1:19" s="108" customFormat="1" ht="29.25" customHeight="1" x14ac:dyDescent="0.25">
      <c r="A23" s="467"/>
      <c r="B23" s="375">
        <v>14</v>
      </c>
      <c r="C23" s="384" t="s">
        <v>277</v>
      </c>
      <c r="D23" s="385" t="s">
        <v>278</v>
      </c>
      <c r="E23" s="328">
        <v>1</v>
      </c>
      <c r="F23" s="337">
        <v>7</v>
      </c>
      <c r="G23" s="349">
        <v>30000</v>
      </c>
      <c r="H23" s="349">
        <f t="shared" si="1"/>
        <v>36651.091703056773</v>
      </c>
      <c r="I23" s="349">
        <f t="shared" si="2"/>
        <v>6963.7074235807868</v>
      </c>
      <c r="J23" s="349">
        <f t="shared" si="3"/>
        <v>43614.799126637561</v>
      </c>
      <c r="K23" s="349">
        <v>40000</v>
      </c>
      <c r="L23" s="350">
        <f t="shared" si="4"/>
        <v>7600</v>
      </c>
      <c r="M23" s="349">
        <v>47600</v>
      </c>
      <c r="N23" s="350">
        <v>43750</v>
      </c>
      <c r="O23" s="351">
        <f t="shared" si="5"/>
        <v>8312.5</v>
      </c>
      <c r="P23" s="351">
        <f t="shared" si="6"/>
        <v>52062.5</v>
      </c>
      <c r="Q23" s="394">
        <f t="shared" si="0"/>
        <v>40133.697234352258</v>
      </c>
      <c r="R23" s="395">
        <f t="shared" si="7"/>
        <v>7625.4024745269289</v>
      </c>
      <c r="S23" s="394">
        <f t="shared" si="8"/>
        <v>47759.099708879185</v>
      </c>
    </row>
    <row r="24" spans="1:19" s="108" customFormat="1" ht="29.25" customHeight="1" x14ac:dyDescent="0.25">
      <c r="A24" s="467" t="s">
        <v>279</v>
      </c>
      <c r="B24" s="468">
        <v>15</v>
      </c>
      <c r="C24" s="466" t="s">
        <v>280</v>
      </c>
      <c r="D24" s="390" t="s">
        <v>281</v>
      </c>
      <c r="E24" s="328">
        <v>1</v>
      </c>
      <c r="F24" s="337">
        <v>7</v>
      </c>
      <c r="G24" s="349">
        <v>1100000</v>
      </c>
      <c r="H24" s="349">
        <f t="shared" si="1"/>
        <v>1343873.362445415</v>
      </c>
      <c r="I24" s="349">
        <f t="shared" si="2"/>
        <v>255335.93886462884</v>
      </c>
      <c r="J24" s="349">
        <f t="shared" si="3"/>
        <v>1599209.3013100438</v>
      </c>
      <c r="K24" s="349">
        <v>828000</v>
      </c>
      <c r="L24" s="350">
        <f t="shared" si="4"/>
        <v>157320</v>
      </c>
      <c r="M24" s="349">
        <v>985320</v>
      </c>
      <c r="N24" s="350">
        <v>1557500</v>
      </c>
      <c r="O24" s="351">
        <f t="shared" si="5"/>
        <v>295925</v>
      </c>
      <c r="P24" s="351">
        <f t="shared" si="6"/>
        <v>1853425</v>
      </c>
      <c r="Q24" s="394">
        <f t="shared" si="0"/>
        <v>1243124.4541484716</v>
      </c>
      <c r="R24" s="395">
        <f t="shared" si="7"/>
        <v>236193.64628820959</v>
      </c>
      <c r="S24" s="394">
        <f t="shared" si="8"/>
        <v>1479318.1004366812</v>
      </c>
    </row>
    <row r="25" spans="1:19" s="108" customFormat="1" ht="29.25" customHeight="1" x14ac:dyDescent="0.25">
      <c r="A25" s="467"/>
      <c r="B25" s="468"/>
      <c r="C25" s="466"/>
      <c r="D25" s="385" t="s">
        <v>283</v>
      </c>
      <c r="E25" s="328">
        <v>1</v>
      </c>
      <c r="F25" s="337">
        <v>7</v>
      </c>
      <c r="G25" s="349">
        <v>10750000</v>
      </c>
      <c r="H25" s="349">
        <f t="shared" si="1"/>
        <v>13133307.86026201</v>
      </c>
      <c r="I25" s="349">
        <f t="shared" si="2"/>
        <v>2495328.493449782</v>
      </c>
      <c r="J25" s="349">
        <f t="shared" si="3"/>
        <v>15628636.353711791</v>
      </c>
      <c r="K25" s="349">
        <v>25000000</v>
      </c>
      <c r="L25" s="350">
        <f t="shared" si="4"/>
        <v>4750000</v>
      </c>
      <c r="M25" s="349">
        <v>29750000</v>
      </c>
      <c r="N25" s="350">
        <v>15050000</v>
      </c>
      <c r="O25" s="351">
        <f t="shared" si="5"/>
        <v>2859500</v>
      </c>
      <c r="P25" s="351">
        <f t="shared" si="6"/>
        <v>17909500</v>
      </c>
      <c r="Q25" s="394">
        <f t="shared" si="0"/>
        <v>17727769.286754001</v>
      </c>
      <c r="R25" s="395">
        <f t="shared" si="7"/>
        <v>3368276.1644832604</v>
      </c>
      <c r="S25" s="394">
        <f t="shared" si="8"/>
        <v>21096045.451237261</v>
      </c>
    </row>
    <row r="26" spans="1:19" s="108" customFormat="1" ht="29.25" customHeight="1" x14ac:dyDescent="0.25">
      <c r="A26" s="467"/>
      <c r="B26" s="468">
        <v>16</v>
      </c>
      <c r="C26" s="466" t="s">
        <v>284</v>
      </c>
      <c r="D26" s="390" t="s">
        <v>281</v>
      </c>
      <c r="E26" s="328">
        <v>1</v>
      </c>
      <c r="F26" s="337">
        <v>7</v>
      </c>
      <c r="G26" s="349">
        <v>850000</v>
      </c>
      <c r="H26" s="349">
        <f t="shared" si="1"/>
        <v>1038447.5982532752</v>
      </c>
      <c r="I26" s="349">
        <f t="shared" si="2"/>
        <v>197305.04366812229</v>
      </c>
      <c r="J26" s="349">
        <f t="shared" si="3"/>
        <v>1235752.6419213975</v>
      </c>
      <c r="K26" s="349">
        <v>880000</v>
      </c>
      <c r="L26" s="350">
        <f t="shared" si="4"/>
        <v>167200</v>
      </c>
      <c r="M26" s="349">
        <v>1047200</v>
      </c>
      <c r="N26" s="350">
        <v>1183000</v>
      </c>
      <c r="O26" s="351">
        <f t="shared" si="5"/>
        <v>224770</v>
      </c>
      <c r="P26" s="351">
        <f t="shared" si="6"/>
        <v>1407770</v>
      </c>
      <c r="Q26" s="394">
        <f t="shared" si="0"/>
        <v>1033815.8660844251</v>
      </c>
      <c r="R26" s="395">
        <f t="shared" si="7"/>
        <v>196425.01455604078</v>
      </c>
      <c r="S26" s="394">
        <f t="shared" si="8"/>
        <v>1230240.880640466</v>
      </c>
    </row>
    <row r="27" spans="1:19" s="108" customFormat="1" ht="29.25" customHeight="1" x14ac:dyDescent="0.25">
      <c r="A27" s="467"/>
      <c r="B27" s="468"/>
      <c r="C27" s="466"/>
      <c r="D27" s="390" t="s">
        <v>285</v>
      </c>
      <c r="E27" s="328">
        <v>1</v>
      </c>
      <c r="F27" s="337">
        <v>7</v>
      </c>
      <c r="G27" s="349">
        <v>650000</v>
      </c>
      <c r="H27" s="349">
        <f t="shared" si="1"/>
        <v>794106.98689956334</v>
      </c>
      <c r="I27" s="349">
        <f t="shared" si="2"/>
        <v>150880.32751091704</v>
      </c>
      <c r="J27" s="349">
        <f t="shared" si="3"/>
        <v>944987.31441048044</v>
      </c>
      <c r="K27" s="349">
        <v>668000</v>
      </c>
      <c r="L27" s="350">
        <f t="shared" si="4"/>
        <v>126920</v>
      </c>
      <c r="M27" s="349">
        <v>794920</v>
      </c>
      <c r="N27" s="350">
        <v>849625</v>
      </c>
      <c r="O27" s="351">
        <f t="shared" si="5"/>
        <v>161428.75</v>
      </c>
      <c r="P27" s="351">
        <f t="shared" si="6"/>
        <v>1011053.75</v>
      </c>
      <c r="Q27" s="394">
        <f t="shared" si="0"/>
        <v>770577.32896652108</v>
      </c>
      <c r="R27" s="395">
        <f t="shared" si="7"/>
        <v>146409.692503639</v>
      </c>
      <c r="S27" s="394">
        <f t="shared" si="8"/>
        <v>916987.02147016011</v>
      </c>
    </row>
    <row r="28" spans="1:19" s="108" customFormat="1" ht="29.25" customHeight="1" x14ac:dyDescent="0.25">
      <c r="A28" s="467"/>
      <c r="B28" s="468"/>
      <c r="C28" s="466"/>
      <c r="D28" s="390" t="s">
        <v>286</v>
      </c>
      <c r="E28" s="328">
        <v>1</v>
      </c>
      <c r="F28" s="337">
        <v>7</v>
      </c>
      <c r="G28" s="349">
        <v>1300000</v>
      </c>
      <c r="H28" s="349">
        <f t="shared" si="1"/>
        <v>1588213.9737991267</v>
      </c>
      <c r="I28" s="349">
        <f t="shared" si="2"/>
        <v>301760.65502183407</v>
      </c>
      <c r="J28" s="349">
        <f t="shared" si="3"/>
        <v>1889974.6288209609</v>
      </c>
      <c r="K28" s="349">
        <v>1444000</v>
      </c>
      <c r="L28" s="350">
        <f t="shared" si="4"/>
        <v>274360</v>
      </c>
      <c r="M28" s="349">
        <v>1718360</v>
      </c>
      <c r="N28" s="350">
        <v>1837500</v>
      </c>
      <c r="O28" s="351">
        <f t="shared" si="5"/>
        <v>349125</v>
      </c>
      <c r="P28" s="351">
        <f t="shared" si="6"/>
        <v>2186625</v>
      </c>
      <c r="Q28" s="394">
        <f t="shared" si="0"/>
        <v>1623237.9912663754</v>
      </c>
      <c r="R28" s="395">
        <f t="shared" si="7"/>
        <v>308415.21834061132</v>
      </c>
      <c r="S28" s="394">
        <f t="shared" si="8"/>
        <v>1931653.2096069867</v>
      </c>
    </row>
    <row r="29" spans="1:19" s="108" customFormat="1" ht="29.25" customHeight="1" x14ac:dyDescent="0.25">
      <c r="A29" s="467"/>
      <c r="B29" s="468"/>
      <c r="C29" s="466"/>
      <c r="D29" s="390" t="s">
        <v>287</v>
      </c>
      <c r="E29" s="328">
        <v>1</v>
      </c>
      <c r="F29" s="337">
        <v>7</v>
      </c>
      <c r="G29" s="349">
        <v>5500000</v>
      </c>
      <c r="H29" s="349">
        <f t="shared" si="1"/>
        <v>6719366.812227075</v>
      </c>
      <c r="I29" s="349">
        <f t="shared" si="2"/>
        <v>1276679.6943231442</v>
      </c>
      <c r="J29" s="349">
        <f t="shared" si="3"/>
        <v>7996046.5065502189</v>
      </c>
      <c r="K29" s="349">
        <v>5500000</v>
      </c>
      <c r="L29" s="350">
        <f t="shared" si="4"/>
        <v>1045000</v>
      </c>
      <c r="M29" s="349">
        <v>6545000</v>
      </c>
      <c r="N29" s="350">
        <v>7000000</v>
      </c>
      <c r="O29" s="351">
        <f t="shared" si="5"/>
        <v>1330000</v>
      </c>
      <c r="P29" s="351">
        <f t="shared" si="6"/>
        <v>8330000</v>
      </c>
      <c r="Q29" s="394">
        <f t="shared" si="0"/>
        <v>6406455.6040756917</v>
      </c>
      <c r="R29" s="395">
        <f t="shared" si="7"/>
        <v>1217226.5647743815</v>
      </c>
      <c r="S29" s="394">
        <f t="shared" si="8"/>
        <v>7623682.1688500736</v>
      </c>
    </row>
    <row r="30" spans="1:19" s="108" customFormat="1" ht="29.25" customHeight="1" x14ac:dyDescent="0.25">
      <c r="A30" s="467"/>
      <c r="B30" s="468">
        <v>17</v>
      </c>
      <c r="C30" s="466" t="s">
        <v>288</v>
      </c>
      <c r="D30" s="390" t="s">
        <v>281</v>
      </c>
      <c r="E30" s="328">
        <v>1</v>
      </c>
      <c r="F30" s="337">
        <v>7</v>
      </c>
      <c r="G30" s="349">
        <v>700000</v>
      </c>
      <c r="H30" s="349">
        <f t="shared" si="1"/>
        <v>855192.13973799138</v>
      </c>
      <c r="I30" s="349">
        <f t="shared" si="2"/>
        <v>162486.50655021836</v>
      </c>
      <c r="J30" s="349">
        <f t="shared" si="3"/>
        <v>1017678.6462882097</v>
      </c>
      <c r="K30" s="349">
        <v>735000</v>
      </c>
      <c r="L30" s="350">
        <f t="shared" si="4"/>
        <v>139650</v>
      </c>
      <c r="M30" s="349">
        <v>874650</v>
      </c>
      <c r="N30" s="350">
        <v>952000</v>
      </c>
      <c r="O30" s="351">
        <f t="shared" si="5"/>
        <v>180880</v>
      </c>
      <c r="P30" s="351">
        <f t="shared" si="6"/>
        <v>1132880</v>
      </c>
      <c r="Q30" s="394">
        <f t="shared" si="0"/>
        <v>847397.37991266383</v>
      </c>
      <c r="R30" s="395">
        <f t="shared" si="7"/>
        <v>161005.50218340612</v>
      </c>
      <c r="S30" s="394">
        <f t="shared" si="8"/>
        <v>1008402.88209607</v>
      </c>
    </row>
    <row r="31" spans="1:19" s="108" customFormat="1" ht="29.25" customHeight="1" x14ac:dyDescent="0.25">
      <c r="A31" s="467"/>
      <c r="B31" s="468"/>
      <c r="C31" s="466"/>
      <c r="D31" s="390" t="s">
        <v>289</v>
      </c>
      <c r="E31" s="328">
        <v>1</v>
      </c>
      <c r="F31" s="337">
        <v>7</v>
      </c>
      <c r="G31" s="349">
        <v>400000</v>
      </c>
      <c r="H31" s="349">
        <f t="shared" si="1"/>
        <v>488681.22270742361</v>
      </c>
      <c r="I31" s="349">
        <f t="shared" si="2"/>
        <v>92849.432314410486</v>
      </c>
      <c r="J31" s="349">
        <f t="shared" si="3"/>
        <v>581530.65502183407</v>
      </c>
      <c r="K31" s="349">
        <v>442000</v>
      </c>
      <c r="L31" s="350">
        <f t="shared" si="4"/>
        <v>83980</v>
      </c>
      <c r="M31" s="349">
        <v>525980</v>
      </c>
      <c r="N31" s="350">
        <v>577626</v>
      </c>
      <c r="O31" s="351">
        <f t="shared" si="5"/>
        <v>109748.94</v>
      </c>
      <c r="P31" s="351">
        <f t="shared" si="6"/>
        <v>687374.94</v>
      </c>
      <c r="Q31" s="394">
        <f t="shared" si="0"/>
        <v>502769.07423580787</v>
      </c>
      <c r="R31" s="395">
        <f t="shared" si="7"/>
        <v>95526.124104803501</v>
      </c>
      <c r="S31" s="394">
        <f t="shared" si="8"/>
        <v>598295.19834061142</v>
      </c>
    </row>
    <row r="32" spans="1:19" s="108" customFormat="1" ht="29.25" customHeight="1" x14ac:dyDescent="0.25">
      <c r="A32" s="467"/>
      <c r="B32" s="468"/>
      <c r="C32" s="466"/>
      <c r="D32" s="390" t="s">
        <v>285</v>
      </c>
      <c r="E32" s="328">
        <v>1</v>
      </c>
      <c r="F32" s="337">
        <v>7</v>
      </c>
      <c r="G32" s="349">
        <v>490000</v>
      </c>
      <c r="H32" s="349">
        <f t="shared" si="1"/>
        <v>598634.49781659397</v>
      </c>
      <c r="I32" s="349">
        <f t="shared" si="2"/>
        <v>113740.55458515286</v>
      </c>
      <c r="J32" s="349">
        <f t="shared" si="3"/>
        <v>712375.05240174686</v>
      </c>
      <c r="K32" s="349">
        <v>442000</v>
      </c>
      <c r="L32" s="350">
        <f t="shared" si="4"/>
        <v>83980</v>
      </c>
      <c r="M32" s="349">
        <v>525980</v>
      </c>
      <c r="N32" s="350">
        <v>655264</v>
      </c>
      <c r="O32" s="351">
        <f t="shared" si="5"/>
        <v>124500.16</v>
      </c>
      <c r="P32" s="351">
        <f t="shared" si="6"/>
        <v>779764.16</v>
      </c>
      <c r="Q32" s="394">
        <f t="shared" si="0"/>
        <v>565299.49927219795</v>
      </c>
      <c r="R32" s="395">
        <f t="shared" si="7"/>
        <v>107406.90486171762</v>
      </c>
      <c r="S32" s="394">
        <f t="shared" si="8"/>
        <v>672706.40413391555</v>
      </c>
    </row>
    <row r="33" spans="1:23" s="108" customFormat="1" ht="29.25" customHeight="1" x14ac:dyDescent="0.25">
      <c r="A33" s="467" t="s">
        <v>279</v>
      </c>
      <c r="B33" s="375">
        <v>18</v>
      </c>
      <c r="C33" s="384" t="s">
        <v>290</v>
      </c>
      <c r="D33" s="385" t="s">
        <v>291</v>
      </c>
      <c r="E33" s="328">
        <v>1</v>
      </c>
      <c r="F33" s="337">
        <v>7</v>
      </c>
      <c r="G33" s="349">
        <v>1000000</v>
      </c>
      <c r="H33" s="349">
        <f t="shared" si="1"/>
        <v>1221703.0567685592</v>
      </c>
      <c r="I33" s="349">
        <f t="shared" si="2"/>
        <v>232123.58078602623</v>
      </c>
      <c r="J33" s="349">
        <f t="shared" si="3"/>
        <v>1453826.6375545855</v>
      </c>
      <c r="K33" s="392" t="s">
        <v>335</v>
      </c>
      <c r="L33" s="392" t="s">
        <v>335</v>
      </c>
      <c r="M33" s="392" t="s">
        <v>335</v>
      </c>
      <c r="N33" s="350">
        <v>1400000</v>
      </c>
      <c r="O33" s="351">
        <f t="shared" si="5"/>
        <v>266000</v>
      </c>
      <c r="P33" s="351">
        <f t="shared" si="6"/>
        <v>1666000</v>
      </c>
      <c r="Q33" s="394">
        <f t="shared" si="0"/>
        <v>1310851.5283842795</v>
      </c>
      <c r="R33" s="395">
        <f t="shared" si="7"/>
        <v>249061.7903930131</v>
      </c>
      <c r="S33" s="394">
        <f t="shared" si="8"/>
        <v>1559913.3187772925</v>
      </c>
    </row>
    <row r="34" spans="1:23" s="108" customFormat="1" ht="29.25" customHeight="1" x14ac:dyDescent="0.25">
      <c r="A34" s="467"/>
      <c r="B34" s="383">
        <v>19</v>
      </c>
      <c r="C34" s="386" t="s">
        <v>292</v>
      </c>
      <c r="D34" s="390" t="s">
        <v>294</v>
      </c>
      <c r="E34" s="328">
        <v>1</v>
      </c>
      <c r="F34" s="337">
        <v>7</v>
      </c>
      <c r="G34" s="349">
        <v>400000</v>
      </c>
      <c r="H34" s="349">
        <f t="shared" si="1"/>
        <v>488681.22270742361</v>
      </c>
      <c r="I34" s="349">
        <f t="shared" si="2"/>
        <v>92849.432314410486</v>
      </c>
      <c r="J34" s="349">
        <f t="shared" si="3"/>
        <v>581530.65502183407</v>
      </c>
      <c r="K34" s="392" t="s">
        <v>335</v>
      </c>
      <c r="L34" s="392" t="s">
        <v>335</v>
      </c>
      <c r="M34" s="392" t="s">
        <v>335</v>
      </c>
      <c r="N34" s="356"/>
      <c r="O34" s="351">
        <f t="shared" si="5"/>
        <v>0</v>
      </c>
      <c r="P34" s="351">
        <f t="shared" si="6"/>
        <v>0</v>
      </c>
      <c r="Q34" s="394">
        <f t="shared" si="0"/>
        <v>488681.22270742361</v>
      </c>
      <c r="R34" s="395">
        <f t="shared" si="7"/>
        <v>92849.432314410486</v>
      </c>
      <c r="S34" s="394">
        <f t="shared" si="8"/>
        <v>581530.65502183407</v>
      </c>
    </row>
    <row r="35" spans="1:23" s="108" customFormat="1" ht="29.25" customHeight="1" x14ac:dyDescent="0.25">
      <c r="A35" s="467"/>
      <c r="B35" s="383">
        <v>20</v>
      </c>
      <c r="C35" s="386" t="s">
        <v>295</v>
      </c>
      <c r="D35" s="390" t="s">
        <v>294</v>
      </c>
      <c r="E35" s="328">
        <v>1</v>
      </c>
      <c r="F35" s="337">
        <v>7</v>
      </c>
      <c r="G35" s="349">
        <v>6688000</v>
      </c>
      <c r="H35" s="349">
        <f t="shared" si="1"/>
        <v>8170750.043668123</v>
      </c>
      <c r="I35" s="349">
        <f t="shared" si="2"/>
        <v>1552442.5082969433</v>
      </c>
      <c r="J35" s="349">
        <f t="shared" si="3"/>
        <v>9723192.5519650653</v>
      </c>
      <c r="K35" s="392" t="s">
        <v>335</v>
      </c>
      <c r="L35" s="392" t="s">
        <v>335</v>
      </c>
      <c r="M35" s="392" t="s">
        <v>335</v>
      </c>
      <c r="N35" s="356"/>
      <c r="O35" s="351">
        <f t="shared" si="5"/>
        <v>0</v>
      </c>
      <c r="P35" s="351">
        <f t="shared" si="6"/>
        <v>0</v>
      </c>
      <c r="Q35" s="394">
        <f t="shared" si="0"/>
        <v>8170750.043668123</v>
      </c>
      <c r="R35" s="395">
        <f t="shared" si="7"/>
        <v>1552442.5082969433</v>
      </c>
      <c r="S35" s="394">
        <f t="shared" si="8"/>
        <v>9723192.5519650653</v>
      </c>
    </row>
    <row r="36" spans="1:23" s="108" customFormat="1" ht="29.25" customHeight="1" x14ac:dyDescent="0.25">
      <c r="A36" s="467"/>
      <c r="B36" s="375">
        <v>21</v>
      </c>
      <c r="C36" s="384" t="s">
        <v>299</v>
      </c>
      <c r="D36" s="390" t="s">
        <v>281</v>
      </c>
      <c r="E36" s="328">
        <v>1</v>
      </c>
      <c r="F36" s="337">
        <v>7</v>
      </c>
      <c r="G36" s="349">
        <v>2500000</v>
      </c>
      <c r="H36" s="349">
        <f t="shared" si="1"/>
        <v>3054257.6419213978</v>
      </c>
      <c r="I36" s="349">
        <f t="shared" si="2"/>
        <v>580308.95196506556</v>
      </c>
      <c r="J36" s="349">
        <f t="shared" si="3"/>
        <v>3634566.5938864634</v>
      </c>
      <c r="K36" s="392" t="s">
        <v>335</v>
      </c>
      <c r="L36" s="392" t="s">
        <v>335</v>
      </c>
      <c r="M36" s="392" t="s">
        <v>335</v>
      </c>
      <c r="N36" s="350">
        <v>3500000</v>
      </c>
      <c r="O36" s="351">
        <f t="shared" si="5"/>
        <v>665000</v>
      </c>
      <c r="P36" s="351">
        <f t="shared" si="6"/>
        <v>4165000</v>
      </c>
      <c r="Q36" s="394">
        <f t="shared" si="0"/>
        <v>3277128.8209606986</v>
      </c>
      <c r="R36" s="395">
        <f t="shared" si="7"/>
        <v>622654.47598253272</v>
      </c>
      <c r="S36" s="394">
        <f t="shared" si="8"/>
        <v>3899783.2969432315</v>
      </c>
    </row>
    <row r="37" spans="1:23" s="108" customFormat="1" ht="29.25" customHeight="1" x14ac:dyDescent="0.25">
      <c r="A37" s="467"/>
      <c r="B37" s="468">
        <v>22</v>
      </c>
      <c r="C37" s="466" t="s">
        <v>300</v>
      </c>
      <c r="D37" s="390" t="s">
        <v>301</v>
      </c>
      <c r="E37" s="328">
        <v>1</v>
      </c>
      <c r="F37" s="337">
        <v>7</v>
      </c>
      <c r="G37" s="349">
        <v>90000</v>
      </c>
      <c r="H37" s="349">
        <f t="shared" si="1"/>
        <v>109953.27510917031</v>
      </c>
      <c r="I37" s="349">
        <f t="shared" si="2"/>
        <v>20891.122270742359</v>
      </c>
      <c r="J37" s="349">
        <f t="shared" si="3"/>
        <v>130844.39737991267</v>
      </c>
      <c r="K37" s="392" t="s">
        <v>335</v>
      </c>
      <c r="L37" s="392" t="s">
        <v>335</v>
      </c>
      <c r="M37" s="392" t="s">
        <v>335</v>
      </c>
      <c r="N37" s="357">
        <v>560000</v>
      </c>
      <c r="O37" s="358">
        <f t="shared" si="5"/>
        <v>106400</v>
      </c>
      <c r="P37" s="358">
        <f t="shared" si="6"/>
        <v>666400</v>
      </c>
      <c r="Q37" s="394">
        <f t="shared" si="0"/>
        <v>334976.63755458518</v>
      </c>
      <c r="R37" s="395">
        <f t="shared" si="7"/>
        <v>63645.561135371187</v>
      </c>
      <c r="S37" s="394">
        <f t="shared" si="8"/>
        <v>398622.19868995633</v>
      </c>
    </row>
    <row r="38" spans="1:23" s="108" customFormat="1" ht="29.25" customHeight="1" x14ac:dyDescent="0.25">
      <c r="A38" s="467"/>
      <c r="B38" s="468"/>
      <c r="C38" s="466"/>
      <c r="D38" s="390" t="s">
        <v>286</v>
      </c>
      <c r="E38" s="328">
        <v>1</v>
      </c>
      <c r="F38" s="337">
        <v>7</v>
      </c>
      <c r="G38" s="349">
        <v>120000</v>
      </c>
      <c r="H38" s="349">
        <f t="shared" si="1"/>
        <v>146604.36681222709</v>
      </c>
      <c r="I38" s="349">
        <f t="shared" si="2"/>
        <v>27854.829694323147</v>
      </c>
      <c r="J38" s="349">
        <f t="shared" si="3"/>
        <v>174459.19650655024</v>
      </c>
      <c r="K38" s="392" t="s">
        <v>335</v>
      </c>
      <c r="L38" s="392" t="s">
        <v>335</v>
      </c>
      <c r="M38" s="392" t="s">
        <v>335</v>
      </c>
      <c r="N38" s="357"/>
      <c r="O38" s="358"/>
      <c r="P38" s="358"/>
      <c r="Q38" s="394">
        <f t="shared" si="0"/>
        <v>146604.36681222709</v>
      </c>
      <c r="R38" s="395">
        <f t="shared" si="7"/>
        <v>27854.829694323147</v>
      </c>
      <c r="S38" s="394">
        <f t="shared" si="8"/>
        <v>174459.19650655024</v>
      </c>
    </row>
    <row r="39" spans="1:23" s="108" customFormat="1" ht="29.25" customHeight="1" x14ac:dyDescent="0.25">
      <c r="A39" s="467"/>
      <c r="B39" s="468"/>
      <c r="C39" s="466"/>
      <c r="D39" s="390" t="s">
        <v>285</v>
      </c>
      <c r="E39" s="328">
        <v>1</v>
      </c>
      <c r="F39" s="337">
        <v>7</v>
      </c>
      <c r="G39" s="349">
        <v>140000</v>
      </c>
      <c r="H39" s="349">
        <f t="shared" si="1"/>
        <v>171038.42794759828</v>
      </c>
      <c r="I39" s="349">
        <f t="shared" si="2"/>
        <v>32497.301310043673</v>
      </c>
      <c r="J39" s="349">
        <f t="shared" si="3"/>
        <v>203535.72925764194</v>
      </c>
      <c r="K39" s="392" t="s">
        <v>335</v>
      </c>
      <c r="L39" s="392" t="s">
        <v>335</v>
      </c>
      <c r="M39" s="392" t="s">
        <v>335</v>
      </c>
      <c r="N39" s="357"/>
      <c r="O39" s="358"/>
      <c r="P39" s="358"/>
      <c r="Q39" s="394">
        <f t="shared" si="0"/>
        <v>171038.42794759828</v>
      </c>
      <c r="R39" s="395">
        <f t="shared" si="7"/>
        <v>32497.301310043673</v>
      </c>
      <c r="S39" s="394">
        <f t="shared" si="8"/>
        <v>203535.72925764194</v>
      </c>
    </row>
    <row r="40" spans="1:23" s="108" customFormat="1" ht="87.6" customHeight="1" x14ac:dyDescent="0.25">
      <c r="A40" s="387" t="s">
        <v>302</v>
      </c>
      <c r="B40" s="388">
        <v>23</v>
      </c>
      <c r="C40" s="389" t="s">
        <v>288</v>
      </c>
      <c r="D40" s="391" t="s">
        <v>303</v>
      </c>
      <c r="E40" s="328">
        <v>1</v>
      </c>
      <c r="F40" s="337">
        <v>7</v>
      </c>
      <c r="G40" s="349">
        <v>600000</v>
      </c>
      <c r="H40" s="396">
        <f t="shared" si="1"/>
        <v>733021.83406113542</v>
      </c>
      <c r="I40" s="396">
        <f t="shared" si="2"/>
        <v>139274.14847161574</v>
      </c>
      <c r="J40" s="396">
        <f t="shared" si="3"/>
        <v>872295.98253275116</v>
      </c>
      <c r="K40" s="396">
        <v>630000</v>
      </c>
      <c r="L40" s="397">
        <f t="shared" si="4"/>
        <v>119700</v>
      </c>
      <c r="M40" s="396">
        <v>749700</v>
      </c>
      <c r="N40" s="397">
        <v>840000</v>
      </c>
      <c r="O40" s="398">
        <f t="shared" si="5"/>
        <v>159600</v>
      </c>
      <c r="P40" s="398">
        <f t="shared" si="6"/>
        <v>999600</v>
      </c>
      <c r="Q40" s="394">
        <f t="shared" si="0"/>
        <v>734340.61135371181</v>
      </c>
      <c r="R40" s="395">
        <f t="shared" si="7"/>
        <v>139524.71615720526</v>
      </c>
      <c r="S40" s="394">
        <f t="shared" si="8"/>
        <v>873865.32751091709</v>
      </c>
    </row>
    <row r="41" spans="1:23" x14ac:dyDescent="0.25">
      <c r="D41" s="465"/>
      <c r="E41" s="465"/>
      <c r="F41" s="465"/>
      <c r="G41" s="465"/>
      <c r="H41" s="465"/>
      <c r="I41" s="465"/>
      <c r="J41" s="377"/>
    </row>
    <row r="42" spans="1:23" ht="109.5" customHeight="1" x14ac:dyDescent="0.25">
      <c r="D42" s="315" t="s">
        <v>175</v>
      </c>
      <c r="E42" s="462" t="s">
        <v>334</v>
      </c>
      <c r="F42" s="463"/>
      <c r="G42" s="463"/>
      <c r="H42" s="463"/>
      <c r="I42" s="463"/>
      <c r="J42" s="463"/>
      <c r="K42" s="463"/>
      <c r="L42" s="463"/>
      <c r="M42" s="463"/>
      <c r="N42" s="463"/>
      <c r="O42" s="463"/>
      <c r="P42" s="463"/>
      <c r="Q42" s="463"/>
      <c r="R42" s="463"/>
      <c r="S42" s="463"/>
    </row>
    <row r="44" spans="1:23" s="182" customFormat="1" ht="48" customHeight="1" x14ac:dyDescent="0.25">
      <c r="C44" s="320"/>
      <c r="D44" s="320"/>
      <c r="E44" s="319"/>
      <c r="F44" s="319"/>
      <c r="G44" s="319"/>
      <c r="H44" s="320"/>
      <c r="I44" s="320"/>
      <c r="J44" s="320"/>
      <c r="K44" s="319"/>
      <c r="L44" s="319"/>
      <c r="M44" s="319"/>
      <c r="N44" s="319"/>
      <c r="O44" s="319"/>
      <c r="P44" s="319"/>
      <c r="Q44" s="319"/>
      <c r="R44" s="319"/>
      <c r="S44" s="319"/>
    </row>
    <row r="45" spans="1:23" s="275" customFormat="1" hidden="1" x14ac:dyDescent="0.25">
      <c r="C45" s="327"/>
      <c r="D45" s="322"/>
      <c r="E45" s="322"/>
      <c r="F45" s="322"/>
      <c r="G45" s="322"/>
      <c r="H45" s="322"/>
      <c r="I45" s="322"/>
      <c r="J45" s="322"/>
      <c r="K45" s="322"/>
      <c r="L45" s="322"/>
      <c r="M45" s="322"/>
      <c r="N45" s="322"/>
      <c r="O45" s="322"/>
      <c r="P45" s="322"/>
      <c r="Q45" s="322"/>
      <c r="R45" s="322"/>
      <c r="S45" s="323"/>
      <c r="T45" s="138"/>
      <c r="U45" s="138"/>
      <c r="V45" s="276"/>
      <c r="W45" s="276"/>
    </row>
    <row r="46" spans="1:23" s="275" customFormat="1" ht="14.25" hidden="1" x14ac:dyDescent="0.2">
      <c r="C46" s="327"/>
      <c r="D46" s="324" t="s">
        <v>247</v>
      </c>
      <c r="E46" s="380"/>
      <c r="F46" s="324"/>
      <c r="G46" s="324"/>
      <c r="H46" s="378"/>
      <c r="I46" s="378"/>
      <c r="J46" s="378"/>
      <c r="K46" s="324"/>
      <c r="L46" s="324"/>
      <c r="M46" s="324"/>
      <c r="N46" s="324"/>
      <c r="O46" s="324"/>
      <c r="P46" s="323"/>
      <c r="Q46" s="323"/>
      <c r="R46" s="323"/>
      <c r="S46" s="323"/>
      <c r="T46" s="276"/>
      <c r="U46" s="276"/>
      <c r="V46" s="276"/>
      <c r="W46" s="276"/>
    </row>
    <row r="47" spans="1:23" hidden="1" x14ac:dyDescent="0.25">
      <c r="D47" s="326" t="s">
        <v>213</v>
      </c>
      <c r="E47" s="381"/>
      <c r="F47" s="326"/>
      <c r="G47" s="326"/>
      <c r="H47" s="326"/>
    </row>
    <row r="48" spans="1:23" hidden="1" x14ac:dyDescent="0.25">
      <c r="D48" s="464" t="s">
        <v>181</v>
      </c>
      <c r="E48" s="464"/>
      <c r="F48" s="324"/>
      <c r="G48" s="324"/>
      <c r="H48" s="324"/>
    </row>
    <row r="50" spans="4:4" x14ac:dyDescent="0.25">
      <c r="D50" s="327"/>
    </row>
    <row r="51" spans="4:4" hidden="1" x14ac:dyDescent="0.25">
      <c r="D51" s="327" t="s">
        <v>179</v>
      </c>
    </row>
  </sheetData>
  <mergeCells count="28">
    <mergeCell ref="Q6:S6"/>
    <mergeCell ref="A6:D7"/>
    <mergeCell ref="E6:E7"/>
    <mergeCell ref="A8:B8"/>
    <mergeCell ref="C8:D8"/>
    <mergeCell ref="D2:O2"/>
    <mergeCell ref="D3:O3"/>
    <mergeCell ref="D4:I4"/>
    <mergeCell ref="H6:J6"/>
    <mergeCell ref="K6:M6"/>
    <mergeCell ref="N6:P6"/>
    <mergeCell ref="A9:A14"/>
    <mergeCell ref="A15:A23"/>
    <mergeCell ref="B16:B17"/>
    <mergeCell ref="C16:C17"/>
    <mergeCell ref="A24:A32"/>
    <mergeCell ref="B24:B25"/>
    <mergeCell ref="C24:C25"/>
    <mergeCell ref="B26:B29"/>
    <mergeCell ref="C26:C29"/>
    <mergeCell ref="B30:B32"/>
    <mergeCell ref="E42:S42"/>
    <mergeCell ref="D48:E48"/>
    <mergeCell ref="D41:I41"/>
    <mergeCell ref="C30:C32"/>
    <mergeCell ref="A33:A39"/>
    <mergeCell ref="B37:B39"/>
    <mergeCell ref="C37:C39"/>
  </mergeCells>
  <pageMargins left="0.28999999999999998" right="0.5" top="0.33" bottom="0.3" header="0.31496062992125984" footer="0.31496062992125984"/>
  <pageSetup paperSize="14" scale="91"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68"/>
  <sheetViews>
    <sheetView topLeftCell="A35" zoomScale="50" zoomScaleNormal="50" workbookViewId="0">
      <selection activeCell="B9" sqref="A9:XFD50"/>
    </sheetView>
  </sheetViews>
  <sheetFormatPr baseColWidth="10" defaultRowHeight="15" x14ac:dyDescent="0.25"/>
  <cols>
    <col min="1" max="2" width="4.5703125" customWidth="1"/>
    <col min="3" max="3" width="18.42578125" style="292" customWidth="1"/>
    <col min="4" max="4" width="57" style="292" customWidth="1"/>
    <col min="5" max="5" width="14.85546875" style="292" hidden="1" customWidth="1"/>
    <col min="6" max="6" width="0" style="292" hidden="1" customWidth="1"/>
    <col min="7" max="7" width="13.85546875" style="292" hidden="1" customWidth="1"/>
    <col min="8" max="8" width="22.42578125" style="292" customWidth="1"/>
    <col min="9" max="10" width="19.42578125" style="292" customWidth="1"/>
    <col min="11" max="11" width="24.42578125" style="292" hidden="1" customWidth="1"/>
    <col min="12" max="12" width="16.28515625" style="292" customWidth="1"/>
    <col min="13" max="13" width="16.140625" style="292" customWidth="1"/>
    <col min="14" max="14" width="20.5703125" style="292" customWidth="1"/>
    <col min="15" max="15" width="24.140625" style="292" hidden="1" customWidth="1"/>
    <col min="16" max="16" width="18" style="292" customWidth="1"/>
    <col min="17" max="17" width="24.42578125" style="292" customWidth="1"/>
    <col min="18" max="18" width="23.7109375" style="292" customWidth="1"/>
    <col min="19" max="19" width="21.5703125" style="292" hidden="1" customWidth="1"/>
    <col min="20" max="20" width="19.5703125" style="292" customWidth="1"/>
    <col min="21" max="21" width="19.140625" style="292" customWidth="1"/>
    <col min="22" max="22" width="17.140625" style="292" customWidth="1"/>
    <col min="23" max="23" width="25" hidden="1" customWidth="1"/>
    <col min="24" max="24" width="12.5703125" bestFit="1" customWidth="1"/>
    <col min="25" max="25" width="20.42578125" bestFit="1" customWidth="1"/>
    <col min="259" max="259" width="4.5703125" customWidth="1"/>
    <col min="260" max="260" width="50.7109375" customWidth="1"/>
    <col min="263" max="263" width="14.7109375" customWidth="1"/>
    <col min="264" max="264" width="16.85546875" customWidth="1"/>
    <col min="265" max="265" width="15.5703125" customWidth="1"/>
    <col min="266" max="266" width="14.42578125" customWidth="1"/>
    <col min="267" max="267" width="14" customWidth="1"/>
    <col min="268" max="268" width="13" customWidth="1"/>
    <col min="269" max="269" width="14.42578125" customWidth="1"/>
    <col min="270" max="270" width="14.85546875" customWidth="1"/>
    <col min="271" max="271" width="13.5703125" customWidth="1"/>
    <col min="272" max="272" width="14.42578125" customWidth="1"/>
    <col min="273" max="273" width="14.7109375" customWidth="1"/>
    <col min="274" max="274" width="14.42578125" customWidth="1"/>
    <col min="275" max="275" width="13.42578125" bestFit="1" customWidth="1"/>
    <col min="515" max="515" width="4.5703125" customWidth="1"/>
    <col min="516" max="516" width="50.7109375" customWidth="1"/>
    <col min="519" max="519" width="14.7109375" customWidth="1"/>
    <col min="520" max="520" width="16.85546875" customWidth="1"/>
    <col min="521" max="521" width="15.5703125" customWidth="1"/>
    <col min="522" max="522" width="14.42578125" customWidth="1"/>
    <col min="523" max="523" width="14" customWidth="1"/>
    <col min="524" max="524" width="13" customWidth="1"/>
    <col min="525" max="525" width="14.42578125" customWidth="1"/>
    <col min="526" max="526" width="14.85546875" customWidth="1"/>
    <col min="527" max="527" width="13.5703125" customWidth="1"/>
    <col min="528" max="528" width="14.42578125" customWidth="1"/>
    <col min="529" max="529" width="14.7109375" customWidth="1"/>
    <col min="530" max="530" width="14.42578125" customWidth="1"/>
    <col min="531" max="531" width="13.42578125" bestFit="1" customWidth="1"/>
    <col min="771" max="771" width="4.5703125" customWidth="1"/>
    <col min="772" max="772" width="50.7109375" customWidth="1"/>
    <col min="775" max="775" width="14.7109375" customWidth="1"/>
    <col min="776" max="776" width="16.85546875" customWidth="1"/>
    <col min="777" max="777" width="15.5703125" customWidth="1"/>
    <col min="778" max="778" width="14.42578125" customWidth="1"/>
    <col min="779" max="779" width="14" customWidth="1"/>
    <col min="780" max="780" width="13" customWidth="1"/>
    <col min="781" max="781" width="14.42578125" customWidth="1"/>
    <col min="782" max="782" width="14.85546875" customWidth="1"/>
    <col min="783" max="783" width="13.5703125" customWidth="1"/>
    <col min="784" max="784" width="14.42578125" customWidth="1"/>
    <col min="785" max="785" width="14.7109375" customWidth="1"/>
    <col min="786" max="786" width="14.42578125" customWidth="1"/>
    <col min="787" max="787" width="13.42578125" bestFit="1" customWidth="1"/>
    <col min="1027" max="1027" width="4.5703125" customWidth="1"/>
    <col min="1028" max="1028" width="50.7109375" customWidth="1"/>
    <col min="1031" max="1031" width="14.7109375" customWidth="1"/>
    <col min="1032" max="1032" width="16.85546875" customWidth="1"/>
    <col min="1033" max="1033" width="15.5703125" customWidth="1"/>
    <col min="1034" max="1034" width="14.42578125" customWidth="1"/>
    <col min="1035" max="1035" width="14" customWidth="1"/>
    <col min="1036" max="1036" width="13" customWidth="1"/>
    <col min="1037" max="1037" width="14.42578125" customWidth="1"/>
    <col min="1038" max="1038" width="14.85546875" customWidth="1"/>
    <col min="1039" max="1039" width="13.5703125" customWidth="1"/>
    <col min="1040" max="1040" width="14.42578125" customWidth="1"/>
    <col min="1041" max="1041" width="14.7109375" customWidth="1"/>
    <col min="1042" max="1042" width="14.42578125" customWidth="1"/>
    <col min="1043" max="1043" width="13.42578125" bestFit="1" customWidth="1"/>
    <col min="1283" max="1283" width="4.5703125" customWidth="1"/>
    <col min="1284" max="1284" width="50.7109375" customWidth="1"/>
    <col min="1287" max="1287" width="14.7109375" customWidth="1"/>
    <col min="1288" max="1288" width="16.85546875" customWidth="1"/>
    <col min="1289" max="1289" width="15.5703125" customWidth="1"/>
    <col min="1290" max="1290" width="14.42578125" customWidth="1"/>
    <col min="1291" max="1291" width="14" customWidth="1"/>
    <col min="1292" max="1292" width="13" customWidth="1"/>
    <col min="1293" max="1293" width="14.42578125" customWidth="1"/>
    <col min="1294" max="1294" width="14.85546875" customWidth="1"/>
    <col min="1295" max="1295" width="13.5703125" customWidth="1"/>
    <col min="1296" max="1296" width="14.42578125" customWidth="1"/>
    <col min="1297" max="1297" width="14.7109375" customWidth="1"/>
    <col min="1298" max="1298" width="14.42578125" customWidth="1"/>
    <col min="1299" max="1299" width="13.42578125" bestFit="1" customWidth="1"/>
    <col min="1539" max="1539" width="4.5703125" customWidth="1"/>
    <col min="1540" max="1540" width="50.7109375" customWidth="1"/>
    <col min="1543" max="1543" width="14.7109375" customWidth="1"/>
    <col min="1544" max="1544" width="16.85546875" customWidth="1"/>
    <col min="1545" max="1545" width="15.5703125" customWidth="1"/>
    <col min="1546" max="1546" width="14.42578125" customWidth="1"/>
    <col min="1547" max="1547" width="14" customWidth="1"/>
    <col min="1548" max="1548" width="13" customWidth="1"/>
    <col min="1549" max="1549" width="14.42578125" customWidth="1"/>
    <col min="1550" max="1550" width="14.85546875" customWidth="1"/>
    <col min="1551" max="1551" width="13.5703125" customWidth="1"/>
    <col min="1552" max="1552" width="14.42578125" customWidth="1"/>
    <col min="1553" max="1553" width="14.7109375" customWidth="1"/>
    <col min="1554" max="1554" width="14.42578125" customWidth="1"/>
    <col min="1555" max="1555" width="13.42578125" bestFit="1" customWidth="1"/>
    <col min="1795" max="1795" width="4.5703125" customWidth="1"/>
    <col min="1796" max="1796" width="50.7109375" customWidth="1"/>
    <col min="1799" max="1799" width="14.7109375" customWidth="1"/>
    <col min="1800" max="1800" width="16.85546875" customWidth="1"/>
    <col min="1801" max="1801" width="15.5703125" customWidth="1"/>
    <col min="1802" max="1802" width="14.42578125" customWidth="1"/>
    <col min="1803" max="1803" width="14" customWidth="1"/>
    <col min="1804" max="1804" width="13" customWidth="1"/>
    <col min="1805" max="1805" width="14.42578125" customWidth="1"/>
    <col min="1806" max="1806" width="14.85546875" customWidth="1"/>
    <col min="1807" max="1807" width="13.5703125" customWidth="1"/>
    <col min="1808" max="1808" width="14.42578125" customWidth="1"/>
    <col min="1809" max="1809" width="14.7109375" customWidth="1"/>
    <col min="1810" max="1810" width="14.42578125" customWidth="1"/>
    <col min="1811" max="1811" width="13.42578125" bestFit="1" customWidth="1"/>
    <col min="2051" max="2051" width="4.5703125" customWidth="1"/>
    <col min="2052" max="2052" width="50.7109375" customWidth="1"/>
    <col min="2055" max="2055" width="14.7109375" customWidth="1"/>
    <col min="2056" max="2056" width="16.85546875" customWidth="1"/>
    <col min="2057" max="2057" width="15.5703125" customWidth="1"/>
    <col min="2058" max="2058" width="14.42578125" customWidth="1"/>
    <col min="2059" max="2059" width="14" customWidth="1"/>
    <col min="2060" max="2060" width="13" customWidth="1"/>
    <col min="2061" max="2061" width="14.42578125" customWidth="1"/>
    <col min="2062" max="2062" width="14.85546875" customWidth="1"/>
    <col min="2063" max="2063" width="13.5703125" customWidth="1"/>
    <col min="2064" max="2064" width="14.42578125" customWidth="1"/>
    <col min="2065" max="2065" width="14.7109375" customWidth="1"/>
    <col min="2066" max="2066" width="14.42578125" customWidth="1"/>
    <col min="2067" max="2067" width="13.42578125" bestFit="1" customWidth="1"/>
    <col min="2307" max="2307" width="4.5703125" customWidth="1"/>
    <col min="2308" max="2308" width="50.7109375" customWidth="1"/>
    <col min="2311" max="2311" width="14.7109375" customWidth="1"/>
    <col min="2312" max="2312" width="16.85546875" customWidth="1"/>
    <col min="2313" max="2313" width="15.5703125" customWidth="1"/>
    <col min="2314" max="2314" width="14.42578125" customWidth="1"/>
    <col min="2315" max="2315" width="14" customWidth="1"/>
    <col min="2316" max="2316" width="13" customWidth="1"/>
    <col min="2317" max="2317" width="14.42578125" customWidth="1"/>
    <col min="2318" max="2318" width="14.85546875" customWidth="1"/>
    <col min="2319" max="2319" width="13.5703125" customWidth="1"/>
    <col min="2320" max="2320" width="14.42578125" customWidth="1"/>
    <col min="2321" max="2321" width="14.7109375" customWidth="1"/>
    <col min="2322" max="2322" width="14.42578125" customWidth="1"/>
    <col min="2323" max="2323" width="13.42578125" bestFit="1" customWidth="1"/>
    <col min="2563" max="2563" width="4.5703125" customWidth="1"/>
    <col min="2564" max="2564" width="50.7109375" customWidth="1"/>
    <col min="2567" max="2567" width="14.7109375" customWidth="1"/>
    <col min="2568" max="2568" width="16.85546875" customWidth="1"/>
    <col min="2569" max="2569" width="15.5703125" customWidth="1"/>
    <col min="2570" max="2570" width="14.42578125" customWidth="1"/>
    <col min="2571" max="2571" width="14" customWidth="1"/>
    <col min="2572" max="2572" width="13" customWidth="1"/>
    <col min="2573" max="2573" width="14.42578125" customWidth="1"/>
    <col min="2574" max="2574" width="14.85546875" customWidth="1"/>
    <col min="2575" max="2575" width="13.5703125" customWidth="1"/>
    <col min="2576" max="2576" width="14.42578125" customWidth="1"/>
    <col min="2577" max="2577" width="14.7109375" customWidth="1"/>
    <col min="2578" max="2578" width="14.42578125" customWidth="1"/>
    <col min="2579" max="2579" width="13.42578125" bestFit="1" customWidth="1"/>
    <col min="2819" max="2819" width="4.5703125" customWidth="1"/>
    <col min="2820" max="2820" width="50.7109375" customWidth="1"/>
    <col min="2823" max="2823" width="14.7109375" customWidth="1"/>
    <col min="2824" max="2824" width="16.85546875" customWidth="1"/>
    <col min="2825" max="2825" width="15.5703125" customWidth="1"/>
    <col min="2826" max="2826" width="14.42578125" customWidth="1"/>
    <col min="2827" max="2827" width="14" customWidth="1"/>
    <col min="2828" max="2828" width="13" customWidth="1"/>
    <col min="2829" max="2829" width="14.42578125" customWidth="1"/>
    <col min="2830" max="2830" width="14.85546875" customWidth="1"/>
    <col min="2831" max="2831" width="13.5703125" customWidth="1"/>
    <col min="2832" max="2832" width="14.42578125" customWidth="1"/>
    <col min="2833" max="2833" width="14.7109375" customWidth="1"/>
    <col min="2834" max="2834" width="14.42578125" customWidth="1"/>
    <col min="2835" max="2835" width="13.42578125" bestFit="1" customWidth="1"/>
    <col min="3075" max="3075" width="4.5703125" customWidth="1"/>
    <col min="3076" max="3076" width="50.7109375" customWidth="1"/>
    <col min="3079" max="3079" width="14.7109375" customWidth="1"/>
    <col min="3080" max="3080" width="16.85546875" customWidth="1"/>
    <col min="3081" max="3081" width="15.5703125" customWidth="1"/>
    <col min="3082" max="3082" width="14.42578125" customWidth="1"/>
    <col min="3083" max="3083" width="14" customWidth="1"/>
    <col min="3084" max="3084" width="13" customWidth="1"/>
    <col min="3085" max="3085" width="14.42578125" customWidth="1"/>
    <col min="3086" max="3086" width="14.85546875" customWidth="1"/>
    <col min="3087" max="3087" width="13.5703125" customWidth="1"/>
    <col min="3088" max="3088" width="14.42578125" customWidth="1"/>
    <col min="3089" max="3089" width="14.7109375" customWidth="1"/>
    <col min="3090" max="3090" width="14.42578125" customWidth="1"/>
    <col min="3091" max="3091" width="13.42578125" bestFit="1" customWidth="1"/>
    <col min="3331" max="3331" width="4.5703125" customWidth="1"/>
    <col min="3332" max="3332" width="50.7109375" customWidth="1"/>
    <col min="3335" max="3335" width="14.7109375" customWidth="1"/>
    <col min="3336" max="3336" width="16.85546875" customWidth="1"/>
    <col min="3337" max="3337" width="15.5703125" customWidth="1"/>
    <col min="3338" max="3338" width="14.42578125" customWidth="1"/>
    <col min="3339" max="3339" width="14" customWidth="1"/>
    <col min="3340" max="3340" width="13" customWidth="1"/>
    <col min="3341" max="3341" width="14.42578125" customWidth="1"/>
    <col min="3342" max="3342" width="14.85546875" customWidth="1"/>
    <col min="3343" max="3343" width="13.5703125" customWidth="1"/>
    <col min="3344" max="3344" width="14.42578125" customWidth="1"/>
    <col min="3345" max="3345" width="14.7109375" customWidth="1"/>
    <col min="3346" max="3346" width="14.42578125" customWidth="1"/>
    <col min="3347" max="3347" width="13.42578125" bestFit="1" customWidth="1"/>
    <col min="3587" max="3587" width="4.5703125" customWidth="1"/>
    <col min="3588" max="3588" width="50.7109375" customWidth="1"/>
    <col min="3591" max="3591" width="14.7109375" customWidth="1"/>
    <col min="3592" max="3592" width="16.85546875" customWidth="1"/>
    <col min="3593" max="3593" width="15.5703125" customWidth="1"/>
    <col min="3594" max="3594" width="14.42578125" customWidth="1"/>
    <col min="3595" max="3595" width="14" customWidth="1"/>
    <col min="3596" max="3596" width="13" customWidth="1"/>
    <col min="3597" max="3597" width="14.42578125" customWidth="1"/>
    <col min="3598" max="3598" width="14.85546875" customWidth="1"/>
    <col min="3599" max="3599" width="13.5703125" customWidth="1"/>
    <col min="3600" max="3600" width="14.42578125" customWidth="1"/>
    <col min="3601" max="3601" width="14.7109375" customWidth="1"/>
    <col min="3602" max="3602" width="14.42578125" customWidth="1"/>
    <col min="3603" max="3603" width="13.42578125" bestFit="1" customWidth="1"/>
    <col min="3843" max="3843" width="4.5703125" customWidth="1"/>
    <col min="3844" max="3844" width="50.7109375" customWidth="1"/>
    <col min="3847" max="3847" width="14.7109375" customWidth="1"/>
    <col min="3848" max="3848" width="16.85546875" customWidth="1"/>
    <col min="3849" max="3849" width="15.5703125" customWidth="1"/>
    <col min="3850" max="3850" width="14.42578125" customWidth="1"/>
    <col min="3851" max="3851" width="14" customWidth="1"/>
    <col min="3852" max="3852" width="13" customWidth="1"/>
    <col min="3853" max="3853" width="14.42578125" customWidth="1"/>
    <col min="3854" max="3854" width="14.85546875" customWidth="1"/>
    <col min="3855" max="3855" width="13.5703125" customWidth="1"/>
    <col min="3856" max="3856" width="14.42578125" customWidth="1"/>
    <col min="3857" max="3857" width="14.7109375" customWidth="1"/>
    <col min="3858" max="3858" width="14.42578125" customWidth="1"/>
    <col min="3859" max="3859" width="13.42578125" bestFit="1" customWidth="1"/>
    <col min="4099" max="4099" width="4.5703125" customWidth="1"/>
    <col min="4100" max="4100" width="50.7109375" customWidth="1"/>
    <col min="4103" max="4103" width="14.7109375" customWidth="1"/>
    <col min="4104" max="4104" width="16.85546875" customWidth="1"/>
    <col min="4105" max="4105" width="15.5703125" customWidth="1"/>
    <col min="4106" max="4106" width="14.42578125" customWidth="1"/>
    <col min="4107" max="4107" width="14" customWidth="1"/>
    <col min="4108" max="4108" width="13" customWidth="1"/>
    <col min="4109" max="4109" width="14.42578125" customWidth="1"/>
    <col min="4110" max="4110" width="14.85546875" customWidth="1"/>
    <col min="4111" max="4111" width="13.5703125" customWidth="1"/>
    <col min="4112" max="4112" width="14.42578125" customWidth="1"/>
    <col min="4113" max="4113" width="14.7109375" customWidth="1"/>
    <col min="4114" max="4114" width="14.42578125" customWidth="1"/>
    <col min="4115" max="4115" width="13.42578125" bestFit="1" customWidth="1"/>
    <col min="4355" max="4355" width="4.5703125" customWidth="1"/>
    <col min="4356" max="4356" width="50.7109375" customWidth="1"/>
    <col min="4359" max="4359" width="14.7109375" customWidth="1"/>
    <col min="4360" max="4360" width="16.85546875" customWidth="1"/>
    <col min="4361" max="4361" width="15.5703125" customWidth="1"/>
    <col min="4362" max="4362" width="14.42578125" customWidth="1"/>
    <col min="4363" max="4363" width="14" customWidth="1"/>
    <col min="4364" max="4364" width="13" customWidth="1"/>
    <col min="4365" max="4365" width="14.42578125" customWidth="1"/>
    <col min="4366" max="4366" width="14.85546875" customWidth="1"/>
    <col min="4367" max="4367" width="13.5703125" customWidth="1"/>
    <col min="4368" max="4368" width="14.42578125" customWidth="1"/>
    <col min="4369" max="4369" width="14.7109375" customWidth="1"/>
    <col min="4370" max="4370" width="14.42578125" customWidth="1"/>
    <col min="4371" max="4371" width="13.42578125" bestFit="1" customWidth="1"/>
    <col min="4611" max="4611" width="4.5703125" customWidth="1"/>
    <col min="4612" max="4612" width="50.7109375" customWidth="1"/>
    <col min="4615" max="4615" width="14.7109375" customWidth="1"/>
    <col min="4616" max="4616" width="16.85546875" customWidth="1"/>
    <col min="4617" max="4617" width="15.5703125" customWidth="1"/>
    <col min="4618" max="4618" width="14.42578125" customWidth="1"/>
    <col min="4619" max="4619" width="14" customWidth="1"/>
    <col min="4620" max="4620" width="13" customWidth="1"/>
    <col min="4621" max="4621" width="14.42578125" customWidth="1"/>
    <col min="4622" max="4622" width="14.85546875" customWidth="1"/>
    <col min="4623" max="4623" width="13.5703125" customWidth="1"/>
    <col min="4624" max="4624" width="14.42578125" customWidth="1"/>
    <col min="4625" max="4625" width="14.7109375" customWidth="1"/>
    <col min="4626" max="4626" width="14.42578125" customWidth="1"/>
    <col min="4627" max="4627" width="13.42578125" bestFit="1" customWidth="1"/>
    <col min="4867" max="4867" width="4.5703125" customWidth="1"/>
    <col min="4868" max="4868" width="50.7109375" customWidth="1"/>
    <col min="4871" max="4871" width="14.7109375" customWidth="1"/>
    <col min="4872" max="4872" width="16.85546875" customWidth="1"/>
    <col min="4873" max="4873" width="15.5703125" customWidth="1"/>
    <col min="4874" max="4874" width="14.42578125" customWidth="1"/>
    <col min="4875" max="4875" width="14" customWidth="1"/>
    <col min="4876" max="4876" width="13" customWidth="1"/>
    <col min="4877" max="4877" width="14.42578125" customWidth="1"/>
    <col min="4878" max="4878" width="14.85546875" customWidth="1"/>
    <col min="4879" max="4879" width="13.5703125" customWidth="1"/>
    <col min="4880" max="4880" width="14.42578125" customWidth="1"/>
    <col min="4881" max="4881" width="14.7109375" customWidth="1"/>
    <col min="4882" max="4882" width="14.42578125" customWidth="1"/>
    <col min="4883" max="4883" width="13.42578125" bestFit="1" customWidth="1"/>
    <col min="5123" max="5123" width="4.5703125" customWidth="1"/>
    <col min="5124" max="5124" width="50.7109375" customWidth="1"/>
    <col min="5127" max="5127" width="14.7109375" customWidth="1"/>
    <col min="5128" max="5128" width="16.85546875" customWidth="1"/>
    <col min="5129" max="5129" width="15.5703125" customWidth="1"/>
    <col min="5130" max="5130" width="14.42578125" customWidth="1"/>
    <col min="5131" max="5131" width="14" customWidth="1"/>
    <col min="5132" max="5132" width="13" customWidth="1"/>
    <col min="5133" max="5133" width="14.42578125" customWidth="1"/>
    <col min="5134" max="5134" width="14.85546875" customWidth="1"/>
    <col min="5135" max="5135" width="13.5703125" customWidth="1"/>
    <col min="5136" max="5136" width="14.42578125" customWidth="1"/>
    <col min="5137" max="5137" width="14.7109375" customWidth="1"/>
    <col min="5138" max="5138" width="14.42578125" customWidth="1"/>
    <col min="5139" max="5139" width="13.42578125" bestFit="1" customWidth="1"/>
    <col min="5379" max="5379" width="4.5703125" customWidth="1"/>
    <col min="5380" max="5380" width="50.7109375" customWidth="1"/>
    <col min="5383" max="5383" width="14.7109375" customWidth="1"/>
    <col min="5384" max="5384" width="16.85546875" customWidth="1"/>
    <col min="5385" max="5385" width="15.5703125" customWidth="1"/>
    <col min="5386" max="5386" width="14.42578125" customWidth="1"/>
    <col min="5387" max="5387" width="14" customWidth="1"/>
    <col min="5388" max="5388" width="13" customWidth="1"/>
    <col min="5389" max="5389" width="14.42578125" customWidth="1"/>
    <col min="5390" max="5390" width="14.85546875" customWidth="1"/>
    <col min="5391" max="5391" width="13.5703125" customWidth="1"/>
    <col min="5392" max="5392" width="14.42578125" customWidth="1"/>
    <col min="5393" max="5393" width="14.7109375" customWidth="1"/>
    <col min="5394" max="5394" width="14.42578125" customWidth="1"/>
    <col min="5395" max="5395" width="13.42578125" bestFit="1" customWidth="1"/>
    <col min="5635" max="5635" width="4.5703125" customWidth="1"/>
    <col min="5636" max="5636" width="50.7109375" customWidth="1"/>
    <col min="5639" max="5639" width="14.7109375" customWidth="1"/>
    <col min="5640" max="5640" width="16.85546875" customWidth="1"/>
    <col min="5641" max="5641" width="15.5703125" customWidth="1"/>
    <col min="5642" max="5642" width="14.42578125" customWidth="1"/>
    <col min="5643" max="5643" width="14" customWidth="1"/>
    <col min="5644" max="5644" width="13" customWidth="1"/>
    <col min="5645" max="5645" width="14.42578125" customWidth="1"/>
    <col min="5646" max="5646" width="14.85546875" customWidth="1"/>
    <col min="5647" max="5647" width="13.5703125" customWidth="1"/>
    <col min="5648" max="5648" width="14.42578125" customWidth="1"/>
    <col min="5649" max="5649" width="14.7109375" customWidth="1"/>
    <col min="5650" max="5650" width="14.42578125" customWidth="1"/>
    <col min="5651" max="5651" width="13.42578125" bestFit="1" customWidth="1"/>
    <col min="5891" max="5891" width="4.5703125" customWidth="1"/>
    <col min="5892" max="5892" width="50.7109375" customWidth="1"/>
    <col min="5895" max="5895" width="14.7109375" customWidth="1"/>
    <col min="5896" max="5896" width="16.85546875" customWidth="1"/>
    <col min="5897" max="5897" width="15.5703125" customWidth="1"/>
    <col min="5898" max="5898" width="14.42578125" customWidth="1"/>
    <col min="5899" max="5899" width="14" customWidth="1"/>
    <col min="5900" max="5900" width="13" customWidth="1"/>
    <col min="5901" max="5901" width="14.42578125" customWidth="1"/>
    <col min="5902" max="5902" width="14.85546875" customWidth="1"/>
    <col min="5903" max="5903" width="13.5703125" customWidth="1"/>
    <col min="5904" max="5904" width="14.42578125" customWidth="1"/>
    <col min="5905" max="5905" width="14.7109375" customWidth="1"/>
    <col min="5906" max="5906" width="14.42578125" customWidth="1"/>
    <col min="5907" max="5907" width="13.42578125" bestFit="1" customWidth="1"/>
    <col min="6147" max="6147" width="4.5703125" customWidth="1"/>
    <col min="6148" max="6148" width="50.7109375" customWidth="1"/>
    <col min="6151" max="6151" width="14.7109375" customWidth="1"/>
    <col min="6152" max="6152" width="16.85546875" customWidth="1"/>
    <col min="6153" max="6153" width="15.5703125" customWidth="1"/>
    <col min="6154" max="6154" width="14.42578125" customWidth="1"/>
    <col min="6155" max="6155" width="14" customWidth="1"/>
    <col min="6156" max="6156" width="13" customWidth="1"/>
    <col min="6157" max="6157" width="14.42578125" customWidth="1"/>
    <col min="6158" max="6158" width="14.85546875" customWidth="1"/>
    <col min="6159" max="6159" width="13.5703125" customWidth="1"/>
    <col min="6160" max="6160" width="14.42578125" customWidth="1"/>
    <col min="6161" max="6161" width="14.7109375" customWidth="1"/>
    <col min="6162" max="6162" width="14.42578125" customWidth="1"/>
    <col min="6163" max="6163" width="13.42578125" bestFit="1" customWidth="1"/>
    <col min="6403" max="6403" width="4.5703125" customWidth="1"/>
    <col min="6404" max="6404" width="50.7109375" customWidth="1"/>
    <col min="6407" max="6407" width="14.7109375" customWidth="1"/>
    <col min="6408" max="6408" width="16.85546875" customWidth="1"/>
    <col min="6409" max="6409" width="15.5703125" customWidth="1"/>
    <col min="6410" max="6410" width="14.42578125" customWidth="1"/>
    <col min="6411" max="6411" width="14" customWidth="1"/>
    <col min="6412" max="6412" width="13" customWidth="1"/>
    <col min="6413" max="6413" width="14.42578125" customWidth="1"/>
    <col min="6414" max="6414" width="14.85546875" customWidth="1"/>
    <col min="6415" max="6415" width="13.5703125" customWidth="1"/>
    <col min="6416" max="6416" width="14.42578125" customWidth="1"/>
    <col min="6417" max="6417" width="14.7109375" customWidth="1"/>
    <col min="6418" max="6418" width="14.42578125" customWidth="1"/>
    <col min="6419" max="6419" width="13.42578125" bestFit="1" customWidth="1"/>
    <col min="6659" max="6659" width="4.5703125" customWidth="1"/>
    <col min="6660" max="6660" width="50.7109375" customWidth="1"/>
    <col min="6663" max="6663" width="14.7109375" customWidth="1"/>
    <col min="6664" max="6664" width="16.85546875" customWidth="1"/>
    <col min="6665" max="6665" width="15.5703125" customWidth="1"/>
    <col min="6666" max="6666" width="14.42578125" customWidth="1"/>
    <col min="6667" max="6667" width="14" customWidth="1"/>
    <col min="6668" max="6668" width="13" customWidth="1"/>
    <col min="6669" max="6669" width="14.42578125" customWidth="1"/>
    <col min="6670" max="6670" width="14.85546875" customWidth="1"/>
    <col min="6671" max="6671" width="13.5703125" customWidth="1"/>
    <col min="6672" max="6672" width="14.42578125" customWidth="1"/>
    <col min="6673" max="6673" width="14.7109375" customWidth="1"/>
    <col min="6674" max="6674" width="14.42578125" customWidth="1"/>
    <col min="6675" max="6675" width="13.42578125" bestFit="1" customWidth="1"/>
    <col min="6915" max="6915" width="4.5703125" customWidth="1"/>
    <col min="6916" max="6916" width="50.7109375" customWidth="1"/>
    <col min="6919" max="6919" width="14.7109375" customWidth="1"/>
    <col min="6920" max="6920" width="16.85546875" customWidth="1"/>
    <col min="6921" max="6921" width="15.5703125" customWidth="1"/>
    <col min="6922" max="6922" width="14.42578125" customWidth="1"/>
    <col min="6923" max="6923" width="14" customWidth="1"/>
    <col min="6924" max="6924" width="13" customWidth="1"/>
    <col min="6925" max="6925" width="14.42578125" customWidth="1"/>
    <col min="6926" max="6926" width="14.85546875" customWidth="1"/>
    <col min="6927" max="6927" width="13.5703125" customWidth="1"/>
    <col min="6928" max="6928" width="14.42578125" customWidth="1"/>
    <col min="6929" max="6929" width="14.7109375" customWidth="1"/>
    <col min="6930" max="6930" width="14.42578125" customWidth="1"/>
    <col min="6931" max="6931" width="13.42578125" bestFit="1" customWidth="1"/>
    <col min="7171" max="7171" width="4.5703125" customWidth="1"/>
    <col min="7172" max="7172" width="50.7109375" customWidth="1"/>
    <col min="7175" max="7175" width="14.7109375" customWidth="1"/>
    <col min="7176" max="7176" width="16.85546875" customWidth="1"/>
    <col min="7177" max="7177" width="15.5703125" customWidth="1"/>
    <col min="7178" max="7178" width="14.42578125" customWidth="1"/>
    <col min="7179" max="7179" width="14" customWidth="1"/>
    <col min="7180" max="7180" width="13" customWidth="1"/>
    <col min="7181" max="7181" width="14.42578125" customWidth="1"/>
    <col min="7182" max="7182" width="14.85546875" customWidth="1"/>
    <col min="7183" max="7183" width="13.5703125" customWidth="1"/>
    <col min="7184" max="7184" width="14.42578125" customWidth="1"/>
    <col min="7185" max="7185" width="14.7109375" customWidth="1"/>
    <col min="7186" max="7186" width="14.42578125" customWidth="1"/>
    <col min="7187" max="7187" width="13.42578125" bestFit="1" customWidth="1"/>
    <col min="7427" max="7427" width="4.5703125" customWidth="1"/>
    <col min="7428" max="7428" width="50.7109375" customWidth="1"/>
    <col min="7431" max="7431" width="14.7109375" customWidth="1"/>
    <col min="7432" max="7432" width="16.85546875" customWidth="1"/>
    <col min="7433" max="7433" width="15.5703125" customWidth="1"/>
    <col min="7434" max="7434" width="14.42578125" customWidth="1"/>
    <col min="7435" max="7435" width="14" customWidth="1"/>
    <col min="7436" max="7436" width="13" customWidth="1"/>
    <col min="7437" max="7437" width="14.42578125" customWidth="1"/>
    <col min="7438" max="7438" width="14.85546875" customWidth="1"/>
    <col min="7439" max="7439" width="13.5703125" customWidth="1"/>
    <col min="7440" max="7440" width="14.42578125" customWidth="1"/>
    <col min="7441" max="7441" width="14.7109375" customWidth="1"/>
    <col min="7442" max="7442" width="14.42578125" customWidth="1"/>
    <col min="7443" max="7443" width="13.42578125" bestFit="1" customWidth="1"/>
    <col min="7683" max="7683" width="4.5703125" customWidth="1"/>
    <col min="7684" max="7684" width="50.7109375" customWidth="1"/>
    <col min="7687" max="7687" width="14.7109375" customWidth="1"/>
    <col min="7688" max="7688" width="16.85546875" customWidth="1"/>
    <col min="7689" max="7689" width="15.5703125" customWidth="1"/>
    <col min="7690" max="7690" width="14.42578125" customWidth="1"/>
    <col min="7691" max="7691" width="14" customWidth="1"/>
    <col min="7692" max="7692" width="13" customWidth="1"/>
    <col min="7693" max="7693" width="14.42578125" customWidth="1"/>
    <col min="7694" max="7694" width="14.85546875" customWidth="1"/>
    <col min="7695" max="7695" width="13.5703125" customWidth="1"/>
    <col min="7696" max="7696" width="14.42578125" customWidth="1"/>
    <col min="7697" max="7697" width="14.7109375" customWidth="1"/>
    <col min="7698" max="7698" width="14.42578125" customWidth="1"/>
    <col min="7699" max="7699" width="13.42578125" bestFit="1" customWidth="1"/>
    <col min="7939" max="7939" width="4.5703125" customWidth="1"/>
    <col min="7940" max="7940" width="50.7109375" customWidth="1"/>
    <col min="7943" max="7943" width="14.7109375" customWidth="1"/>
    <col min="7944" max="7944" width="16.85546875" customWidth="1"/>
    <col min="7945" max="7945" width="15.5703125" customWidth="1"/>
    <col min="7946" max="7946" width="14.42578125" customWidth="1"/>
    <col min="7947" max="7947" width="14" customWidth="1"/>
    <col min="7948" max="7948" width="13" customWidth="1"/>
    <col min="7949" max="7949" width="14.42578125" customWidth="1"/>
    <col min="7950" max="7950" width="14.85546875" customWidth="1"/>
    <col min="7951" max="7951" width="13.5703125" customWidth="1"/>
    <col min="7952" max="7952" width="14.42578125" customWidth="1"/>
    <col min="7953" max="7953" width="14.7109375" customWidth="1"/>
    <col min="7954" max="7954" width="14.42578125" customWidth="1"/>
    <col min="7955" max="7955" width="13.42578125" bestFit="1" customWidth="1"/>
    <col min="8195" max="8195" width="4.5703125" customWidth="1"/>
    <col min="8196" max="8196" width="50.7109375" customWidth="1"/>
    <col min="8199" max="8199" width="14.7109375" customWidth="1"/>
    <col min="8200" max="8200" width="16.85546875" customWidth="1"/>
    <col min="8201" max="8201" width="15.5703125" customWidth="1"/>
    <col min="8202" max="8202" width="14.42578125" customWidth="1"/>
    <col min="8203" max="8203" width="14" customWidth="1"/>
    <col min="8204" max="8204" width="13" customWidth="1"/>
    <col min="8205" max="8205" width="14.42578125" customWidth="1"/>
    <col min="8206" max="8206" width="14.85546875" customWidth="1"/>
    <col min="8207" max="8207" width="13.5703125" customWidth="1"/>
    <col min="8208" max="8208" width="14.42578125" customWidth="1"/>
    <col min="8209" max="8209" width="14.7109375" customWidth="1"/>
    <col min="8210" max="8210" width="14.42578125" customWidth="1"/>
    <col min="8211" max="8211" width="13.42578125" bestFit="1" customWidth="1"/>
    <col min="8451" max="8451" width="4.5703125" customWidth="1"/>
    <col min="8452" max="8452" width="50.7109375" customWidth="1"/>
    <col min="8455" max="8455" width="14.7109375" customWidth="1"/>
    <col min="8456" max="8456" width="16.85546875" customWidth="1"/>
    <col min="8457" max="8457" width="15.5703125" customWidth="1"/>
    <col min="8458" max="8458" width="14.42578125" customWidth="1"/>
    <col min="8459" max="8459" width="14" customWidth="1"/>
    <col min="8460" max="8460" width="13" customWidth="1"/>
    <col min="8461" max="8461" width="14.42578125" customWidth="1"/>
    <col min="8462" max="8462" width="14.85546875" customWidth="1"/>
    <col min="8463" max="8463" width="13.5703125" customWidth="1"/>
    <col min="8464" max="8464" width="14.42578125" customWidth="1"/>
    <col min="8465" max="8465" width="14.7109375" customWidth="1"/>
    <col min="8466" max="8466" width="14.42578125" customWidth="1"/>
    <col min="8467" max="8467" width="13.42578125" bestFit="1" customWidth="1"/>
    <col min="8707" max="8707" width="4.5703125" customWidth="1"/>
    <col min="8708" max="8708" width="50.7109375" customWidth="1"/>
    <col min="8711" max="8711" width="14.7109375" customWidth="1"/>
    <col min="8712" max="8712" width="16.85546875" customWidth="1"/>
    <col min="8713" max="8713" width="15.5703125" customWidth="1"/>
    <col min="8714" max="8714" width="14.42578125" customWidth="1"/>
    <col min="8715" max="8715" width="14" customWidth="1"/>
    <col min="8716" max="8716" width="13" customWidth="1"/>
    <col min="8717" max="8717" width="14.42578125" customWidth="1"/>
    <col min="8718" max="8718" width="14.85546875" customWidth="1"/>
    <col min="8719" max="8719" width="13.5703125" customWidth="1"/>
    <col min="8720" max="8720" width="14.42578125" customWidth="1"/>
    <col min="8721" max="8721" width="14.7109375" customWidth="1"/>
    <col min="8722" max="8722" width="14.42578125" customWidth="1"/>
    <col min="8723" max="8723" width="13.42578125" bestFit="1" customWidth="1"/>
    <col min="8963" max="8963" width="4.5703125" customWidth="1"/>
    <col min="8964" max="8964" width="50.7109375" customWidth="1"/>
    <col min="8967" max="8967" width="14.7109375" customWidth="1"/>
    <col min="8968" max="8968" width="16.85546875" customWidth="1"/>
    <col min="8969" max="8969" width="15.5703125" customWidth="1"/>
    <col min="8970" max="8970" width="14.42578125" customWidth="1"/>
    <col min="8971" max="8971" width="14" customWidth="1"/>
    <col min="8972" max="8972" width="13" customWidth="1"/>
    <col min="8973" max="8973" width="14.42578125" customWidth="1"/>
    <col min="8974" max="8974" width="14.85546875" customWidth="1"/>
    <col min="8975" max="8975" width="13.5703125" customWidth="1"/>
    <col min="8976" max="8976" width="14.42578125" customWidth="1"/>
    <col min="8977" max="8977" width="14.7109375" customWidth="1"/>
    <col min="8978" max="8978" width="14.42578125" customWidth="1"/>
    <col min="8979" max="8979" width="13.42578125" bestFit="1" customWidth="1"/>
    <col min="9219" max="9219" width="4.5703125" customWidth="1"/>
    <col min="9220" max="9220" width="50.7109375" customWidth="1"/>
    <col min="9223" max="9223" width="14.7109375" customWidth="1"/>
    <col min="9224" max="9224" width="16.85546875" customWidth="1"/>
    <col min="9225" max="9225" width="15.5703125" customWidth="1"/>
    <col min="9226" max="9226" width="14.42578125" customWidth="1"/>
    <col min="9227" max="9227" width="14" customWidth="1"/>
    <col min="9228" max="9228" width="13" customWidth="1"/>
    <col min="9229" max="9229" width="14.42578125" customWidth="1"/>
    <col min="9230" max="9230" width="14.85546875" customWidth="1"/>
    <col min="9231" max="9231" width="13.5703125" customWidth="1"/>
    <col min="9232" max="9232" width="14.42578125" customWidth="1"/>
    <col min="9233" max="9233" width="14.7109375" customWidth="1"/>
    <col min="9234" max="9234" width="14.42578125" customWidth="1"/>
    <col min="9235" max="9235" width="13.42578125" bestFit="1" customWidth="1"/>
    <col min="9475" max="9475" width="4.5703125" customWidth="1"/>
    <col min="9476" max="9476" width="50.7109375" customWidth="1"/>
    <col min="9479" max="9479" width="14.7109375" customWidth="1"/>
    <col min="9480" max="9480" width="16.85546875" customWidth="1"/>
    <col min="9481" max="9481" width="15.5703125" customWidth="1"/>
    <col min="9482" max="9482" width="14.42578125" customWidth="1"/>
    <col min="9483" max="9483" width="14" customWidth="1"/>
    <col min="9484" max="9484" width="13" customWidth="1"/>
    <col min="9485" max="9485" width="14.42578125" customWidth="1"/>
    <col min="9486" max="9486" width="14.85546875" customWidth="1"/>
    <col min="9487" max="9487" width="13.5703125" customWidth="1"/>
    <col min="9488" max="9488" width="14.42578125" customWidth="1"/>
    <col min="9489" max="9489" width="14.7109375" customWidth="1"/>
    <col min="9490" max="9490" width="14.42578125" customWidth="1"/>
    <col min="9491" max="9491" width="13.42578125" bestFit="1" customWidth="1"/>
    <col min="9731" max="9731" width="4.5703125" customWidth="1"/>
    <col min="9732" max="9732" width="50.7109375" customWidth="1"/>
    <col min="9735" max="9735" width="14.7109375" customWidth="1"/>
    <col min="9736" max="9736" width="16.85546875" customWidth="1"/>
    <col min="9737" max="9737" width="15.5703125" customWidth="1"/>
    <col min="9738" max="9738" width="14.42578125" customWidth="1"/>
    <col min="9739" max="9739" width="14" customWidth="1"/>
    <col min="9740" max="9740" width="13" customWidth="1"/>
    <col min="9741" max="9741" width="14.42578125" customWidth="1"/>
    <col min="9742" max="9742" width="14.85546875" customWidth="1"/>
    <col min="9743" max="9743" width="13.5703125" customWidth="1"/>
    <col min="9744" max="9744" width="14.42578125" customWidth="1"/>
    <col min="9745" max="9745" width="14.7109375" customWidth="1"/>
    <col min="9746" max="9746" width="14.42578125" customWidth="1"/>
    <col min="9747" max="9747" width="13.42578125" bestFit="1" customWidth="1"/>
    <col min="9987" max="9987" width="4.5703125" customWidth="1"/>
    <col min="9988" max="9988" width="50.7109375" customWidth="1"/>
    <col min="9991" max="9991" width="14.7109375" customWidth="1"/>
    <col min="9992" max="9992" width="16.85546875" customWidth="1"/>
    <col min="9993" max="9993" width="15.5703125" customWidth="1"/>
    <col min="9994" max="9994" width="14.42578125" customWidth="1"/>
    <col min="9995" max="9995" width="14" customWidth="1"/>
    <col min="9996" max="9996" width="13" customWidth="1"/>
    <col min="9997" max="9997" width="14.42578125" customWidth="1"/>
    <col min="9998" max="9998" width="14.85546875" customWidth="1"/>
    <col min="9999" max="9999" width="13.5703125" customWidth="1"/>
    <col min="10000" max="10000" width="14.42578125" customWidth="1"/>
    <col min="10001" max="10001" width="14.7109375" customWidth="1"/>
    <col min="10002" max="10002" width="14.42578125" customWidth="1"/>
    <col min="10003" max="10003" width="13.42578125" bestFit="1" customWidth="1"/>
    <col min="10243" max="10243" width="4.5703125" customWidth="1"/>
    <col min="10244" max="10244" width="50.7109375" customWidth="1"/>
    <col min="10247" max="10247" width="14.7109375" customWidth="1"/>
    <col min="10248" max="10248" width="16.85546875" customWidth="1"/>
    <col min="10249" max="10249" width="15.5703125" customWidth="1"/>
    <col min="10250" max="10250" width="14.42578125" customWidth="1"/>
    <col min="10251" max="10251" width="14" customWidth="1"/>
    <col min="10252" max="10252" width="13" customWidth="1"/>
    <col min="10253" max="10253" width="14.42578125" customWidth="1"/>
    <col min="10254" max="10254" width="14.85546875" customWidth="1"/>
    <col min="10255" max="10255" width="13.5703125" customWidth="1"/>
    <col min="10256" max="10256" width="14.42578125" customWidth="1"/>
    <col min="10257" max="10257" width="14.7109375" customWidth="1"/>
    <col min="10258" max="10258" width="14.42578125" customWidth="1"/>
    <col min="10259" max="10259" width="13.42578125" bestFit="1" customWidth="1"/>
    <col min="10499" max="10499" width="4.5703125" customWidth="1"/>
    <col min="10500" max="10500" width="50.7109375" customWidth="1"/>
    <col min="10503" max="10503" width="14.7109375" customWidth="1"/>
    <col min="10504" max="10504" width="16.85546875" customWidth="1"/>
    <col min="10505" max="10505" width="15.5703125" customWidth="1"/>
    <col min="10506" max="10506" width="14.42578125" customWidth="1"/>
    <col min="10507" max="10507" width="14" customWidth="1"/>
    <col min="10508" max="10508" width="13" customWidth="1"/>
    <col min="10509" max="10509" width="14.42578125" customWidth="1"/>
    <col min="10510" max="10510" width="14.85546875" customWidth="1"/>
    <col min="10511" max="10511" width="13.5703125" customWidth="1"/>
    <col min="10512" max="10512" width="14.42578125" customWidth="1"/>
    <col min="10513" max="10513" width="14.7109375" customWidth="1"/>
    <col min="10514" max="10514" width="14.42578125" customWidth="1"/>
    <col min="10515" max="10515" width="13.42578125" bestFit="1" customWidth="1"/>
    <col min="10755" max="10755" width="4.5703125" customWidth="1"/>
    <col min="10756" max="10756" width="50.7109375" customWidth="1"/>
    <col min="10759" max="10759" width="14.7109375" customWidth="1"/>
    <col min="10760" max="10760" width="16.85546875" customWidth="1"/>
    <col min="10761" max="10761" width="15.5703125" customWidth="1"/>
    <col min="10762" max="10762" width="14.42578125" customWidth="1"/>
    <col min="10763" max="10763" width="14" customWidth="1"/>
    <col min="10764" max="10764" width="13" customWidth="1"/>
    <col min="10765" max="10765" width="14.42578125" customWidth="1"/>
    <col min="10766" max="10766" width="14.85546875" customWidth="1"/>
    <col min="10767" max="10767" width="13.5703125" customWidth="1"/>
    <col min="10768" max="10768" width="14.42578125" customWidth="1"/>
    <col min="10769" max="10769" width="14.7109375" customWidth="1"/>
    <col min="10770" max="10770" width="14.42578125" customWidth="1"/>
    <col min="10771" max="10771" width="13.42578125" bestFit="1" customWidth="1"/>
    <col min="11011" max="11011" width="4.5703125" customWidth="1"/>
    <col min="11012" max="11012" width="50.7109375" customWidth="1"/>
    <col min="11015" max="11015" width="14.7109375" customWidth="1"/>
    <col min="11016" max="11016" width="16.85546875" customWidth="1"/>
    <col min="11017" max="11017" width="15.5703125" customWidth="1"/>
    <col min="11018" max="11018" width="14.42578125" customWidth="1"/>
    <col min="11019" max="11019" width="14" customWidth="1"/>
    <col min="11020" max="11020" width="13" customWidth="1"/>
    <col min="11021" max="11021" width="14.42578125" customWidth="1"/>
    <col min="11022" max="11022" width="14.85546875" customWidth="1"/>
    <col min="11023" max="11023" width="13.5703125" customWidth="1"/>
    <col min="11024" max="11024" width="14.42578125" customWidth="1"/>
    <col min="11025" max="11025" width="14.7109375" customWidth="1"/>
    <col min="11026" max="11026" width="14.42578125" customWidth="1"/>
    <col min="11027" max="11027" width="13.42578125" bestFit="1" customWidth="1"/>
    <col min="11267" max="11267" width="4.5703125" customWidth="1"/>
    <col min="11268" max="11268" width="50.7109375" customWidth="1"/>
    <col min="11271" max="11271" width="14.7109375" customWidth="1"/>
    <col min="11272" max="11272" width="16.85546875" customWidth="1"/>
    <col min="11273" max="11273" width="15.5703125" customWidth="1"/>
    <col min="11274" max="11274" width="14.42578125" customWidth="1"/>
    <col min="11275" max="11275" width="14" customWidth="1"/>
    <col min="11276" max="11276" width="13" customWidth="1"/>
    <col min="11277" max="11277" width="14.42578125" customWidth="1"/>
    <col min="11278" max="11278" width="14.85546875" customWidth="1"/>
    <col min="11279" max="11279" width="13.5703125" customWidth="1"/>
    <col min="11280" max="11280" width="14.42578125" customWidth="1"/>
    <col min="11281" max="11281" width="14.7109375" customWidth="1"/>
    <col min="11282" max="11282" width="14.42578125" customWidth="1"/>
    <col min="11283" max="11283" width="13.42578125" bestFit="1" customWidth="1"/>
    <col min="11523" max="11523" width="4.5703125" customWidth="1"/>
    <col min="11524" max="11524" width="50.7109375" customWidth="1"/>
    <col min="11527" max="11527" width="14.7109375" customWidth="1"/>
    <col min="11528" max="11528" width="16.85546875" customWidth="1"/>
    <col min="11529" max="11529" width="15.5703125" customWidth="1"/>
    <col min="11530" max="11530" width="14.42578125" customWidth="1"/>
    <col min="11531" max="11531" width="14" customWidth="1"/>
    <col min="11532" max="11532" width="13" customWidth="1"/>
    <col min="11533" max="11533" width="14.42578125" customWidth="1"/>
    <col min="11534" max="11534" width="14.85546875" customWidth="1"/>
    <col min="11535" max="11535" width="13.5703125" customWidth="1"/>
    <col min="11536" max="11536" width="14.42578125" customWidth="1"/>
    <col min="11537" max="11537" width="14.7109375" customWidth="1"/>
    <col min="11538" max="11538" width="14.42578125" customWidth="1"/>
    <col min="11539" max="11539" width="13.42578125" bestFit="1" customWidth="1"/>
    <col min="11779" max="11779" width="4.5703125" customWidth="1"/>
    <col min="11780" max="11780" width="50.7109375" customWidth="1"/>
    <col min="11783" max="11783" width="14.7109375" customWidth="1"/>
    <col min="11784" max="11784" width="16.85546875" customWidth="1"/>
    <col min="11785" max="11785" width="15.5703125" customWidth="1"/>
    <col min="11786" max="11786" width="14.42578125" customWidth="1"/>
    <col min="11787" max="11787" width="14" customWidth="1"/>
    <col min="11788" max="11788" width="13" customWidth="1"/>
    <col min="11789" max="11789" width="14.42578125" customWidth="1"/>
    <col min="11790" max="11790" width="14.85546875" customWidth="1"/>
    <col min="11791" max="11791" width="13.5703125" customWidth="1"/>
    <col min="11792" max="11792" width="14.42578125" customWidth="1"/>
    <col min="11793" max="11793" width="14.7109375" customWidth="1"/>
    <col min="11794" max="11794" width="14.42578125" customWidth="1"/>
    <col min="11795" max="11795" width="13.42578125" bestFit="1" customWidth="1"/>
    <col min="12035" max="12035" width="4.5703125" customWidth="1"/>
    <col min="12036" max="12036" width="50.7109375" customWidth="1"/>
    <col min="12039" max="12039" width="14.7109375" customWidth="1"/>
    <col min="12040" max="12040" width="16.85546875" customWidth="1"/>
    <col min="12041" max="12041" width="15.5703125" customWidth="1"/>
    <col min="12042" max="12042" width="14.42578125" customWidth="1"/>
    <col min="12043" max="12043" width="14" customWidth="1"/>
    <col min="12044" max="12044" width="13" customWidth="1"/>
    <col min="12045" max="12045" width="14.42578125" customWidth="1"/>
    <col min="12046" max="12046" width="14.85546875" customWidth="1"/>
    <col min="12047" max="12047" width="13.5703125" customWidth="1"/>
    <col min="12048" max="12048" width="14.42578125" customWidth="1"/>
    <col min="12049" max="12049" width="14.7109375" customWidth="1"/>
    <col min="12050" max="12050" width="14.42578125" customWidth="1"/>
    <col min="12051" max="12051" width="13.42578125" bestFit="1" customWidth="1"/>
    <col min="12291" max="12291" width="4.5703125" customWidth="1"/>
    <col min="12292" max="12292" width="50.7109375" customWidth="1"/>
    <col min="12295" max="12295" width="14.7109375" customWidth="1"/>
    <col min="12296" max="12296" width="16.85546875" customWidth="1"/>
    <col min="12297" max="12297" width="15.5703125" customWidth="1"/>
    <col min="12298" max="12298" width="14.42578125" customWidth="1"/>
    <col min="12299" max="12299" width="14" customWidth="1"/>
    <col min="12300" max="12300" width="13" customWidth="1"/>
    <col min="12301" max="12301" width="14.42578125" customWidth="1"/>
    <col min="12302" max="12302" width="14.85546875" customWidth="1"/>
    <col min="12303" max="12303" width="13.5703125" customWidth="1"/>
    <col min="12304" max="12304" width="14.42578125" customWidth="1"/>
    <col min="12305" max="12305" width="14.7109375" customWidth="1"/>
    <col min="12306" max="12306" width="14.42578125" customWidth="1"/>
    <col min="12307" max="12307" width="13.42578125" bestFit="1" customWidth="1"/>
    <col min="12547" max="12547" width="4.5703125" customWidth="1"/>
    <col min="12548" max="12548" width="50.7109375" customWidth="1"/>
    <col min="12551" max="12551" width="14.7109375" customWidth="1"/>
    <col min="12552" max="12552" width="16.85546875" customWidth="1"/>
    <col min="12553" max="12553" width="15.5703125" customWidth="1"/>
    <col min="12554" max="12554" width="14.42578125" customWidth="1"/>
    <col min="12555" max="12555" width="14" customWidth="1"/>
    <col min="12556" max="12556" width="13" customWidth="1"/>
    <col min="12557" max="12557" width="14.42578125" customWidth="1"/>
    <col min="12558" max="12558" width="14.85546875" customWidth="1"/>
    <col min="12559" max="12559" width="13.5703125" customWidth="1"/>
    <col min="12560" max="12560" width="14.42578125" customWidth="1"/>
    <col min="12561" max="12561" width="14.7109375" customWidth="1"/>
    <col min="12562" max="12562" width="14.42578125" customWidth="1"/>
    <col min="12563" max="12563" width="13.42578125" bestFit="1" customWidth="1"/>
    <col min="12803" max="12803" width="4.5703125" customWidth="1"/>
    <col min="12804" max="12804" width="50.7109375" customWidth="1"/>
    <col min="12807" max="12807" width="14.7109375" customWidth="1"/>
    <col min="12808" max="12808" width="16.85546875" customWidth="1"/>
    <col min="12809" max="12809" width="15.5703125" customWidth="1"/>
    <col min="12810" max="12810" width="14.42578125" customWidth="1"/>
    <col min="12811" max="12811" width="14" customWidth="1"/>
    <col min="12812" max="12812" width="13" customWidth="1"/>
    <col min="12813" max="12813" width="14.42578125" customWidth="1"/>
    <col min="12814" max="12814" width="14.85546875" customWidth="1"/>
    <col min="12815" max="12815" width="13.5703125" customWidth="1"/>
    <col min="12816" max="12816" width="14.42578125" customWidth="1"/>
    <col min="12817" max="12817" width="14.7109375" customWidth="1"/>
    <col min="12818" max="12818" width="14.42578125" customWidth="1"/>
    <col min="12819" max="12819" width="13.42578125" bestFit="1" customWidth="1"/>
    <col min="13059" max="13059" width="4.5703125" customWidth="1"/>
    <col min="13060" max="13060" width="50.7109375" customWidth="1"/>
    <col min="13063" max="13063" width="14.7109375" customWidth="1"/>
    <col min="13064" max="13064" width="16.85546875" customWidth="1"/>
    <col min="13065" max="13065" width="15.5703125" customWidth="1"/>
    <col min="13066" max="13066" width="14.42578125" customWidth="1"/>
    <col min="13067" max="13067" width="14" customWidth="1"/>
    <col min="13068" max="13068" width="13" customWidth="1"/>
    <col min="13069" max="13069" width="14.42578125" customWidth="1"/>
    <col min="13070" max="13070" width="14.85546875" customWidth="1"/>
    <col min="13071" max="13071" width="13.5703125" customWidth="1"/>
    <col min="13072" max="13072" width="14.42578125" customWidth="1"/>
    <col min="13073" max="13073" width="14.7109375" customWidth="1"/>
    <col min="13074" max="13074" width="14.42578125" customWidth="1"/>
    <col min="13075" max="13075" width="13.42578125" bestFit="1" customWidth="1"/>
    <col min="13315" max="13315" width="4.5703125" customWidth="1"/>
    <col min="13316" max="13316" width="50.7109375" customWidth="1"/>
    <col min="13319" max="13319" width="14.7109375" customWidth="1"/>
    <col min="13320" max="13320" width="16.85546875" customWidth="1"/>
    <col min="13321" max="13321" width="15.5703125" customWidth="1"/>
    <col min="13322" max="13322" width="14.42578125" customWidth="1"/>
    <col min="13323" max="13323" width="14" customWidth="1"/>
    <col min="13324" max="13324" width="13" customWidth="1"/>
    <col min="13325" max="13325" width="14.42578125" customWidth="1"/>
    <col min="13326" max="13326" width="14.85546875" customWidth="1"/>
    <col min="13327" max="13327" width="13.5703125" customWidth="1"/>
    <col min="13328" max="13328" width="14.42578125" customWidth="1"/>
    <col min="13329" max="13329" width="14.7109375" customWidth="1"/>
    <col min="13330" max="13330" width="14.42578125" customWidth="1"/>
    <col min="13331" max="13331" width="13.42578125" bestFit="1" customWidth="1"/>
    <col min="13571" max="13571" width="4.5703125" customWidth="1"/>
    <col min="13572" max="13572" width="50.7109375" customWidth="1"/>
    <col min="13575" max="13575" width="14.7109375" customWidth="1"/>
    <col min="13576" max="13576" width="16.85546875" customWidth="1"/>
    <col min="13577" max="13577" width="15.5703125" customWidth="1"/>
    <col min="13578" max="13578" width="14.42578125" customWidth="1"/>
    <col min="13579" max="13579" width="14" customWidth="1"/>
    <col min="13580" max="13580" width="13" customWidth="1"/>
    <col min="13581" max="13581" width="14.42578125" customWidth="1"/>
    <col min="13582" max="13582" width="14.85546875" customWidth="1"/>
    <col min="13583" max="13583" width="13.5703125" customWidth="1"/>
    <col min="13584" max="13584" width="14.42578125" customWidth="1"/>
    <col min="13585" max="13585" width="14.7109375" customWidth="1"/>
    <col min="13586" max="13586" width="14.42578125" customWidth="1"/>
    <col min="13587" max="13587" width="13.42578125" bestFit="1" customWidth="1"/>
    <col min="13827" max="13827" width="4.5703125" customWidth="1"/>
    <col min="13828" max="13828" width="50.7109375" customWidth="1"/>
    <col min="13831" max="13831" width="14.7109375" customWidth="1"/>
    <col min="13832" max="13832" width="16.85546875" customWidth="1"/>
    <col min="13833" max="13833" width="15.5703125" customWidth="1"/>
    <col min="13834" max="13834" width="14.42578125" customWidth="1"/>
    <col min="13835" max="13835" width="14" customWidth="1"/>
    <col min="13836" max="13836" width="13" customWidth="1"/>
    <col min="13837" max="13837" width="14.42578125" customWidth="1"/>
    <col min="13838" max="13838" width="14.85546875" customWidth="1"/>
    <col min="13839" max="13839" width="13.5703125" customWidth="1"/>
    <col min="13840" max="13840" width="14.42578125" customWidth="1"/>
    <col min="13841" max="13841" width="14.7109375" customWidth="1"/>
    <col min="13842" max="13842" width="14.42578125" customWidth="1"/>
    <col min="13843" max="13843" width="13.42578125" bestFit="1" customWidth="1"/>
    <col min="14083" max="14083" width="4.5703125" customWidth="1"/>
    <col min="14084" max="14084" width="50.7109375" customWidth="1"/>
    <col min="14087" max="14087" width="14.7109375" customWidth="1"/>
    <col min="14088" max="14088" width="16.85546875" customWidth="1"/>
    <col min="14089" max="14089" width="15.5703125" customWidth="1"/>
    <col min="14090" max="14090" width="14.42578125" customWidth="1"/>
    <col min="14091" max="14091" width="14" customWidth="1"/>
    <col min="14092" max="14092" width="13" customWidth="1"/>
    <col min="14093" max="14093" width="14.42578125" customWidth="1"/>
    <col min="14094" max="14094" width="14.85546875" customWidth="1"/>
    <col min="14095" max="14095" width="13.5703125" customWidth="1"/>
    <col min="14096" max="14096" width="14.42578125" customWidth="1"/>
    <col min="14097" max="14097" width="14.7109375" customWidth="1"/>
    <col min="14098" max="14098" width="14.42578125" customWidth="1"/>
    <col min="14099" max="14099" width="13.42578125" bestFit="1" customWidth="1"/>
    <col min="14339" max="14339" width="4.5703125" customWidth="1"/>
    <col min="14340" max="14340" width="50.7109375" customWidth="1"/>
    <col min="14343" max="14343" width="14.7109375" customWidth="1"/>
    <col min="14344" max="14344" width="16.85546875" customWidth="1"/>
    <col min="14345" max="14345" width="15.5703125" customWidth="1"/>
    <col min="14346" max="14346" width="14.42578125" customWidth="1"/>
    <col min="14347" max="14347" width="14" customWidth="1"/>
    <col min="14348" max="14348" width="13" customWidth="1"/>
    <col min="14349" max="14349" width="14.42578125" customWidth="1"/>
    <col min="14350" max="14350" width="14.85546875" customWidth="1"/>
    <col min="14351" max="14351" width="13.5703125" customWidth="1"/>
    <col min="14352" max="14352" width="14.42578125" customWidth="1"/>
    <col min="14353" max="14353" width="14.7109375" customWidth="1"/>
    <col min="14354" max="14354" width="14.42578125" customWidth="1"/>
    <col min="14355" max="14355" width="13.42578125" bestFit="1" customWidth="1"/>
    <col min="14595" max="14595" width="4.5703125" customWidth="1"/>
    <col min="14596" max="14596" width="50.7109375" customWidth="1"/>
    <col min="14599" max="14599" width="14.7109375" customWidth="1"/>
    <col min="14600" max="14600" width="16.85546875" customWidth="1"/>
    <col min="14601" max="14601" width="15.5703125" customWidth="1"/>
    <col min="14602" max="14602" width="14.42578125" customWidth="1"/>
    <col min="14603" max="14603" width="14" customWidth="1"/>
    <col min="14604" max="14604" width="13" customWidth="1"/>
    <col min="14605" max="14605" width="14.42578125" customWidth="1"/>
    <col min="14606" max="14606" width="14.85546875" customWidth="1"/>
    <col min="14607" max="14607" width="13.5703125" customWidth="1"/>
    <col min="14608" max="14608" width="14.42578125" customWidth="1"/>
    <col min="14609" max="14609" width="14.7109375" customWidth="1"/>
    <col min="14610" max="14610" width="14.42578125" customWidth="1"/>
    <col min="14611" max="14611" width="13.42578125" bestFit="1" customWidth="1"/>
    <col min="14851" max="14851" width="4.5703125" customWidth="1"/>
    <col min="14852" max="14852" width="50.7109375" customWidth="1"/>
    <col min="14855" max="14855" width="14.7109375" customWidth="1"/>
    <col min="14856" max="14856" width="16.85546875" customWidth="1"/>
    <col min="14857" max="14857" width="15.5703125" customWidth="1"/>
    <col min="14858" max="14858" width="14.42578125" customWidth="1"/>
    <col min="14859" max="14859" width="14" customWidth="1"/>
    <col min="14860" max="14860" width="13" customWidth="1"/>
    <col min="14861" max="14861" width="14.42578125" customWidth="1"/>
    <col min="14862" max="14862" width="14.85546875" customWidth="1"/>
    <col min="14863" max="14863" width="13.5703125" customWidth="1"/>
    <col min="14864" max="14864" width="14.42578125" customWidth="1"/>
    <col min="14865" max="14865" width="14.7109375" customWidth="1"/>
    <col min="14866" max="14866" width="14.42578125" customWidth="1"/>
    <col min="14867" max="14867" width="13.42578125" bestFit="1" customWidth="1"/>
    <col min="15107" max="15107" width="4.5703125" customWidth="1"/>
    <col min="15108" max="15108" width="50.7109375" customWidth="1"/>
    <col min="15111" max="15111" width="14.7109375" customWidth="1"/>
    <col min="15112" max="15112" width="16.85546875" customWidth="1"/>
    <col min="15113" max="15113" width="15.5703125" customWidth="1"/>
    <col min="15114" max="15114" width="14.42578125" customWidth="1"/>
    <col min="15115" max="15115" width="14" customWidth="1"/>
    <col min="15116" max="15116" width="13" customWidth="1"/>
    <col min="15117" max="15117" width="14.42578125" customWidth="1"/>
    <col min="15118" max="15118" width="14.85546875" customWidth="1"/>
    <col min="15119" max="15119" width="13.5703125" customWidth="1"/>
    <col min="15120" max="15120" width="14.42578125" customWidth="1"/>
    <col min="15121" max="15121" width="14.7109375" customWidth="1"/>
    <col min="15122" max="15122" width="14.42578125" customWidth="1"/>
    <col min="15123" max="15123" width="13.42578125" bestFit="1" customWidth="1"/>
    <col min="15363" max="15363" width="4.5703125" customWidth="1"/>
    <col min="15364" max="15364" width="50.7109375" customWidth="1"/>
    <col min="15367" max="15367" width="14.7109375" customWidth="1"/>
    <col min="15368" max="15368" width="16.85546875" customWidth="1"/>
    <col min="15369" max="15369" width="15.5703125" customWidth="1"/>
    <col min="15370" max="15370" width="14.42578125" customWidth="1"/>
    <col min="15371" max="15371" width="14" customWidth="1"/>
    <col min="15372" max="15372" width="13" customWidth="1"/>
    <col min="15373" max="15373" width="14.42578125" customWidth="1"/>
    <col min="15374" max="15374" width="14.85546875" customWidth="1"/>
    <col min="15375" max="15375" width="13.5703125" customWidth="1"/>
    <col min="15376" max="15376" width="14.42578125" customWidth="1"/>
    <col min="15377" max="15377" width="14.7109375" customWidth="1"/>
    <col min="15378" max="15378" width="14.42578125" customWidth="1"/>
    <col min="15379" max="15379" width="13.42578125" bestFit="1" customWidth="1"/>
    <col min="15619" max="15619" width="4.5703125" customWidth="1"/>
    <col min="15620" max="15620" width="50.7109375" customWidth="1"/>
    <col min="15623" max="15623" width="14.7109375" customWidth="1"/>
    <col min="15624" max="15624" width="16.85546875" customWidth="1"/>
    <col min="15625" max="15625" width="15.5703125" customWidth="1"/>
    <col min="15626" max="15626" width="14.42578125" customWidth="1"/>
    <col min="15627" max="15627" width="14" customWidth="1"/>
    <col min="15628" max="15628" width="13" customWidth="1"/>
    <col min="15629" max="15629" width="14.42578125" customWidth="1"/>
    <col min="15630" max="15630" width="14.85546875" customWidth="1"/>
    <col min="15631" max="15631" width="13.5703125" customWidth="1"/>
    <col min="15632" max="15632" width="14.42578125" customWidth="1"/>
    <col min="15633" max="15633" width="14.7109375" customWidth="1"/>
    <col min="15634" max="15634" width="14.42578125" customWidth="1"/>
    <col min="15635" max="15635" width="13.42578125" bestFit="1" customWidth="1"/>
    <col min="15875" max="15875" width="4.5703125" customWidth="1"/>
    <col min="15876" max="15876" width="50.7109375" customWidth="1"/>
    <col min="15879" max="15879" width="14.7109375" customWidth="1"/>
    <col min="15880" max="15880" width="16.85546875" customWidth="1"/>
    <col min="15881" max="15881" width="15.5703125" customWidth="1"/>
    <col min="15882" max="15882" width="14.42578125" customWidth="1"/>
    <col min="15883" max="15883" width="14" customWidth="1"/>
    <col min="15884" max="15884" width="13" customWidth="1"/>
    <col min="15885" max="15885" width="14.42578125" customWidth="1"/>
    <col min="15886" max="15886" width="14.85546875" customWidth="1"/>
    <col min="15887" max="15887" width="13.5703125" customWidth="1"/>
    <col min="15888" max="15888" width="14.42578125" customWidth="1"/>
    <col min="15889" max="15889" width="14.7109375" customWidth="1"/>
    <col min="15890" max="15890" width="14.42578125" customWidth="1"/>
    <col min="15891" max="15891" width="13.42578125" bestFit="1" customWidth="1"/>
    <col min="16131" max="16131" width="4.5703125" customWidth="1"/>
    <col min="16132" max="16132" width="50.7109375" customWidth="1"/>
    <col min="16135" max="16135" width="14.7109375" customWidth="1"/>
    <col min="16136" max="16136" width="16.85546875" customWidth="1"/>
    <col min="16137" max="16137" width="15.5703125" customWidth="1"/>
    <col min="16138" max="16138" width="14.42578125" customWidth="1"/>
    <col min="16139" max="16139" width="14" customWidth="1"/>
    <col min="16140" max="16140" width="13" customWidth="1"/>
    <col min="16141" max="16141" width="14.42578125" customWidth="1"/>
    <col min="16142" max="16142" width="14.85546875" customWidth="1"/>
    <col min="16143" max="16143" width="13.5703125" customWidth="1"/>
    <col min="16144" max="16144" width="14.42578125" customWidth="1"/>
    <col min="16145" max="16145" width="14.7109375" customWidth="1"/>
    <col min="16146" max="16146" width="14.42578125" customWidth="1"/>
    <col min="16147" max="16147" width="13.42578125" bestFit="1" customWidth="1"/>
  </cols>
  <sheetData>
    <row r="1" spans="1:23" ht="21.75" customHeight="1" x14ac:dyDescent="0.25">
      <c r="K1" s="277"/>
    </row>
    <row r="2" spans="1:23" ht="26.25" customHeight="1" x14ac:dyDescent="0.25">
      <c r="D2" s="472" t="s">
        <v>153</v>
      </c>
      <c r="E2" s="472"/>
      <c r="F2" s="472"/>
      <c r="G2" s="472"/>
      <c r="H2" s="472"/>
      <c r="I2" s="472"/>
      <c r="J2" s="472"/>
      <c r="K2" s="472"/>
      <c r="L2" s="472"/>
      <c r="M2" s="472"/>
      <c r="N2" s="472"/>
      <c r="O2" s="472"/>
      <c r="P2" s="472"/>
      <c r="Q2" s="472"/>
    </row>
    <row r="3" spans="1:23" x14ac:dyDescent="0.25">
      <c r="D3" s="472" t="s">
        <v>154</v>
      </c>
      <c r="E3" s="472"/>
      <c r="F3" s="472"/>
      <c r="G3" s="472"/>
      <c r="H3" s="472"/>
      <c r="I3" s="472"/>
      <c r="J3" s="472"/>
      <c r="K3" s="472"/>
      <c r="L3" s="472"/>
      <c r="M3" s="472"/>
      <c r="N3" s="472"/>
      <c r="O3" s="472"/>
      <c r="P3" s="472"/>
      <c r="Q3" s="472"/>
    </row>
    <row r="4" spans="1:23" x14ac:dyDescent="0.25">
      <c r="D4" s="472"/>
      <c r="E4" s="472"/>
      <c r="F4" s="472"/>
      <c r="G4" s="472"/>
      <c r="H4" s="472"/>
      <c r="I4" s="472"/>
      <c r="J4" s="360"/>
    </row>
    <row r="6" spans="1:23" s="108" customFormat="1" ht="30" customHeight="1" x14ac:dyDescent="0.25">
      <c r="A6" s="477" t="s">
        <v>158</v>
      </c>
      <c r="B6" s="477"/>
      <c r="C6" s="477"/>
      <c r="D6" s="478"/>
      <c r="E6" s="294" t="s">
        <v>159</v>
      </c>
      <c r="F6" s="294" t="s">
        <v>160</v>
      </c>
      <c r="G6" s="294"/>
      <c r="H6" s="473" t="s">
        <v>312</v>
      </c>
      <c r="I6" s="473"/>
      <c r="J6" s="473"/>
      <c r="K6" s="473"/>
      <c r="L6" s="474" t="s">
        <v>313</v>
      </c>
      <c r="M6" s="475"/>
      <c r="N6" s="475"/>
      <c r="O6" s="492"/>
      <c r="P6" s="474" t="s">
        <v>314</v>
      </c>
      <c r="Q6" s="475"/>
      <c r="R6" s="475"/>
      <c r="S6" s="492"/>
      <c r="T6" s="493" t="s">
        <v>228</v>
      </c>
      <c r="U6" s="493"/>
      <c r="V6" s="493"/>
      <c r="W6" s="493"/>
    </row>
    <row r="7" spans="1:23" s="108" customFormat="1" ht="45" customHeight="1" x14ac:dyDescent="0.25">
      <c r="A7" s="479"/>
      <c r="B7" s="479"/>
      <c r="C7" s="479"/>
      <c r="D7" s="480"/>
      <c r="E7" s="294"/>
      <c r="F7" s="294"/>
      <c r="G7" s="345" t="s">
        <v>318</v>
      </c>
      <c r="H7" s="362" t="s">
        <v>315</v>
      </c>
      <c r="I7" s="362" t="s">
        <v>316</v>
      </c>
      <c r="J7" s="362" t="s">
        <v>317</v>
      </c>
      <c r="K7" s="363" t="s">
        <v>132</v>
      </c>
      <c r="L7" s="362" t="s">
        <v>315</v>
      </c>
      <c r="M7" s="362" t="s">
        <v>316</v>
      </c>
      <c r="N7" s="362" t="s">
        <v>317</v>
      </c>
      <c r="O7" s="363" t="s">
        <v>132</v>
      </c>
      <c r="P7" s="362" t="s">
        <v>315</v>
      </c>
      <c r="Q7" s="362" t="s">
        <v>316</v>
      </c>
      <c r="R7" s="362" t="s">
        <v>317</v>
      </c>
      <c r="S7" s="363" t="s">
        <v>132</v>
      </c>
      <c r="T7" s="362" t="s">
        <v>315</v>
      </c>
      <c r="U7" s="362" t="s">
        <v>316</v>
      </c>
      <c r="V7" s="362" t="s">
        <v>317</v>
      </c>
      <c r="W7" s="363" t="s">
        <v>132</v>
      </c>
    </row>
    <row r="8" spans="1:23" s="108" customFormat="1" ht="29.25" hidden="1" customHeight="1" x14ac:dyDescent="0.25">
      <c r="A8" s="469" t="s">
        <v>248</v>
      </c>
      <c r="B8" s="470"/>
      <c r="C8" s="469" t="s">
        <v>249</v>
      </c>
      <c r="D8" s="471"/>
      <c r="E8" s="328"/>
      <c r="F8" s="337"/>
    </row>
    <row r="9" spans="1:23" s="108" customFormat="1" ht="45" customHeight="1" x14ac:dyDescent="0.25">
      <c r="A9" s="467" t="s">
        <v>250</v>
      </c>
      <c r="B9" s="344">
        <v>1</v>
      </c>
      <c r="C9" s="345" t="s">
        <v>251</v>
      </c>
      <c r="D9" s="346" t="s">
        <v>252</v>
      </c>
      <c r="E9" s="328">
        <v>28</v>
      </c>
      <c r="F9" s="337">
        <v>7</v>
      </c>
      <c r="G9" s="349">
        <v>95000</v>
      </c>
      <c r="H9" s="349">
        <f>((G9*100%)/91.6%)+(G9*13%)</f>
        <v>116061.79039301311</v>
      </c>
      <c r="I9" s="349">
        <f>H9*19%</f>
        <v>22051.740174672494</v>
      </c>
      <c r="J9" s="349">
        <f>+H9+I9</f>
        <v>138113.53056768561</v>
      </c>
      <c r="K9" s="349">
        <f>J9*E9</f>
        <v>3867178.855895197</v>
      </c>
      <c r="L9" s="349">
        <v>111090</v>
      </c>
      <c r="M9" s="350">
        <f>L9*19%</f>
        <v>21107.1</v>
      </c>
      <c r="N9" s="349">
        <v>132197</v>
      </c>
      <c r="O9" s="349">
        <f t="shared" ref="O9:O50" si="0">+N9*E9</f>
        <v>3701516</v>
      </c>
      <c r="P9" s="350">
        <v>131250</v>
      </c>
      <c r="Q9" s="351">
        <f>(P9*19%)</f>
        <v>24937.5</v>
      </c>
      <c r="R9" s="351">
        <f>+Q9+P9</f>
        <v>156187.5</v>
      </c>
      <c r="S9" s="351">
        <f t="shared" ref="S9:S50" si="1">+R9*E9</f>
        <v>4373250</v>
      </c>
      <c r="T9" s="352">
        <f t="shared" ref="T9:T50" si="2">AVERAGE(H9,L9,P9)</f>
        <v>119467.2634643377</v>
      </c>
      <c r="U9" s="353">
        <f>T9*19%</f>
        <v>22698.780058224162</v>
      </c>
      <c r="V9" s="352">
        <f>T9+U9</f>
        <v>142166.04352256184</v>
      </c>
      <c r="W9" s="352">
        <f t="shared" ref="W9:W50" si="3">+V9*E9</f>
        <v>3980649.2186317313</v>
      </c>
    </row>
    <row r="10" spans="1:23" s="108" customFormat="1" ht="45" customHeight="1" x14ac:dyDescent="0.25">
      <c r="A10" s="467"/>
      <c r="B10" s="344">
        <v>2</v>
      </c>
      <c r="C10" s="345" t="s">
        <v>253</v>
      </c>
      <c r="D10" s="346" t="s">
        <v>254</v>
      </c>
      <c r="E10" s="328">
        <v>30</v>
      </c>
      <c r="F10" s="337">
        <v>7</v>
      </c>
      <c r="G10" s="349">
        <v>78000</v>
      </c>
      <c r="H10" s="349">
        <f t="shared" ref="H10:H50" si="4">((G10*100%)/91.6%)+(G10*13%)</f>
        <v>95292.838427947601</v>
      </c>
      <c r="I10" s="349">
        <f t="shared" ref="I10:I50" si="5">H10*19%</f>
        <v>18105.639301310046</v>
      </c>
      <c r="J10" s="349">
        <f t="shared" ref="J10:J50" si="6">+H10+I10</f>
        <v>113398.47772925765</v>
      </c>
      <c r="K10" s="349">
        <f t="shared" ref="K10:K50" si="7">+I10+H10</f>
        <v>113398.47772925765</v>
      </c>
      <c r="L10" s="349">
        <v>85100</v>
      </c>
      <c r="M10" s="350">
        <f t="shared" ref="M10:M47" si="8">L10*19%</f>
        <v>16169</v>
      </c>
      <c r="N10" s="349">
        <v>101269</v>
      </c>
      <c r="O10" s="349">
        <f t="shared" si="0"/>
        <v>3038070</v>
      </c>
      <c r="P10" s="350">
        <v>113050</v>
      </c>
      <c r="Q10" s="351">
        <f t="shared" ref="Q10:Q50" si="9">(P10*19%)</f>
        <v>21479.5</v>
      </c>
      <c r="R10" s="351">
        <f t="shared" ref="R10:R50" si="10">+Q10+P10</f>
        <v>134529.5</v>
      </c>
      <c r="S10" s="351">
        <f t="shared" si="1"/>
        <v>4035885</v>
      </c>
      <c r="T10" s="352">
        <f t="shared" si="2"/>
        <v>97814.279475982534</v>
      </c>
      <c r="U10" s="353">
        <f t="shared" ref="U10:U50" si="11">T10*19%</f>
        <v>18584.713100436682</v>
      </c>
      <c r="V10" s="352">
        <f t="shared" ref="V10:V50" si="12">T10+U10</f>
        <v>116398.99257641922</v>
      </c>
      <c r="W10" s="352">
        <f t="shared" si="3"/>
        <v>3491969.7772925766</v>
      </c>
    </row>
    <row r="11" spans="1:23" s="108" customFormat="1" ht="45" customHeight="1" x14ac:dyDescent="0.25">
      <c r="A11" s="467"/>
      <c r="B11" s="344">
        <v>3</v>
      </c>
      <c r="C11" s="345" t="s">
        <v>255</v>
      </c>
      <c r="D11" s="346" t="s">
        <v>256</v>
      </c>
      <c r="E11" s="328">
        <v>30</v>
      </c>
      <c r="F11" s="337">
        <v>7</v>
      </c>
      <c r="G11" s="349">
        <v>57000</v>
      </c>
      <c r="H11" s="349">
        <f t="shared" si="4"/>
        <v>69637.074235807871</v>
      </c>
      <c r="I11" s="349">
        <f t="shared" si="5"/>
        <v>13231.044104803495</v>
      </c>
      <c r="J11" s="349">
        <f t="shared" si="6"/>
        <v>82868.118340611371</v>
      </c>
      <c r="K11" s="349">
        <f t="shared" si="7"/>
        <v>82868.118340611371</v>
      </c>
      <c r="L11" s="349">
        <v>71415</v>
      </c>
      <c r="M11" s="350">
        <f t="shared" si="8"/>
        <v>13568.85</v>
      </c>
      <c r="N11" s="349">
        <v>84984</v>
      </c>
      <c r="O11" s="349">
        <f t="shared" si="0"/>
        <v>2549520</v>
      </c>
      <c r="P11" s="350">
        <v>78750</v>
      </c>
      <c r="Q11" s="351">
        <f t="shared" si="9"/>
        <v>14962.5</v>
      </c>
      <c r="R11" s="351">
        <f t="shared" si="10"/>
        <v>93712.5</v>
      </c>
      <c r="S11" s="351">
        <f t="shared" si="1"/>
        <v>2811375</v>
      </c>
      <c r="T11" s="352">
        <f t="shared" si="2"/>
        <v>73267.358078602629</v>
      </c>
      <c r="U11" s="353">
        <f t="shared" si="11"/>
        <v>13920.7980349345</v>
      </c>
      <c r="V11" s="352">
        <f t="shared" si="12"/>
        <v>87188.15611353713</v>
      </c>
      <c r="W11" s="352">
        <f t="shared" si="3"/>
        <v>2615644.6834061141</v>
      </c>
    </row>
    <row r="12" spans="1:23" s="108" customFormat="1" ht="45" customHeight="1" x14ac:dyDescent="0.25">
      <c r="A12" s="467"/>
      <c r="B12" s="344">
        <v>4</v>
      </c>
      <c r="C12" s="345" t="s">
        <v>257</v>
      </c>
      <c r="D12" s="346" t="s">
        <v>258</v>
      </c>
      <c r="E12" s="328">
        <v>30</v>
      </c>
      <c r="F12" s="337">
        <v>7</v>
      </c>
      <c r="G12" s="349">
        <v>80000</v>
      </c>
      <c r="H12" s="349">
        <f t="shared" si="4"/>
        <v>97736.244541484717</v>
      </c>
      <c r="I12" s="349">
        <f t="shared" si="5"/>
        <v>18569.886462882096</v>
      </c>
      <c r="J12" s="349">
        <f t="shared" si="6"/>
        <v>116306.13100436682</v>
      </c>
      <c r="K12" s="349">
        <f t="shared" si="7"/>
        <v>116306.13100436682</v>
      </c>
      <c r="L12" s="349">
        <v>166635</v>
      </c>
      <c r="M12" s="350">
        <f t="shared" si="8"/>
        <v>31660.65</v>
      </c>
      <c r="N12" s="349">
        <v>198296</v>
      </c>
      <c r="O12" s="349">
        <f t="shared" si="0"/>
        <v>5948880</v>
      </c>
      <c r="P12" s="350">
        <v>110250</v>
      </c>
      <c r="Q12" s="351">
        <f t="shared" si="9"/>
        <v>20947.5</v>
      </c>
      <c r="R12" s="351">
        <f t="shared" si="10"/>
        <v>131197.5</v>
      </c>
      <c r="S12" s="351">
        <f t="shared" si="1"/>
        <v>3935925</v>
      </c>
      <c r="T12" s="352">
        <f t="shared" si="2"/>
        <v>124873.74818049492</v>
      </c>
      <c r="U12" s="353">
        <f t="shared" si="11"/>
        <v>23726.012154294036</v>
      </c>
      <c r="V12" s="352">
        <f t="shared" si="12"/>
        <v>148599.76033478897</v>
      </c>
      <c r="W12" s="352">
        <f t="shared" si="3"/>
        <v>4457992.8100436693</v>
      </c>
    </row>
    <row r="13" spans="1:23" s="108" customFormat="1" ht="45" customHeight="1" x14ac:dyDescent="0.25">
      <c r="A13" s="467"/>
      <c r="B13" s="344">
        <v>5</v>
      </c>
      <c r="C13" s="346" t="s">
        <v>259</v>
      </c>
      <c r="D13" s="346" t="s">
        <v>260</v>
      </c>
      <c r="E13" s="328">
        <v>30</v>
      </c>
      <c r="F13" s="337">
        <v>7</v>
      </c>
      <c r="G13" s="349">
        <v>35250</v>
      </c>
      <c r="H13" s="349">
        <f t="shared" si="4"/>
        <v>43065.032751091705</v>
      </c>
      <c r="I13" s="349">
        <f t="shared" si="5"/>
        <v>8182.3562227074244</v>
      </c>
      <c r="J13" s="349">
        <f t="shared" si="6"/>
        <v>51247.388973799127</v>
      </c>
      <c r="K13" s="349">
        <f t="shared" si="7"/>
        <v>51247.388973799127</v>
      </c>
      <c r="L13" s="349">
        <v>36900</v>
      </c>
      <c r="M13" s="350">
        <f t="shared" si="8"/>
        <v>7011</v>
      </c>
      <c r="N13" s="349">
        <v>43911</v>
      </c>
      <c r="O13" s="349">
        <f t="shared" si="0"/>
        <v>1317330</v>
      </c>
      <c r="P13" s="350">
        <v>50750</v>
      </c>
      <c r="Q13" s="351">
        <f t="shared" si="9"/>
        <v>9642.5</v>
      </c>
      <c r="R13" s="351">
        <f t="shared" si="10"/>
        <v>60392.5</v>
      </c>
      <c r="S13" s="351">
        <f t="shared" si="1"/>
        <v>1811775</v>
      </c>
      <c r="T13" s="352">
        <f t="shared" si="2"/>
        <v>43571.67758369723</v>
      </c>
      <c r="U13" s="353">
        <f t="shared" si="11"/>
        <v>8278.6187409024733</v>
      </c>
      <c r="V13" s="352">
        <f t="shared" si="12"/>
        <v>51850.296324599702</v>
      </c>
      <c r="W13" s="352">
        <f t="shared" si="3"/>
        <v>1555508.8897379912</v>
      </c>
    </row>
    <row r="14" spans="1:23" s="108" customFormat="1" ht="45" customHeight="1" x14ac:dyDescent="0.25">
      <c r="A14" s="467"/>
      <c r="B14" s="344">
        <v>6</v>
      </c>
      <c r="C14" s="345" t="s">
        <v>261</v>
      </c>
      <c r="D14" s="346" t="s">
        <v>262</v>
      </c>
      <c r="E14" s="328">
        <v>30</v>
      </c>
      <c r="F14" s="337">
        <v>7</v>
      </c>
      <c r="G14" s="349">
        <v>69000</v>
      </c>
      <c r="H14" s="349">
        <f t="shared" si="4"/>
        <v>84297.51091703058</v>
      </c>
      <c r="I14" s="349">
        <f t="shared" si="5"/>
        <v>16016.52707423581</v>
      </c>
      <c r="J14" s="349">
        <f t="shared" si="6"/>
        <v>100314.03799126639</v>
      </c>
      <c r="K14" s="349">
        <f t="shared" si="7"/>
        <v>100314.03799126639</v>
      </c>
      <c r="L14" s="349">
        <v>112280</v>
      </c>
      <c r="M14" s="350">
        <f t="shared" si="8"/>
        <v>21333.200000000001</v>
      </c>
      <c r="N14" s="349">
        <v>133613</v>
      </c>
      <c r="O14" s="349">
        <f t="shared" si="0"/>
        <v>4008390</v>
      </c>
      <c r="P14" s="350">
        <v>99050</v>
      </c>
      <c r="Q14" s="351">
        <f t="shared" si="9"/>
        <v>18819.5</v>
      </c>
      <c r="R14" s="351">
        <f t="shared" si="10"/>
        <v>117869.5</v>
      </c>
      <c r="S14" s="351">
        <f t="shared" si="1"/>
        <v>3536085</v>
      </c>
      <c r="T14" s="352">
        <f t="shared" si="2"/>
        <v>98542.503639010189</v>
      </c>
      <c r="U14" s="353">
        <f t="shared" si="11"/>
        <v>18723.075691411937</v>
      </c>
      <c r="V14" s="352">
        <f t="shared" si="12"/>
        <v>117265.57933042213</v>
      </c>
      <c r="W14" s="352">
        <f t="shared" si="3"/>
        <v>3517967.3799126637</v>
      </c>
    </row>
    <row r="15" spans="1:23" s="108" customFormat="1" ht="45" customHeight="1" x14ac:dyDescent="0.25">
      <c r="A15" s="467" t="s">
        <v>250</v>
      </c>
      <c r="B15" s="344">
        <v>7</v>
      </c>
      <c r="C15" s="345" t="s">
        <v>263</v>
      </c>
      <c r="D15" s="346" t="s">
        <v>264</v>
      </c>
      <c r="E15" s="328">
        <v>30</v>
      </c>
      <c r="F15" s="337">
        <v>7</v>
      </c>
      <c r="G15" s="349">
        <v>69000</v>
      </c>
      <c r="H15" s="349">
        <f t="shared" si="4"/>
        <v>84297.51091703058</v>
      </c>
      <c r="I15" s="349">
        <f t="shared" si="5"/>
        <v>16016.52707423581</v>
      </c>
      <c r="J15" s="349">
        <f t="shared" si="6"/>
        <v>100314.03799126639</v>
      </c>
      <c r="K15" s="349">
        <f t="shared" si="7"/>
        <v>100314.03799126639</v>
      </c>
      <c r="L15" s="349">
        <v>82524</v>
      </c>
      <c r="M15" s="350">
        <f t="shared" si="8"/>
        <v>15679.56</v>
      </c>
      <c r="N15" s="349">
        <v>98204</v>
      </c>
      <c r="O15" s="349">
        <f t="shared" si="0"/>
        <v>2946120</v>
      </c>
      <c r="P15" s="350">
        <v>99050</v>
      </c>
      <c r="Q15" s="351">
        <f t="shared" si="9"/>
        <v>18819.5</v>
      </c>
      <c r="R15" s="351">
        <f t="shared" si="10"/>
        <v>117869.5</v>
      </c>
      <c r="S15" s="351">
        <f t="shared" si="1"/>
        <v>3536085</v>
      </c>
      <c r="T15" s="352">
        <f t="shared" si="2"/>
        <v>88623.836972343517</v>
      </c>
      <c r="U15" s="353">
        <f t="shared" si="11"/>
        <v>16838.529024745269</v>
      </c>
      <c r="V15" s="352">
        <f t="shared" si="12"/>
        <v>105462.36599708878</v>
      </c>
      <c r="W15" s="352">
        <f t="shared" si="3"/>
        <v>3163870.9799126633</v>
      </c>
    </row>
    <row r="16" spans="1:23" s="108" customFormat="1" ht="45" customHeight="1" x14ac:dyDescent="0.25">
      <c r="A16" s="467"/>
      <c r="B16" s="468">
        <v>8</v>
      </c>
      <c r="C16" s="483" t="s">
        <v>265</v>
      </c>
      <c r="D16" s="347" t="s">
        <v>266</v>
      </c>
      <c r="E16" s="328">
        <v>25</v>
      </c>
      <c r="F16" s="337">
        <v>7</v>
      </c>
      <c r="G16" s="349">
        <v>80000</v>
      </c>
      <c r="H16" s="349">
        <f t="shared" si="4"/>
        <v>97736.244541484717</v>
      </c>
      <c r="I16" s="349">
        <f t="shared" si="5"/>
        <v>18569.886462882096</v>
      </c>
      <c r="J16" s="349">
        <f t="shared" si="6"/>
        <v>116306.13100436682</v>
      </c>
      <c r="K16" s="349">
        <f t="shared" si="7"/>
        <v>116306.13100436682</v>
      </c>
      <c r="L16" s="349">
        <v>85000</v>
      </c>
      <c r="M16" s="350">
        <f t="shared" si="8"/>
        <v>16150</v>
      </c>
      <c r="N16" s="349">
        <v>101150</v>
      </c>
      <c r="O16" s="349">
        <f t="shared" si="0"/>
        <v>2528750</v>
      </c>
      <c r="P16" s="350">
        <v>112000</v>
      </c>
      <c r="Q16" s="351">
        <f t="shared" si="9"/>
        <v>21280</v>
      </c>
      <c r="R16" s="351">
        <f t="shared" si="10"/>
        <v>133280</v>
      </c>
      <c r="S16" s="351">
        <f t="shared" si="1"/>
        <v>3332000</v>
      </c>
      <c r="T16" s="352">
        <f t="shared" si="2"/>
        <v>98245.414847161577</v>
      </c>
      <c r="U16" s="353">
        <f t="shared" si="11"/>
        <v>18666.628820960701</v>
      </c>
      <c r="V16" s="352">
        <f t="shared" si="12"/>
        <v>116912.04366812228</v>
      </c>
      <c r="W16" s="352">
        <f t="shared" si="3"/>
        <v>2922801.0917030568</v>
      </c>
    </row>
    <row r="17" spans="1:23" s="108" customFormat="1" ht="45" customHeight="1" x14ac:dyDescent="0.25">
      <c r="A17" s="467"/>
      <c r="B17" s="468"/>
      <c r="C17" s="483"/>
      <c r="D17" s="346" t="s">
        <v>267</v>
      </c>
      <c r="E17" s="328">
        <v>25</v>
      </c>
      <c r="F17" s="337">
        <v>7</v>
      </c>
      <c r="G17" s="349">
        <v>80000</v>
      </c>
      <c r="H17" s="349">
        <f t="shared" si="4"/>
        <v>97736.244541484717</v>
      </c>
      <c r="I17" s="349">
        <f t="shared" si="5"/>
        <v>18569.886462882096</v>
      </c>
      <c r="J17" s="349">
        <f t="shared" si="6"/>
        <v>116306.13100436682</v>
      </c>
      <c r="K17" s="349">
        <f t="shared" si="7"/>
        <v>116306.13100436682</v>
      </c>
      <c r="L17" s="349">
        <v>85000</v>
      </c>
      <c r="M17" s="350">
        <f t="shared" si="8"/>
        <v>16150</v>
      </c>
      <c r="N17" s="349">
        <v>101150</v>
      </c>
      <c r="O17" s="349">
        <f t="shared" si="0"/>
        <v>2528750</v>
      </c>
      <c r="P17" s="350">
        <v>112000</v>
      </c>
      <c r="Q17" s="351">
        <f t="shared" si="9"/>
        <v>21280</v>
      </c>
      <c r="R17" s="351">
        <f t="shared" si="10"/>
        <v>133280</v>
      </c>
      <c r="S17" s="351">
        <f t="shared" si="1"/>
        <v>3332000</v>
      </c>
      <c r="T17" s="352">
        <f t="shared" si="2"/>
        <v>98245.414847161577</v>
      </c>
      <c r="U17" s="353">
        <f t="shared" si="11"/>
        <v>18666.628820960701</v>
      </c>
      <c r="V17" s="352">
        <f t="shared" si="12"/>
        <v>116912.04366812228</v>
      </c>
      <c r="W17" s="352">
        <f t="shared" si="3"/>
        <v>2922801.0917030568</v>
      </c>
    </row>
    <row r="18" spans="1:23" s="108" customFormat="1" ht="45" customHeight="1" x14ac:dyDescent="0.25">
      <c r="A18" s="467"/>
      <c r="B18" s="344">
        <v>9</v>
      </c>
      <c r="C18" s="345" t="s">
        <v>268</v>
      </c>
      <c r="D18" s="346" t="s">
        <v>269</v>
      </c>
      <c r="E18" s="328">
        <v>18</v>
      </c>
      <c r="F18" s="337">
        <v>7</v>
      </c>
      <c r="G18" s="349">
        <v>165000</v>
      </c>
      <c r="H18" s="349">
        <f t="shared" si="4"/>
        <v>201581.00436681224</v>
      </c>
      <c r="I18" s="349">
        <f t="shared" si="5"/>
        <v>38300.390829694326</v>
      </c>
      <c r="J18" s="349">
        <f t="shared" si="6"/>
        <v>239881.39519650658</v>
      </c>
      <c r="K18" s="349">
        <f t="shared" si="7"/>
        <v>239881.39519650658</v>
      </c>
      <c r="L18" s="349">
        <v>164000</v>
      </c>
      <c r="M18" s="350">
        <f t="shared" si="8"/>
        <v>31160</v>
      </c>
      <c r="N18" s="349">
        <v>195160</v>
      </c>
      <c r="O18" s="349">
        <f t="shared" si="0"/>
        <v>3512880</v>
      </c>
      <c r="P18" s="350">
        <v>227500</v>
      </c>
      <c r="Q18" s="351">
        <f t="shared" si="9"/>
        <v>43225</v>
      </c>
      <c r="R18" s="351">
        <f t="shared" si="10"/>
        <v>270725</v>
      </c>
      <c r="S18" s="351">
        <f t="shared" si="1"/>
        <v>4873050</v>
      </c>
      <c r="T18" s="352">
        <f t="shared" si="2"/>
        <v>197693.66812227076</v>
      </c>
      <c r="U18" s="353">
        <f t="shared" si="11"/>
        <v>37561.796943231442</v>
      </c>
      <c r="V18" s="352">
        <f t="shared" si="12"/>
        <v>235255.46506550221</v>
      </c>
      <c r="W18" s="352">
        <f t="shared" si="3"/>
        <v>4234598.3711790396</v>
      </c>
    </row>
    <row r="19" spans="1:23" s="108" customFormat="1" ht="45" customHeight="1" x14ac:dyDescent="0.25">
      <c r="A19" s="467"/>
      <c r="B19" s="344">
        <v>10</v>
      </c>
      <c r="C19" s="345" t="s">
        <v>270</v>
      </c>
      <c r="D19" s="346" t="s">
        <v>271</v>
      </c>
      <c r="E19" s="328">
        <v>20</v>
      </c>
      <c r="F19" s="337">
        <v>7</v>
      </c>
      <c r="G19" s="349">
        <v>46500</v>
      </c>
      <c r="H19" s="349">
        <f t="shared" si="4"/>
        <v>56809.192139737992</v>
      </c>
      <c r="I19" s="349">
        <f t="shared" si="5"/>
        <v>10793.746506550218</v>
      </c>
      <c r="J19" s="349">
        <f t="shared" si="6"/>
        <v>67602.93864628821</v>
      </c>
      <c r="K19" s="349">
        <f t="shared" si="7"/>
        <v>67602.93864628821</v>
      </c>
      <c r="L19" s="349">
        <v>72000</v>
      </c>
      <c r="M19" s="350">
        <f t="shared" si="8"/>
        <v>13680</v>
      </c>
      <c r="N19" s="349">
        <v>85680</v>
      </c>
      <c r="O19" s="349">
        <f t="shared" si="0"/>
        <v>1713600</v>
      </c>
      <c r="P19" s="350">
        <v>66500</v>
      </c>
      <c r="Q19" s="351">
        <f t="shared" si="9"/>
        <v>12635</v>
      </c>
      <c r="R19" s="351">
        <f t="shared" si="10"/>
        <v>79135</v>
      </c>
      <c r="S19" s="351">
        <f t="shared" si="1"/>
        <v>1582700</v>
      </c>
      <c r="T19" s="352">
        <f t="shared" si="2"/>
        <v>65103.064046579333</v>
      </c>
      <c r="U19" s="353">
        <f t="shared" si="11"/>
        <v>12369.582168850073</v>
      </c>
      <c r="V19" s="352">
        <f t="shared" si="12"/>
        <v>77472.646215429413</v>
      </c>
      <c r="W19" s="352">
        <f t="shared" si="3"/>
        <v>1549452.9243085883</v>
      </c>
    </row>
    <row r="20" spans="1:23" s="108" customFormat="1" ht="45" customHeight="1" x14ac:dyDescent="0.25">
      <c r="A20" s="467"/>
      <c r="B20" s="344">
        <v>11</v>
      </c>
      <c r="C20" s="345" t="s">
        <v>272</v>
      </c>
      <c r="D20" s="346" t="s">
        <v>273</v>
      </c>
      <c r="E20" s="328">
        <v>21</v>
      </c>
      <c r="F20" s="337">
        <v>7</v>
      </c>
      <c r="G20" s="349">
        <v>35250</v>
      </c>
      <c r="H20" s="349">
        <f>((G20*100%)/91.6%)+(G20*13%)</f>
        <v>43065.032751091705</v>
      </c>
      <c r="I20" s="349">
        <f t="shared" si="5"/>
        <v>8182.3562227074244</v>
      </c>
      <c r="J20" s="349">
        <f t="shared" si="6"/>
        <v>51247.388973799127</v>
      </c>
      <c r="K20" s="349">
        <f t="shared" si="7"/>
        <v>51247.388973799127</v>
      </c>
      <c r="L20" s="349">
        <v>80000</v>
      </c>
      <c r="M20" s="350">
        <f t="shared" si="8"/>
        <v>15200</v>
      </c>
      <c r="N20" s="349">
        <v>95200</v>
      </c>
      <c r="O20" s="349">
        <f t="shared" si="0"/>
        <v>1999200</v>
      </c>
      <c r="P20" s="350">
        <v>50750</v>
      </c>
      <c r="Q20" s="351">
        <f t="shared" si="9"/>
        <v>9642.5</v>
      </c>
      <c r="R20" s="351">
        <f t="shared" si="10"/>
        <v>60392.5</v>
      </c>
      <c r="S20" s="351">
        <f t="shared" si="1"/>
        <v>1268242.5</v>
      </c>
      <c r="T20" s="352">
        <f t="shared" si="2"/>
        <v>57938.344250363902</v>
      </c>
      <c r="U20" s="353">
        <f t="shared" si="11"/>
        <v>11008.285407569141</v>
      </c>
      <c r="V20" s="352">
        <f t="shared" si="12"/>
        <v>68946.629657933037</v>
      </c>
      <c r="W20" s="352">
        <f t="shared" si="3"/>
        <v>1447879.2228165937</v>
      </c>
    </row>
    <row r="21" spans="1:23" s="108" customFormat="1" ht="45" customHeight="1" x14ac:dyDescent="0.25">
      <c r="A21" s="467"/>
      <c r="B21" s="344">
        <v>12</v>
      </c>
      <c r="C21" s="345" t="s">
        <v>274</v>
      </c>
      <c r="D21" s="346" t="s">
        <v>275</v>
      </c>
      <c r="E21" s="328">
        <v>5</v>
      </c>
      <c r="F21" s="337">
        <v>7</v>
      </c>
      <c r="G21" s="349">
        <v>48000</v>
      </c>
      <c r="H21" s="349">
        <f t="shared" si="4"/>
        <v>58641.746724890836</v>
      </c>
      <c r="I21" s="349">
        <f t="shared" si="5"/>
        <v>11141.931877729259</v>
      </c>
      <c r="J21" s="349">
        <f t="shared" si="6"/>
        <v>69783.678602620101</v>
      </c>
      <c r="K21" s="349">
        <f t="shared" si="7"/>
        <v>69783.678602620101</v>
      </c>
      <c r="L21" s="349">
        <v>90000</v>
      </c>
      <c r="M21" s="350">
        <f t="shared" si="8"/>
        <v>17100</v>
      </c>
      <c r="N21" s="349">
        <v>107100</v>
      </c>
      <c r="O21" s="349">
        <f t="shared" si="0"/>
        <v>535500</v>
      </c>
      <c r="P21" s="350">
        <v>66500</v>
      </c>
      <c r="Q21" s="351">
        <f t="shared" si="9"/>
        <v>12635</v>
      </c>
      <c r="R21" s="351">
        <f t="shared" si="10"/>
        <v>79135</v>
      </c>
      <c r="S21" s="351">
        <f t="shared" si="1"/>
        <v>395675</v>
      </c>
      <c r="T21" s="352">
        <f t="shared" si="2"/>
        <v>71713.915574963612</v>
      </c>
      <c r="U21" s="353">
        <f t="shared" si="11"/>
        <v>13625.643959243087</v>
      </c>
      <c r="V21" s="352">
        <f t="shared" si="12"/>
        <v>85339.559534206695</v>
      </c>
      <c r="W21" s="352">
        <f t="shared" si="3"/>
        <v>426697.79767103348</v>
      </c>
    </row>
    <row r="22" spans="1:23" s="108" customFormat="1" ht="45" customHeight="1" x14ac:dyDescent="0.25">
      <c r="A22" s="467"/>
      <c r="B22" s="344">
        <v>13</v>
      </c>
      <c r="C22" s="345" t="s">
        <v>276</v>
      </c>
      <c r="D22" s="346" t="s">
        <v>271</v>
      </c>
      <c r="E22" s="328">
        <v>4</v>
      </c>
      <c r="F22" s="337">
        <v>7</v>
      </c>
      <c r="G22" s="349">
        <v>30000</v>
      </c>
      <c r="H22" s="349">
        <f t="shared" si="4"/>
        <v>36651.091703056773</v>
      </c>
      <c r="I22" s="349">
        <f t="shared" si="5"/>
        <v>6963.7074235807868</v>
      </c>
      <c r="J22" s="349">
        <f t="shared" si="6"/>
        <v>43614.799126637561</v>
      </c>
      <c r="K22" s="349">
        <f t="shared" si="7"/>
        <v>43614.799126637561</v>
      </c>
      <c r="L22" s="349">
        <v>40000</v>
      </c>
      <c r="M22" s="350">
        <f t="shared" si="8"/>
        <v>7600</v>
      </c>
      <c r="N22" s="349">
        <v>47600</v>
      </c>
      <c r="O22" s="349">
        <f t="shared" si="0"/>
        <v>190400</v>
      </c>
      <c r="P22" s="350">
        <v>43750</v>
      </c>
      <c r="Q22" s="351">
        <f t="shared" si="9"/>
        <v>8312.5</v>
      </c>
      <c r="R22" s="351">
        <f t="shared" si="10"/>
        <v>52062.5</v>
      </c>
      <c r="S22" s="351">
        <f t="shared" si="1"/>
        <v>208250</v>
      </c>
      <c r="T22" s="352">
        <f t="shared" si="2"/>
        <v>40133.697234352258</v>
      </c>
      <c r="U22" s="353">
        <f t="shared" si="11"/>
        <v>7625.4024745269289</v>
      </c>
      <c r="V22" s="352">
        <f t="shared" si="12"/>
        <v>47759.099708879185</v>
      </c>
      <c r="W22" s="352">
        <f t="shared" si="3"/>
        <v>191036.39883551674</v>
      </c>
    </row>
    <row r="23" spans="1:23" s="108" customFormat="1" ht="45" customHeight="1" x14ac:dyDescent="0.25">
      <c r="A23" s="467"/>
      <c r="B23" s="344">
        <v>14</v>
      </c>
      <c r="C23" s="345" t="s">
        <v>277</v>
      </c>
      <c r="D23" s="346" t="s">
        <v>278</v>
      </c>
      <c r="E23" s="328">
        <v>4</v>
      </c>
      <c r="F23" s="337">
        <v>7</v>
      </c>
      <c r="G23" s="349">
        <v>30000</v>
      </c>
      <c r="H23" s="349">
        <f t="shared" si="4"/>
        <v>36651.091703056773</v>
      </c>
      <c r="I23" s="349">
        <f t="shared" si="5"/>
        <v>6963.7074235807868</v>
      </c>
      <c r="J23" s="349">
        <f t="shared" si="6"/>
        <v>43614.799126637561</v>
      </c>
      <c r="K23" s="349">
        <f t="shared" si="7"/>
        <v>43614.799126637561</v>
      </c>
      <c r="L23" s="349">
        <v>40000</v>
      </c>
      <c r="M23" s="350">
        <f t="shared" si="8"/>
        <v>7600</v>
      </c>
      <c r="N23" s="349">
        <v>47600</v>
      </c>
      <c r="O23" s="349">
        <f t="shared" si="0"/>
        <v>190400</v>
      </c>
      <c r="P23" s="350">
        <v>43750</v>
      </c>
      <c r="Q23" s="351">
        <f t="shared" si="9"/>
        <v>8312.5</v>
      </c>
      <c r="R23" s="351">
        <f t="shared" si="10"/>
        <v>52062.5</v>
      </c>
      <c r="S23" s="351">
        <f t="shared" si="1"/>
        <v>208250</v>
      </c>
      <c r="T23" s="352">
        <f t="shared" si="2"/>
        <v>40133.697234352258</v>
      </c>
      <c r="U23" s="353">
        <f t="shared" si="11"/>
        <v>7625.4024745269289</v>
      </c>
      <c r="V23" s="352">
        <f t="shared" si="12"/>
        <v>47759.099708879185</v>
      </c>
      <c r="W23" s="352">
        <f t="shared" si="3"/>
        <v>191036.39883551674</v>
      </c>
    </row>
    <row r="24" spans="1:23" s="108" customFormat="1" ht="45" customHeight="1" x14ac:dyDescent="0.25">
      <c r="A24" s="467" t="s">
        <v>279</v>
      </c>
      <c r="B24" s="468">
        <v>15</v>
      </c>
      <c r="C24" s="483" t="s">
        <v>280</v>
      </c>
      <c r="D24" s="347" t="s">
        <v>281</v>
      </c>
      <c r="E24" s="328">
        <v>8</v>
      </c>
      <c r="F24" s="337">
        <v>7</v>
      </c>
      <c r="G24" s="349">
        <v>1100000</v>
      </c>
      <c r="H24" s="349">
        <f t="shared" si="4"/>
        <v>1343873.362445415</v>
      </c>
      <c r="I24" s="349">
        <f t="shared" si="5"/>
        <v>255335.93886462884</v>
      </c>
      <c r="J24" s="349">
        <f t="shared" si="6"/>
        <v>1599209.3013100438</v>
      </c>
      <c r="K24" s="349">
        <f t="shared" si="7"/>
        <v>1599209.3013100438</v>
      </c>
      <c r="L24" s="349">
        <v>828000</v>
      </c>
      <c r="M24" s="350">
        <f t="shared" si="8"/>
        <v>157320</v>
      </c>
      <c r="N24" s="349">
        <v>985320</v>
      </c>
      <c r="O24" s="349">
        <f t="shared" si="0"/>
        <v>7882560</v>
      </c>
      <c r="P24" s="350">
        <v>1557500</v>
      </c>
      <c r="Q24" s="351">
        <f t="shared" si="9"/>
        <v>295925</v>
      </c>
      <c r="R24" s="351">
        <f t="shared" si="10"/>
        <v>1853425</v>
      </c>
      <c r="S24" s="351">
        <f t="shared" si="1"/>
        <v>14827400</v>
      </c>
      <c r="T24" s="352">
        <f t="shared" si="2"/>
        <v>1243124.4541484716</v>
      </c>
      <c r="U24" s="353">
        <f t="shared" si="11"/>
        <v>236193.64628820959</v>
      </c>
      <c r="V24" s="352">
        <f t="shared" si="12"/>
        <v>1479318.1004366812</v>
      </c>
      <c r="W24" s="352">
        <f t="shared" si="3"/>
        <v>11834544.803493449</v>
      </c>
    </row>
    <row r="25" spans="1:23" s="108" customFormat="1" ht="45" customHeight="1" x14ac:dyDescent="0.25">
      <c r="A25" s="467"/>
      <c r="B25" s="468"/>
      <c r="C25" s="483"/>
      <c r="D25" s="347" t="s">
        <v>282</v>
      </c>
      <c r="E25" s="328">
        <v>10</v>
      </c>
      <c r="F25" s="337">
        <v>7</v>
      </c>
      <c r="G25" s="359">
        <f>130*20000</f>
        <v>2600000</v>
      </c>
      <c r="H25" s="349">
        <f t="shared" si="4"/>
        <v>3176427.9475982534</v>
      </c>
      <c r="I25" s="349">
        <f t="shared" si="5"/>
        <v>603521.31004366814</v>
      </c>
      <c r="J25" s="349">
        <f t="shared" si="6"/>
        <v>3779949.2576419218</v>
      </c>
      <c r="K25" s="349">
        <f t="shared" si="7"/>
        <v>3779949.2576419218</v>
      </c>
      <c r="L25" s="382">
        <v>1580000</v>
      </c>
      <c r="M25" s="350">
        <f t="shared" ref="M25" si="13">L25*19%</f>
        <v>300200</v>
      </c>
      <c r="N25" s="349">
        <v>985321</v>
      </c>
      <c r="O25" s="349">
        <f t="shared" ref="O25" si="14">+N25*E25</f>
        <v>9853210</v>
      </c>
      <c r="P25" s="354">
        <f>175*20000</f>
        <v>3500000</v>
      </c>
      <c r="Q25" s="351">
        <f t="shared" si="9"/>
        <v>665000</v>
      </c>
      <c r="R25" s="351">
        <f t="shared" si="10"/>
        <v>4165000</v>
      </c>
      <c r="S25" s="351">
        <f t="shared" si="1"/>
        <v>41650000</v>
      </c>
      <c r="T25" s="352">
        <f t="shared" si="2"/>
        <v>2752142.6491994178</v>
      </c>
      <c r="U25" s="353">
        <f t="shared" si="11"/>
        <v>522907.10334788938</v>
      </c>
      <c r="V25" s="352">
        <f t="shared" si="12"/>
        <v>3275049.7525473069</v>
      </c>
      <c r="W25" s="352">
        <f t="shared" si="3"/>
        <v>32750497.525473069</v>
      </c>
    </row>
    <row r="26" spans="1:23" s="108" customFormat="1" ht="45" customHeight="1" x14ac:dyDescent="0.25">
      <c r="A26" s="467"/>
      <c r="B26" s="468"/>
      <c r="C26" s="483"/>
      <c r="D26" s="346" t="s">
        <v>283</v>
      </c>
      <c r="E26" s="328">
        <v>1</v>
      </c>
      <c r="F26" s="337">
        <v>7</v>
      </c>
      <c r="G26" s="349">
        <v>10750000</v>
      </c>
      <c r="H26" s="349">
        <f t="shared" si="4"/>
        <v>13133307.86026201</v>
      </c>
      <c r="I26" s="349">
        <f t="shared" si="5"/>
        <v>2495328.493449782</v>
      </c>
      <c r="J26" s="349">
        <f t="shared" si="6"/>
        <v>15628636.353711791</v>
      </c>
      <c r="K26" s="349">
        <f t="shared" si="7"/>
        <v>15628636.353711791</v>
      </c>
      <c r="L26" s="349">
        <v>25000000</v>
      </c>
      <c r="M26" s="350">
        <f t="shared" si="8"/>
        <v>4750000</v>
      </c>
      <c r="N26" s="349">
        <v>29750000</v>
      </c>
      <c r="O26" s="349">
        <f t="shared" si="0"/>
        <v>29750000</v>
      </c>
      <c r="P26" s="350">
        <v>15050000</v>
      </c>
      <c r="Q26" s="351">
        <f t="shared" si="9"/>
        <v>2859500</v>
      </c>
      <c r="R26" s="351">
        <f t="shared" si="10"/>
        <v>17909500</v>
      </c>
      <c r="S26" s="351">
        <f t="shared" si="1"/>
        <v>17909500</v>
      </c>
      <c r="T26" s="352">
        <f t="shared" si="2"/>
        <v>17727769.286754001</v>
      </c>
      <c r="U26" s="353">
        <f t="shared" si="11"/>
        <v>3368276.1644832604</v>
      </c>
      <c r="V26" s="352">
        <f t="shared" si="12"/>
        <v>21096045.451237261</v>
      </c>
      <c r="W26" s="352">
        <f t="shared" si="3"/>
        <v>21096045.451237261</v>
      </c>
    </row>
    <row r="27" spans="1:23" s="108" customFormat="1" ht="45" customHeight="1" x14ac:dyDescent="0.25">
      <c r="A27" s="467"/>
      <c r="B27" s="468">
        <v>16</v>
      </c>
      <c r="C27" s="483" t="s">
        <v>284</v>
      </c>
      <c r="D27" s="347" t="s">
        <v>281</v>
      </c>
      <c r="E27" s="328">
        <v>8</v>
      </c>
      <c r="F27" s="337">
        <v>7</v>
      </c>
      <c r="G27" s="349">
        <v>850000</v>
      </c>
      <c r="H27" s="349">
        <f t="shared" si="4"/>
        <v>1038447.5982532752</v>
      </c>
      <c r="I27" s="349">
        <f t="shared" si="5"/>
        <v>197305.04366812229</v>
      </c>
      <c r="J27" s="349">
        <f t="shared" si="6"/>
        <v>1235752.6419213975</v>
      </c>
      <c r="K27" s="349">
        <f t="shared" si="7"/>
        <v>1235752.6419213975</v>
      </c>
      <c r="L27" s="349">
        <v>880000</v>
      </c>
      <c r="M27" s="350">
        <f t="shared" si="8"/>
        <v>167200</v>
      </c>
      <c r="N27" s="349">
        <v>1047200</v>
      </c>
      <c r="O27" s="349">
        <f t="shared" si="0"/>
        <v>8377600</v>
      </c>
      <c r="P27" s="350">
        <v>1183000</v>
      </c>
      <c r="Q27" s="351">
        <f t="shared" si="9"/>
        <v>224770</v>
      </c>
      <c r="R27" s="351">
        <f t="shared" si="10"/>
        <v>1407770</v>
      </c>
      <c r="S27" s="351">
        <f t="shared" si="1"/>
        <v>11262160</v>
      </c>
      <c r="T27" s="352">
        <f t="shared" si="2"/>
        <v>1033815.8660844251</v>
      </c>
      <c r="U27" s="353">
        <f t="shared" si="11"/>
        <v>196425.01455604078</v>
      </c>
      <c r="V27" s="352">
        <f t="shared" si="12"/>
        <v>1230240.880640466</v>
      </c>
      <c r="W27" s="352">
        <f t="shared" si="3"/>
        <v>9841927.045123728</v>
      </c>
    </row>
    <row r="28" spans="1:23" s="108" customFormat="1" ht="45" customHeight="1" x14ac:dyDescent="0.25">
      <c r="A28" s="467"/>
      <c r="B28" s="468"/>
      <c r="C28" s="483"/>
      <c r="D28" s="347" t="s">
        <v>285</v>
      </c>
      <c r="E28" s="328">
        <v>8</v>
      </c>
      <c r="F28" s="337">
        <v>7</v>
      </c>
      <c r="G28" s="349">
        <v>650000</v>
      </c>
      <c r="H28" s="349">
        <f t="shared" si="4"/>
        <v>794106.98689956334</v>
      </c>
      <c r="I28" s="349">
        <f t="shared" si="5"/>
        <v>150880.32751091704</v>
      </c>
      <c r="J28" s="349">
        <f t="shared" si="6"/>
        <v>944987.31441048044</v>
      </c>
      <c r="K28" s="349">
        <f t="shared" si="7"/>
        <v>944987.31441048044</v>
      </c>
      <c r="L28" s="349">
        <v>668000</v>
      </c>
      <c r="M28" s="350">
        <f t="shared" si="8"/>
        <v>126920</v>
      </c>
      <c r="N28" s="349">
        <v>794920</v>
      </c>
      <c r="O28" s="349">
        <f t="shared" si="0"/>
        <v>6359360</v>
      </c>
      <c r="P28" s="350">
        <v>849625</v>
      </c>
      <c r="Q28" s="351">
        <f t="shared" si="9"/>
        <v>161428.75</v>
      </c>
      <c r="R28" s="351">
        <f t="shared" si="10"/>
        <v>1011053.75</v>
      </c>
      <c r="S28" s="351">
        <f t="shared" si="1"/>
        <v>8088430</v>
      </c>
      <c r="T28" s="352">
        <f t="shared" si="2"/>
        <v>770577.32896652108</v>
      </c>
      <c r="U28" s="353">
        <f t="shared" si="11"/>
        <v>146409.692503639</v>
      </c>
      <c r="V28" s="352">
        <f t="shared" si="12"/>
        <v>916987.02147016011</v>
      </c>
      <c r="W28" s="352">
        <f t="shared" si="3"/>
        <v>7335896.1717612809</v>
      </c>
    </row>
    <row r="29" spans="1:23" s="108" customFormat="1" ht="45" customHeight="1" x14ac:dyDescent="0.25">
      <c r="A29" s="467"/>
      <c r="B29" s="468"/>
      <c r="C29" s="483"/>
      <c r="D29" s="347" t="s">
        <v>286</v>
      </c>
      <c r="E29" s="328">
        <v>6</v>
      </c>
      <c r="F29" s="337">
        <v>7</v>
      </c>
      <c r="G29" s="349">
        <v>1300000</v>
      </c>
      <c r="H29" s="349">
        <f t="shared" si="4"/>
        <v>1588213.9737991267</v>
      </c>
      <c r="I29" s="349">
        <f t="shared" si="5"/>
        <v>301760.65502183407</v>
      </c>
      <c r="J29" s="349">
        <f t="shared" si="6"/>
        <v>1889974.6288209609</v>
      </c>
      <c r="K29" s="349">
        <f t="shared" si="7"/>
        <v>1889974.6288209609</v>
      </c>
      <c r="L29" s="349">
        <v>1444000</v>
      </c>
      <c r="M29" s="350">
        <f t="shared" si="8"/>
        <v>274360</v>
      </c>
      <c r="N29" s="349">
        <v>1718360</v>
      </c>
      <c r="O29" s="349">
        <f t="shared" si="0"/>
        <v>10310160</v>
      </c>
      <c r="P29" s="350">
        <v>1837500</v>
      </c>
      <c r="Q29" s="351">
        <f t="shared" si="9"/>
        <v>349125</v>
      </c>
      <c r="R29" s="351">
        <f t="shared" si="10"/>
        <v>2186625</v>
      </c>
      <c r="S29" s="351">
        <f t="shared" si="1"/>
        <v>13119750</v>
      </c>
      <c r="T29" s="352">
        <f t="shared" si="2"/>
        <v>1623237.9912663754</v>
      </c>
      <c r="U29" s="353">
        <f t="shared" si="11"/>
        <v>308415.21834061132</v>
      </c>
      <c r="V29" s="352">
        <f t="shared" si="12"/>
        <v>1931653.2096069867</v>
      </c>
      <c r="W29" s="352">
        <f t="shared" si="3"/>
        <v>11589919.257641921</v>
      </c>
    </row>
    <row r="30" spans="1:23" s="108" customFormat="1" ht="45" customHeight="1" x14ac:dyDescent="0.25">
      <c r="A30" s="467"/>
      <c r="B30" s="468"/>
      <c r="C30" s="483"/>
      <c r="D30" s="347" t="s">
        <v>287</v>
      </c>
      <c r="E30" s="328">
        <v>1</v>
      </c>
      <c r="F30" s="337">
        <v>7</v>
      </c>
      <c r="G30" s="349">
        <v>5500000</v>
      </c>
      <c r="H30" s="349">
        <f t="shared" si="4"/>
        <v>6719366.812227075</v>
      </c>
      <c r="I30" s="349">
        <f t="shared" si="5"/>
        <v>1276679.6943231442</v>
      </c>
      <c r="J30" s="349">
        <f t="shared" si="6"/>
        <v>7996046.5065502189</v>
      </c>
      <c r="K30" s="349">
        <f t="shared" si="7"/>
        <v>7996046.5065502189</v>
      </c>
      <c r="L30" s="349">
        <v>5500000</v>
      </c>
      <c r="M30" s="350">
        <f t="shared" si="8"/>
        <v>1045000</v>
      </c>
      <c r="N30" s="349">
        <v>6545000</v>
      </c>
      <c r="O30" s="349">
        <f t="shared" si="0"/>
        <v>6545000</v>
      </c>
      <c r="P30" s="350">
        <v>7000000</v>
      </c>
      <c r="Q30" s="351">
        <f t="shared" si="9"/>
        <v>1330000</v>
      </c>
      <c r="R30" s="351">
        <f t="shared" si="10"/>
        <v>8330000</v>
      </c>
      <c r="S30" s="351">
        <f t="shared" si="1"/>
        <v>8330000</v>
      </c>
      <c r="T30" s="352">
        <f t="shared" si="2"/>
        <v>6406455.6040756917</v>
      </c>
      <c r="U30" s="353">
        <f t="shared" si="11"/>
        <v>1217226.5647743815</v>
      </c>
      <c r="V30" s="352">
        <f t="shared" si="12"/>
        <v>7623682.1688500736</v>
      </c>
      <c r="W30" s="352">
        <f t="shared" si="3"/>
        <v>7623682.1688500736</v>
      </c>
    </row>
    <row r="31" spans="1:23" s="108" customFormat="1" ht="45" customHeight="1" x14ac:dyDescent="0.25">
      <c r="A31" s="467"/>
      <c r="B31" s="468">
        <v>17</v>
      </c>
      <c r="C31" s="483" t="s">
        <v>288</v>
      </c>
      <c r="D31" s="347" t="s">
        <v>281</v>
      </c>
      <c r="E31" s="328">
        <v>8</v>
      </c>
      <c r="F31" s="337">
        <v>7</v>
      </c>
      <c r="G31" s="349">
        <v>700000</v>
      </c>
      <c r="H31" s="349">
        <f t="shared" si="4"/>
        <v>855192.13973799138</v>
      </c>
      <c r="I31" s="349">
        <f t="shared" si="5"/>
        <v>162486.50655021836</v>
      </c>
      <c r="J31" s="349">
        <f t="shared" si="6"/>
        <v>1017678.6462882097</v>
      </c>
      <c r="K31" s="349">
        <f t="shared" si="7"/>
        <v>1017678.6462882097</v>
      </c>
      <c r="L31" s="349">
        <v>735000</v>
      </c>
      <c r="M31" s="350">
        <f t="shared" si="8"/>
        <v>139650</v>
      </c>
      <c r="N31" s="349">
        <v>874650</v>
      </c>
      <c r="O31" s="349">
        <f t="shared" si="0"/>
        <v>6997200</v>
      </c>
      <c r="P31" s="350">
        <v>952000</v>
      </c>
      <c r="Q31" s="351">
        <f t="shared" si="9"/>
        <v>180880</v>
      </c>
      <c r="R31" s="351">
        <f t="shared" si="10"/>
        <v>1132880</v>
      </c>
      <c r="S31" s="351">
        <f t="shared" si="1"/>
        <v>9063040</v>
      </c>
      <c r="T31" s="352">
        <f t="shared" si="2"/>
        <v>847397.37991266383</v>
      </c>
      <c r="U31" s="353">
        <f t="shared" si="11"/>
        <v>161005.50218340612</v>
      </c>
      <c r="V31" s="352">
        <f t="shared" si="12"/>
        <v>1008402.88209607</v>
      </c>
      <c r="W31" s="352">
        <f t="shared" si="3"/>
        <v>8067223.0567685599</v>
      </c>
    </row>
    <row r="32" spans="1:23" s="108" customFormat="1" ht="45" customHeight="1" x14ac:dyDescent="0.25">
      <c r="A32" s="467"/>
      <c r="B32" s="468"/>
      <c r="C32" s="483"/>
      <c r="D32" s="347" t="s">
        <v>289</v>
      </c>
      <c r="E32" s="328">
        <v>8</v>
      </c>
      <c r="F32" s="337">
        <v>7</v>
      </c>
      <c r="G32" s="349">
        <v>400000</v>
      </c>
      <c r="H32" s="349">
        <f t="shared" si="4"/>
        <v>488681.22270742361</v>
      </c>
      <c r="I32" s="349">
        <f t="shared" si="5"/>
        <v>92849.432314410486</v>
      </c>
      <c r="J32" s="349">
        <f t="shared" si="6"/>
        <v>581530.65502183407</v>
      </c>
      <c r="K32" s="349">
        <f t="shared" si="7"/>
        <v>581530.65502183407</v>
      </c>
      <c r="L32" s="349">
        <v>442000</v>
      </c>
      <c r="M32" s="350">
        <f t="shared" si="8"/>
        <v>83980</v>
      </c>
      <c r="N32" s="349">
        <v>525980</v>
      </c>
      <c r="O32" s="349">
        <f t="shared" si="0"/>
        <v>4207840</v>
      </c>
      <c r="P32" s="350">
        <v>577626</v>
      </c>
      <c r="Q32" s="351">
        <f t="shared" si="9"/>
        <v>109748.94</v>
      </c>
      <c r="R32" s="351">
        <f t="shared" si="10"/>
        <v>687374.94</v>
      </c>
      <c r="S32" s="351">
        <f t="shared" si="1"/>
        <v>5498999.5199999996</v>
      </c>
      <c r="T32" s="352">
        <f t="shared" si="2"/>
        <v>502769.07423580787</v>
      </c>
      <c r="U32" s="353">
        <f t="shared" si="11"/>
        <v>95526.124104803501</v>
      </c>
      <c r="V32" s="352">
        <f t="shared" si="12"/>
        <v>598295.19834061142</v>
      </c>
      <c r="W32" s="352">
        <f t="shared" si="3"/>
        <v>4786361.5867248913</v>
      </c>
    </row>
    <row r="33" spans="1:23" s="108" customFormat="1" ht="45" customHeight="1" x14ac:dyDescent="0.25">
      <c r="A33" s="467"/>
      <c r="B33" s="468"/>
      <c r="C33" s="483"/>
      <c r="D33" s="347" t="s">
        <v>285</v>
      </c>
      <c r="E33" s="328">
        <v>8</v>
      </c>
      <c r="F33" s="337">
        <v>7</v>
      </c>
      <c r="G33" s="349">
        <v>490000</v>
      </c>
      <c r="H33" s="349">
        <f t="shared" si="4"/>
        <v>598634.49781659397</v>
      </c>
      <c r="I33" s="349">
        <f t="shared" si="5"/>
        <v>113740.55458515286</v>
      </c>
      <c r="J33" s="349">
        <f t="shared" si="6"/>
        <v>712375.05240174686</v>
      </c>
      <c r="K33" s="349">
        <f t="shared" si="7"/>
        <v>712375.05240174686</v>
      </c>
      <c r="L33" s="349">
        <v>442000</v>
      </c>
      <c r="M33" s="350">
        <f t="shared" si="8"/>
        <v>83980</v>
      </c>
      <c r="N33" s="349">
        <v>525980</v>
      </c>
      <c r="O33" s="349">
        <f t="shared" si="0"/>
        <v>4207840</v>
      </c>
      <c r="P33" s="350">
        <v>655264</v>
      </c>
      <c r="Q33" s="351">
        <f t="shared" si="9"/>
        <v>124500.16</v>
      </c>
      <c r="R33" s="351">
        <f t="shared" si="10"/>
        <v>779764.16</v>
      </c>
      <c r="S33" s="351">
        <f t="shared" si="1"/>
        <v>6238113.2800000003</v>
      </c>
      <c r="T33" s="352">
        <f t="shared" si="2"/>
        <v>565299.49927219795</v>
      </c>
      <c r="U33" s="353">
        <f t="shared" si="11"/>
        <v>107406.90486171762</v>
      </c>
      <c r="V33" s="352">
        <f t="shared" si="12"/>
        <v>672706.40413391555</v>
      </c>
      <c r="W33" s="352">
        <f t="shared" si="3"/>
        <v>5381651.2330713244</v>
      </c>
    </row>
    <row r="34" spans="1:23" s="108" customFormat="1" ht="45" customHeight="1" x14ac:dyDescent="0.25">
      <c r="A34" s="467" t="s">
        <v>279</v>
      </c>
      <c r="B34" s="344">
        <v>18</v>
      </c>
      <c r="C34" s="345" t="s">
        <v>290</v>
      </c>
      <c r="D34" s="346" t="s">
        <v>291</v>
      </c>
      <c r="E34" s="328">
        <v>10</v>
      </c>
      <c r="F34" s="337">
        <v>7</v>
      </c>
      <c r="G34" s="349">
        <v>1000000</v>
      </c>
      <c r="H34" s="349">
        <f t="shared" si="4"/>
        <v>1221703.0567685592</v>
      </c>
      <c r="I34" s="349">
        <f t="shared" si="5"/>
        <v>232123.58078602623</v>
      </c>
      <c r="J34" s="349">
        <f t="shared" si="6"/>
        <v>1453826.6375545855</v>
      </c>
      <c r="K34" s="349">
        <f t="shared" si="7"/>
        <v>1453826.6375545855</v>
      </c>
      <c r="L34" s="355"/>
      <c r="M34" s="355"/>
      <c r="N34" s="355"/>
      <c r="O34" s="349">
        <f t="shared" si="0"/>
        <v>0</v>
      </c>
      <c r="P34" s="350">
        <v>1400000</v>
      </c>
      <c r="Q34" s="351">
        <f t="shared" si="9"/>
        <v>266000</v>
      </c>
      <c r="R34" s="351">
        <f t="shared" si="10"/>
        <v>1666000</v>
      </c>
      <c r="S34" s="351">
        <f t="shared" si="1"/>
        <v>16660000</v>
      </c>
      <c r="T34" s="352">
        <f t="shared" si="2"/>
        <v>1310851.5283842795</v>
      </c>
      <c r="U34" s="353">
        <f t="shared" si="11"/>
        <v>249061.7903930131</v>
      </c>
      <c r="V34" s="352">
        <f t="shared" si="12"/>
        <v>1559913.3187772925</v>
      </c>
      <c r="W34" s="352">
        <f t="shared" si="3"/>
        <v>15599133.187772926</v>
      </c>
    </row>
    <row r="35" spans="1:23" s="108" customFormat="1" ht="45" customHeight="1" x14ac:dyDescent="0.25">
      <c r="A35" s="467"/>
      <c r="B35" s="468">
        <v>19</v>
      </c>
      <c r="C35" s="483" t="s">
        <v>292</v>
      </c>
      <c r="D35" s="347" t="s">
        <v>293</v>
      </c>
      <c r="E35" s="328">
        <v>10</v>
      </c>
      <c r="F35" s="337">
        <v>7</v>
      </c>
      <c r="G35" s="349">
        <v>1400000</v>
      </c>
      <c r="H35" s="349">
        <f t="shared" si="4"/>
        <v>1710384.2794759828</v>
      </c>
      <c r="I35" s="349">
        <f t="shared" si="5"/>
        <v>324973.01310043671</v>
      </c>
      <c r="J35" s="349">
        <f t="shared" si="6"/>
        <v>2035357.2925764194</v>
      </c>
      <c r="K35" s="349">
        <f t="shared" si="7"/>
        <v>2035357.2925764194</v>
      </c>
      <c r="L35" s="355"/>
      <c r="M35" s="355"/>
      <c r="N35" s="355"/>
      <c r="O35" s="349">
        <f t="shared" si="0"/>
        <v>0</v>
      </c>
      <c r="P35" s="350">
        <v>2800000</v>
      </c>
      <c r="Q35" s="351">
        <f t="shared" si="9"/>
        <v>532000</v>
      </c>
      <c r="R35" s="351">
        <f t="shared" si="10"/>
        <v>3332000</v>
      </c>
      <c r="S35" s="351">
        <f t="shared" si="1"/>
        <v>33320000</v>
      </c>
      <c r="T35" s="352">
        <f t="shared" si="2"/>
        <v>2255192.1397379916</v>
      </c>
      <c r="U35" s="353">
        <f t="shared" si="11"/>
        <v>428486.50655021839</v>
      </c>
      <c r="V35" s="352">
        <f t="shared" si="12"/>
        <v>2683678.6462882101</v>
      </c>
      <c r="W35" s="352">
        <f t="shared" si="3"/>
        <v>26836786.462882102</v>
      </c>
    </row>
    <row r="36" spans="1:23" s="108" customFormat="1" ht="45" customHeight="1" x14ac:dyDescent="0.25">
      <c r="A36" s="467"/>
      <c r="B36" s="468"/>
      <c r="C36" s="483"/>
      <c r="D36" s="347" t="s">
        <v>294</v>
      </c>
      <c r="E36" s="328">
        <v>10</v>
      </c>
      <c r="F36" s="337">
        <v>7</v>
      </c>
      <c r="G36" s="349">
        <v>400000</v>
      </c>
      <c r="H36" s="349">
        <f t="shared" si="4"/>
        <v>488681.22270742361</v>
      </c>
      <c r="I36" s="349">
        <f t="shared" si="5"/>
        <v>92849.432314410486</v>
      </c>
      <c r="J36" s="349">
        <f t="shared" si="6"/>
        <v>581530.65502183407</v>
      </c>
      <c r="K36" s="349">
        <f t="shared" si="7"/>
        <v>581530.65502183407</v>
      </c>
      <c r="L36" s="355"/>
      <c r="M36" s="355"/>
      <c r="N36" s="355"/>
      <c r="O36" s="349">
        <f t="shared" si="0"/>
        <v>0</v>
      </c>
      <c r="P36" s="356"/>
      <c r="Q36" s="351">
        <f t="shared" si="9"/>
        <v>0</v>
      </c>
      <c r="R36" s="351">
        <f t="shared" si="10"/>
        <v>0</v>
      </c>
      <c r="S36" s="351">
        <f t="shared" si="1"/>
        <v>0</v>
      </c>
      <c r="T36" s="352">
        <f t="shared" si="2"/>
        <v>488681.22270742361</v>
      </c>
      <c r="U36" s="353">
        <f t="shared" si="11"/>
        <v>92849.432314410486</v>
      </c>
      <c r="V36" s="352">
        <f t="shared" si="12"/>
        <v>581530.65502183407</v>
      </c>
      <c r="W36" s="352">
        <f t="shared" si="3"/>
        <v>5815306.5502183409</v>
      </c>
    </row>
    <row r="37" spans="1:23" s="108" customFormat="1" ht="45" customHeight="1" x14ac:dyDescent="0.25">
      <c r="A37" s="467"/>
      <c r="B37" s="468">
        <v>20</v>
      </c>
      <c r="C37" s="483" t="s">
        <v>295</v>
      </c>
      <c r="D37" s="347" t="s">
        <v>293</v>
      </c>
      <c r="E37" s="328">
        <v>3</v>
      </c>
      <c r="F37" s="337">
        <v>7</v>
      </c>
      <c r="G37" s="349">
        <v>11088000</v>
      </c>
      <c r="H37" s="349">
        <f t="shared" si="4"/>
        <v>13546243.493449783</v>
      </c>
      <c r="I37" s="349">
        <f t="shared" si="5"/>
        <v>2573786.2637554589</v>
      </c>
      <c r="J37" s="349">
        <f t="shared" si="6"/>
        <v>16120029.757205242</v>
      </c>
      <c r="K37" s="349">
        <f t="shared" si="7"/>
        <v>16120029.757205242</v>
      </c>
      <c r="L37" s="355"/>
      <c r="M37" s="355"/>
      <c r="N37" s="355"/>
      <c r="O37" s="349">
        <f t="shared" si="0"/>
        <v>0</v>
      </c>
      <c r="P37" s="350">
        <v>26600000</v>
      </c>
      <c r="Q37" s="351">
        <f t="shared" si="9"/>
        <v>5054000</v>
      </c>
      <c r="R37" s="351">
        <f t="shared" si="10"/>
        <v>31654000</v>
      </c>
      <c r="S37" s="351">
        <f t="shared" si="1"/>
        <v>94962000</v>
      </c>
      <c r="T37" s="352">
        <f t="shared" si="2"/>
        <v>20073121.746724892</v>
      </c>
      <c r="U37" s="353">
        <f t="shared" si="11"/>
        <v>3813893.1318777297</v>
      </c>
      <c r="V37" s="352">
        <f t="shared" si="12"/>
        <v>23887014.878602624</v>
      </c>
      <c r="W37" s="352">
        <f t="shared" si="3"/>
        <v>71661044.635807872</v>
      </c>
    </row>
    <row r="38" spans="1:23" s="108" customFormat="1" ht="45" customHeight="1" x14ac:dyDescent="0.25">
      <c r="A38" s="467"/>
      <c r="B38" s="468"/>
      <c r="C38" s="483"/>
      <c r="D38" s="347" t="s">
        <v>294</v>
      </c>
      <c r="E38" s="328">
        <v>10</v>
      </c>
      <c r="F38" s="337">
        <v>7</v>
      </c>
      <c r="G38" s="349">
        <v>6688000</v>
      </c>
      <c r="H38" s="349">
        <f t="shared" si="4"/>
        <v>8170750.043668123</v>
      </c>
      <c r="I38" s="349">
        <f t="shared" si="5"/>
        <v>1552442.5082969433</v>
      </c>
      <c r="J38" s="349">
        <f t="shared" si="6"/>
        <v>9723192.5519650653</v>
      </c>
      <c r="K38" s="349">
        <f t="shared" si="7"/>
        <v>9723192.5519650653</v>
      </c>
      <c r="L38" s="355"/>
      <c r="M38" s="355"/>
      <c r="N38" s="355"/>
      <c r="O38" s="349">
        <f t="shared" si="0"/>
        <v>0</v>
      </c>
      <c r="P38" s="356"/>
      <c r="Q38" s="351">
        <f t="shared" si="9"/>
        <v>0</v>
      </c>
      <c r="R38" s="351">
        <f t="shared" si="10"/>
        <v>0</v>
      </c>
      <c r="S38" s="351">
        <f t="shared" si="1"/>
        <v>0</v>
      </c>
      <c r="T38" s="352">
        <f t="shared" si="2"/>
        <v>8170750.043668123</v>
      </c>
      <c r="U38" s="353">
        <f t="shared" si="11"/>
        <v>1552442.5082969433</v>
      </c>
      <c r="V38" s="352">
        <f t="shared" si="12"/>
        <v>9723192.5519650653</v>
      </c>
      <c r="W38" s="352">
        <f t="shared" si="3"/>
        <v>97231925.519650653</v>
      </c>
    </row>
    <row r="39" spans="1:23" s="108" customFormat="1" ht="45" customHeight="1" x14ac:dyDescent="0.25">
      <c r="A39" s="467"/>
      <c r="B39" s="344">
        <v>21</v>
      </c>
      <c r="C39" s="345" t="s">
        <v>296</v>
      </c>
      <c r="D39" s="347" t="s">
        <v>297</v>
      </c>
      <c r="E39" s="328">
        <v>2</v>
      </c>
      <c r="F39" s="337">
        <v>7</v>
      </c>
      <c r="G39" s="349">
        <v>25400000</v>
      </c>
      <c r="H39" s="349">
        <f t="shared" si="4"/>
        <v>31031257.641921401</v>
      </c>
      <c r="I39" s="349">
        <f t="shared" si="5"/>
        <v>5895938.9519650666</v>
      </c>
      <c r="J39" s="349">
        <f t="shared" si="6"/>
        <v>36927196.593886465</v>
      </c>
      <c r="K39" s="349">
        <f t="shared" si="7"/>
        <v>36927196.593886465</v>
      </c>
      <c r="L39" s="355"/>
      <c r="M39" s="355"/>
      <c r="N39" s="355"/>
      <c r="O39" s="349">
        <f t="shared" si="0"/>
        <v>0</v>
      </c>
      <c r="P39" s="350">
        <v>36400000</v>
      </c>
      <c r="Q39" s="351">
        <f t="shared" si="9"/>
        <v>6916000</v>
      </c>
      <c r="R39" s="351">
        <f t="shared" si="10"/>
        <v>43316000</v>
      </c>
      <c r="S39" s="351">
        <f t="shared" si="1"/>
        <v>86632000</v>
      </c>
      <c r="T39" s="352">
        <f t="shared" si="2"/>
        <v>33715628.820960701</v>
      </c>
      <c r="U39" s="353">
        <f t="shared" si="11"/>
        <v>6405969.4759825328</v>
      </c>
      <c r="V39" s="352">
        <f t="shared" si="12"/>
        <v>40121598.296943232</v>
      </c>
      <c r="W39" s="352">
        <f t="shared" si="3"/>
        <v>80243196.593886465</v>
      </c>
    </row>
    <row r="40" spans="1:23" s="108" customFormat="1" ht="45" customHeight="1" x14ac:dyDescent="0.25">
      <c r="A40" s="467"/>
      <c r="B40" s="344">
        <v>22</v>
      </c>
      <c r="C40" s="345" t="s">
        <v>298</v>
      </c>
      <c r="D40" s="347" t="s">
        <v>281</v>
      </c>
      <c r="E40" s="328">
        <v>1</v>
      </c>
      <c r="F40" s="337">
        <v>7</v>
      </c>
      <c r="G40" s="349">
        <v>20000000</v>
      </c>
      <c r="H40" s="349">
        <f t="shared" si="4"/>
        <v>24434061.135371182</v>
      </c>
      <c r="I40" s="349">
        <f t="shared" si="5"/>
        <v>4642471.6157205245</v>
      </c>
      <c r="J40" s="349">
        <f t="shared" si="6"/>
        <v>29076532.751091707</v>
      </c>
      <c r="K40" s="349">
        <f t="shared" si="7"/>
        <v>29076532.751091707</v>
      </c>
      <c r="L40" s="355"/>
      <c r="M40" s="355"/>
      <c r="N40" s="355"/>
      <c r="O40" s="349">
        <f t="shared" si="0"/>
        <v>0</v>
      </c>
      <c r="P40" s="350">
        <v>28000000</v>
      </c>
      <c r="Q40" s="351">
        <f t="shared" si="9"/>
        <v>5320000</v>
      </c>
      <c r="R40" s="351">
        <f t="shared" si="10"/>
        <v>33320000</v>
      </c>
      <c r="S40" s="351">
        <f t="shared" si="1"/>
        <v>33320000</v>
      </c>
      <c r="T40" s="352">
        <f t="shared" si="2"/>
        <v>26217030.567685589</v>
      </c>
      <c r="U40" s="353">
        <f t="shared" si="11"/>
        <v>4981235.8078602618</v>
      </c>
      <c r="V40" s="352">
        <f t="shared" si="12"/>
        <v>31198266.375545852</v>
      </c>
      <c r="W40" s="352">
        <f t="shared" si="3"/>
        <v>31198266.375545852</v>
      </c>
    </row>
    <row r="41" spans="1:23" s="108" customFormat="1" ht="45" customHeight="1" x14ac:dyDescent="0.25">
      <c r="A41" s="467"/>
      <c r="B41" s="344">
        <v>23</v>
      </c>
      <c r="C41" s="345" t="s">
        <v>299</v>
      </c>
      <c r="D41" s="347" t="s">
        <v>281</v>
      </c>
      <c r="E41" s="328">
        <v>9</v>
      </c>
      <c r="F41" s="337">
        <v>7</v>
      </c>
      <c r="G41" s="349">
        <v>2500000</v>
      </c>
      <c r="H41" s="349">
        <f t="shared" si="4"/>
        <v>3054257.6419213978</v>
      </c>
      <c r="I41" s="349">
        <f t="shared" si="5"/>
        <v>580308.95196506556</v>
      </c>
      <c r="J41" s="349">
        <f t="shared" si="6"/>
        <v>3634566.5938864634</v>
      </c>
      <c r="K41" s="349">
        <f t="shared" si="7"/>
        <v>3634566.5938864634</v>
      </c>
      <c r="L41" s="355"/>
      <c r="M41" s="355"/>
      <c r="N41" s="355"/>
      <c r="O41" s="349">
        <f t="shared" si="0"/>
        <v>0</v>
      </c>
      <c r="P41" s="350">
        <v>3500000</v>
      </c>
      <c r="Q41" s="351">
        <f t="shared" si="9"/>
        <v>665000</v>
      </c>
      <c r="R41" s="351">
        <f t="shared" si="10"/>
        <v>4165000</v>
      </c>
      <c r="S41" s="351">
        <f t="shared" si="1"/>
        <v>37485000</v>
      </c>
      <c r="T41" s="352">
        <f t="shared" si="2"/>
        <v>3277128.8209606986</v>
      </c>
      <c r="U41" s="353">
        <f t="shared" si="11"/>
        <v>622654.47598253272</v>
      </c>
      <c r="V41" s="352">
        <f t="shared" si="12"/>
        <v>3899783.2969432315</v>
      </c>
      <c r="W41" s="352">
        <f t="shared" si="3"/>
        <v>35098049.672489084</v>
      </c>
    </row>
    <row r="42" spans="1:23" s="108" customFormat="1" ht="45" customHeight="1" x14ac:dyDescent="0.25">
      <c r="A42" s="467"/>
      <c r="B42" s="468">
        <v>24</v>
      </c>
      <c r="C42" s="483" t="s">
        <v>300</v>
      </c>
      <c r="D42" s="347" t="s">
        <v>301</v>
      </c>
      <c r="E42" s="328">
        <v>10</v>
      </c>
      <c r="F42" s="337">
        <v>7</v>
      </c>
      <c r="G42" s="349">
        <v>90000</v>
      </c>
      <c r="H42" s="349">
        <f t="shared" si="4"/>
        <v>109953.27510917031</v>
      </c>
      <c r="I42" s="349">
        <f t="shared" si="5"/>
        <v>20891.122270742359</v>
      </c>
      <c r="J42" s="349">
        <f t="shared" si="6"/>
        <v>130844.39737991267</v>
      </c>
      <c r="K42" s="349">
        <f t="shared" si="7"/>
        <v>130844.39737991267</v>
      </c>
      <c r="L42" s="355"/>
      <c r="M42" s="355"/>
      <c r="N42" s="355"/>
      <c r="O42" s="349">
        <f t="shared" si="0"/>
        <v>0</v>
      </c>
      <c r="P42" s="357">
        <v>560000</v>
      </c>
      <c r="Q42" s="358">
        <f t="shared" si="9"/>
        <v>106400</v>
      </c>
      <c r="R42" s="358">
        <f t="shared" si="10"/>
        <v>666400</v>
      </c>
      <c r="S42" s="351">
        <f t="shared" si="1"/>
        <v>6664000</v>
      </c>
      <c r="T42" s="352">
        <f t="shared" si="2"/>
        <v>334976.63755458518</v>
      </c>
      <c r="U42" s="353">
        <f t="shared" si="11"/>
        <v>63645.561135371187</v>
      </c>
      <c r="V42" s="352">
        <f t="shared" si="12"/>
        <v>398622.19868995633</v>
      </c>
      <c r="W42" s="352">
        <f t="shared" si="3"/>
        <v>3986221.9868995631</v>
      </c>
    </row>
    <row r="43" spans="1:23" s="108" customFormat="1" ht="45" customHeight="1" x14ac:dyDescent="0.25">
      <c r="A43" s="467"/>
      <c r="B43" s="468"/>
      <c r="C43" s="483"/>
      <c r="D43" s="347" t="s">
        <v>286</v>
      </c>
      <c r="E43" s="328">
        <v>8</v>
      </c>
      <c r="F43" s="337">
        <v>7</v>
      </c>
      <c r="G43" s="349">
        <v>120000</v>
      </c>
      <c r="H43" s="349">
        <f t="shared" si="4"/>
        <v>146604.36681222709</v>
      </c>
      <c r="I43" s="349">
        <f t="shared" si="5"/>
        <v>27854.829694323147</v>
      </c>
      <c r="J43" s="349">
        <f t="shared" si="6"/>
        <v>174459.19650655024</v>
      </c>
      <c r="K43" s="349">
        <f t="shared" si="7"/>
        <v>174459.19650655024</v>
      </c>
      <c r="L43" s="355"/>
      <c r="M43" s="355"/>
      <c r="N43" s="355"/>
      <c r="O43" s="349">
        <f t="shared" si="0"/>
        <v>0</v>
      </c>
      <c r="P43" s="357"/>
      <c r="Q43" s="358"/>
      <c r="R43" s="358"/>
      <c r="S43" s="351">
        <f t="shared" si="1"/>
        <v>0</v>
      </c>
      <c r="T43" s="352">
        <f t="shared" si="2"/>
        <v>146604.36681222709</v>
      </c>
      <c r="U43" s="353">
        <f t="shared" si="11"/>
        <v>27854.829694323147</v>
      </c>
      <c r="V43" s="352">
        <f t="shared" si="12"/>
        <v>174459.19650655024</v>
      </c>
      <c r="W43" s="352">
        <f t="shared" si="3"/>
        <v>1395673.572052402</v>
      </c>
    </row>
    <row r="44" spans="1:23" s="108" customFormat="1" ht="45" customHeight="1" x14ac:dyDescent="0.25">
      <c r="A44" s="467"/>
      <c r="B44" s="468"/>
      <c r="C44" s="483"/>
      <c r="D44" s="347" t="s">
        <v>285</v>
      </c>
      <c r="E44" s="328">
        <v>4</v>
      </c>
      <c r="F44" s="337">
        <v>7</v>
      </c>
      <c r="G44" s="349">
        <v>140000</v>
      </c>
      <c r="H44" s="349">
        <f t="shared" si="4"/>
        <v>171038.42794759828</v>
      </c>
      <c r="I44" s="349">
        <f t="shared" si="5"/>
        <v>32497.301310043673</v>
      </c>
      <c r="J44" s="349">
        <f t="shared" si="6"/>
        <v>203535.72925764194</v>
      </c>
      <c r="K44" s="349">
        <f t="shared" si="7"/>
        <v>203535.72925764194</v>
      </c>
      <c r="L44" s="355"/>
      <c r="M44" s="355"/>
      <c r="N44" s="355"/>
      <c r="O44" s="349">
        <f t="shared" si="0"/>
        <v>0</v>
      </c>
      <c r="P44" s="357"/>
      <c r="Q44" s="358"/>
      <c r="R44" s="358"/>
      <c r="S44" s="351">
        <f t="shared" si="1"/>
        <v>0</v>
      </c>
      <c r="T44" s="352">
        <f t="shared" si="2"/>
        <v>171038.42794759828</v>
      </c>
      <c r="U44" s="353">
        <f t="shared" si="11"/>
        <v>32497.301310043673</v>
      </c>
      <c r="V44" s="352">
        <f t="shared" si="12"/>
        <v>203535.72925764194</v>
      </c>
      <c r="W44" s="352">
        <f t="shared" si="3"/>
        <v>814142.91703056777</v>
      </c>
    </row>
    <row r="45" spans="1:23" s="108" customFormat="1" ht="45" customHeight="1" x14ac:dyDescent="0.25">
      <c r="A45" s="467" t="s">
        <v>302</v>
      </c>
      <c r="B45" s="468">
        <v>25</v>
      </c>
      <c r="C45" s="483" t="s">
        <v>288</v>
      </c>
      <c r="D45" s="346" t="s">
        <v>303</v>
      </c>
      <c r="E45" s="328">
        <v>5</v>
      </c>
      <c r="F45" s="337">
        <v>7</v>
      </c>
      <c r="G45" s="349">
        <v>600000</v>
      </c>
      <c r="H45" s="349">
        <f t="shared" si="4"/>
        <v>733021.83406113542</v>
      </c>
      <c r="I45" s="349">
        <f t="shared" si="5"/>
        <v>139274.14847161574</v>
      </c>
      <c r="J45" s="349">
        <f t="shared" si="6"/>
        <v>872295.98253275116</v>
      </c>
      <c r="K45" s="349">
        <f t="shared" si="7"/>
        <v>872295.98253275116</v>
      </c>
      <c r="L45" s="349">
        <v>630000</v>
      </c>
      <c r="M45" s="350">
        <f t="shared" si="8"/>
        <v>119700</v>
      </c>
      <c r="N45" s="349">
        <v>749700</v>
      </c>
      <c r="O45" s="349">
        <f t="shared" si="0"/>
        <v>3748500</v>
      </c>
      <c r="P45" s="350">
        <v>840000</v>
      </c>
      <c r="Q45" s="351">
        <f t="shared" si="9"/>
        <v>159600</v>
      </c>
      <c r="R45" s="351">
        <f t="shared" si="10"/>
        <v>999600</v>
      </c>
      <c r="S45" s="351">
        <f t="shared" si="1"/>
        <v>4998000</v>
      </c>
      <c r="T45" s="352">
        <f t="shared" si="2"/>
        <v>734340.61135371181</v>
      </c>
      <c r="U45" s="353">
        <f t="shared" si="11"/>
        <v>139524.71615720526</v>
      </c>
      <c r="V45" s="352">
        <f t="shared" si="12"/>
        <v>873865.32751091709</v>
      </c>
      <c r="W45" s="352">
        <f t="shared" si="3"/>
        <v>4369326.6375545859</v>
      </c>
    </row>
    <row r="46" spans="1:23" s="108" customFormat="1" ht="45" customHeight="1" x14ac:dyDescent="0.25">
      <c r="A46" s="467"/>
      <c r="B46" s="468"/>
      <c r="C46" s="483"/>
      <c r="D46" s="346" t="s">
        <v>304</v>
      </c>
      <c r="E46" s="328">
        <v>5</v>
      </c>
      <c r="F46" s="337">
        <v>7</v>
      </c>
      <c r="G46" s="349">
        <v>600000</v>
      </c>
      <c r="H46" s="349">
        <f t="shared" si="4"/>
        <v>733021.83406113542</v>
      </c>
      <c r="I46" s="349">
        <f t="shared" si="5"/>
        <v>139274.14847161574</v>
      </c>
      <c r="J46" s="349">
        <f t="shared" si="6"/>
        <v>872295.98253275116</v>
      </c>
      <c r="K46" s="349">
        <f t="shared" si="7"/>
        <v>872295.98253275116</v>
      </c>
      <c r="L46" s="349">
        <v>630000</v>
      </c>
      <c r="M46" s="350">
        <f t="shared" si="8"/>
        <v>119700</v>
      </c>
      <c r="N46" s="349">
        <v>749700</v>
      </c>
      <c r="O46" s="349">
        <f t="shared" si="0"/>
        <v>3748500</v>
      </c>
      <c r="P46" s="350">
        <v>840000</v>
      </c>
      <c r="Q46" s="351">
        <f t="shared" si="9"/>
        <v>159600</v>
      </c>
      <c r="R46" s="351">
        <f t="shared" si="10"/>
        <v>999600</v>
      </c>
      <c r="S46" s="351">
        <f t="shared" si="1"/>
        <v>4998000</v>
      </c>
      <c r="T46" s="352">
        <f t="shared" si="2"/>
        <v>734340.61135371181</v>
      </c>
      <c r="U46" s="353">
        <f t="shared" si="11"/>
        <v>139524.71615720526</v>
      </c>
      <c r="V46" s="352">
        <f t="shared" si="12"/>
        <v>873865.32751091709</v>
      </c>
      <c r="W46" s="352">
        <f t="shared" si="3"/>
        <v>4369326.6375545859</v>
      </c>
    </row>
    <row r="47" spans="1:23" s="108" customFormat="1" ht="45" customHeight="1" x14ac:dyDescent="0.25">
      <c r="A47" s="348" t="s">
        <v>305</v>
      </c>
      <c r="B47" s="344">
        <v>26</v>
      </c>
      <c r="C47" s="345" t="s">
        <v>306</v>
      </c>
      <c r="D47" s="347" t="s">
        <v>307</v>
      </c>
      <c r="E47" s="328">
        <v>1</v>
      </c>
      <c r="F47" s="337">
        <v>7</v>
      </c>
      <c r="G47" s="349">
        <v>38000000</v>
      </c>
      <c r="H47" s="349">
        <f t="shared" si="4"/>
        <v>46424716.157205246</v>
      </c>
      <c r="I47" s="349">
        <f t="shared" si="5"/>
        <v>8820696.0698689967</v>
      </c>
      <c r="J47" s="349">
        <f t="shared" si="6"/>
        <v>55245412.227074243</v>
      </c>
      <c r="K47" s="349">
        <f t="shared" si="7"/>
        <v>55245412.227074243</v>
      </c>
      <c r="L47" s="349">
        <v>24000000</v>
      </c>
      <c r="M47" s="350">
        <f t="shared" si="8"/>
        <v>4560000</v>
      </c>
      <c r="N47" s="349">
        <v>28560000</v>
      </c>
      <c r="O47" s="349">
        <f t="shared" si="0"/>
        <v>28560000</v>
      </c>
      <c r="P47" s="350">
        <v>56000000</v>
      </c>
      <c r="Q47" s="351">
        <f t="shared" si="9"/>
        <v>10640000</v>
      </c>
      <c r="R47" s="351">
        <f t="shared" si="10"/>
        <v>66640000</v>
      </c>
      <c r="S47" s="351">
        <f t="shared" si="1"/>
        <v>66640000</v>
      </c>
      <c r="T47" s="352">
        <f t="shared" si="2"/>
        <v>42141572.052401751</v>
      </c>
      <c r="U47" s="353">
        <f t="shared" si="11"/>
        <v>8006898.6899563326</v>
      </c>
      <c r="V47" s="352">
        <f t="shared" si="12"/>
        <v>50148470.742358081</v>
      </c>
      <c r="W47" s="352">
        <f t="shared" si="3"/>
        <v>50148470.742358081</v>
      </c>
    </row>
    <row r="48" spans="1:23" s="108" customFormat="1" ht="45" customHeight="1" x14ac:dyDescent="0.25">
      <c r="A48" s="467" t="s">
        <v>308</v>
      </c>
      <c r="B48" s="468">
        <v>27</v>
      </c>
      <c r="C48" s="483" t="s">
        <v>306</v>
      </c>
      <c r="D48" s="347" t="s">
        <v>309</v>
      </c>
      <c r="E48" s="328">
        <v>1</v>
      </c>
      <c r="F48" s="337">
        <v>7</v>
      </c>
      <c r="G48" s="349">
        <v>40000000</v>
      </c>
      <c r="H48" s="349">
        <f t="shared" si="4"/>
        <v>48868122.270742364</v>
      </c>
      <c r="I48" s="349">
        <f t="shared" si="5"/>
        <v>9284943.2314410489</v>
      </c>
      <c r="J48" s="349">
        <f t="shared" si="6"/>
        <v>58153065.502183415</v>
      </c>
      <c r="K48" s="349">
        <f t="shared" si="7"/>
        <v>58153065.502183415</v>
      </c>
      <c r="L48" s="355"/>
      <c r="M48" s="355"/>
      <c r="N48" s="355"/>
      <c r="O48" s="349">
        <f t="shared" si="0"/>
        <v>0</v>
      </c>
      <c r="P48" s="350">
        <v>35000000</v>
      </c>
      <c r="Q48" s="351">
        <f t="shared" si="9"/>
        <v>6650000</v>
      </c>
      <c r="R48" s="351">
        <f t="shared" si="10"/>
        <v>41650000</v>
      </c>
      <c r="S48" s="351">
        <f t="shared" si="1"/>
        <v>41650000</v>
      </c>
      <c r="T48" s="352">
        <f t="shared" si="2"/>
        <v>41934061.135371178</v>
      </c>
      <c r="U48" s="353">
        <f t="shared" si="11"/>
        <v>7967471.6157205235</v>
      </c>
      <c r="V48" s="352">
        <f t="shared" si="12"/>
        <v>49901532.751091704</v>
      </c>
      <c r="W48" s="352">
        <f t="shared" si="3"/>
        <v>49901532.751091704</v>
      </c>
    </row>
    <row r="49" spans="1:27" s="108" customFormat="1" ht="45" customHeight="1" x14ac:dyDescent="0.25">
      <c r="A49" s="467"/>
      <c r="B49" s="468"/>
      <c r="C49" s="483"/>
      <c r="D49" s="347" t="s">
        <v>310</v>
      </c>
      <c r="E49" s="328">
        <v>1</v>
      </c>
      <c r="F49" s="337">
        <v>7</v>
      </c>
      <c r="G49" s="349">
        <v>25000000</v>
      </c>
      <c r="H49" s="349">
        <f t="shared" si="4"/>
        <v>30542576.419213977</v>
      </c>
      <c r="I49" s="349">
        <f t="shared" si="5"/>
        <v>5803089.5196506558</v>
      </c>
      <c r="J49" s="349">
        <f t="shared" si="6"/>
        <v>36345665.938864633</v>
      </c>
      <c r="K49" s="349">
        <f t="shared" si="7"/>
        <v>36345665.938864633</v>
      </c>
      <c r="L49" s="355"/>
      <c r="M49" s="355"/>
      <c r="N49" s="355"/>
      <c r="O49" s="349">
        <f t="shared" si="0"/>
        <v>0</v>
      </c>
      <c r="P49" s="350">
        <v>56000000</v>
      </c>
      <c r="Q49" s="351">
        <f t="shared" si="9"/>
        <v>10640000</v>
      </c>
      <c r="R49" s="351">
        <f t="shared" si="10"/>
        <v>66640000</v>
      </c>
      <c r="S49" s="351">
        <f t="shared" si="1"/>
        <v>66640000</v>
      </c>
      <c r="T49" s="352">
        <f t="shared" si="2"/>
        <v>43271288.20960699</v>
      </c>
      <c r="U49" s="353">
        <f t="shared" si="11"/>
        <v>8221544.7598253284</v>
      </c>
      <c r="V49" s="352">
        <f t="shared" si="12"/>
        <v>51492832.969432317</v>
      </c>
      <c r="W49" s="352">
        <f t="shared" si="3"/>
        <v>51492832.969432317</v>
      </c>
    </row>
    <row r="50" spans="1:27" s="108" customFormat="1" ht="45" customHeight="1" x14ac:dyDescent="0.25">
      <c r="A50" s="467"/>
      <c r="B50" s="344">
        <v>28</v>
      </c>
      <c r="C50" s="345" t="s">
        <v>299</v>
      </c>
      <c r="D50" s="347" t="s">
        <v>311</v>
      </c>
      <c r="E50" s="328">
        <v>1</v>
      </c>
      <c r="F50" s="337">
        <v>7</v>
      </c>
      <c r="G50" s="349">
        <v>170000000</v>
      </c>
      <c r="H50" s="349">
        <f t="shared" si="4"/>
        <v>207689519.65065503</v>
      </c>
      <c r="I50" s="349">
        <f t="shared" si="5"/>
        <v>39461008.733624458</v>
      </c>
      <c r="J50" s="349">
        <f t="shared" si="6"/>
        <v>247150528.38427949</v>
      </c>
      <c r="K50" s="349">
        <f t="shared" si="7"/>
        <v>247150528.38427949</v>
      </c>
      <c r="L50" s="355"/>
      <c r="M50" s="355"/>
      <c r="N50" s="355"/>
      <c r="O50" s="349">
        <f t="shared" si="0"/>
        <v>0</v>
      </c>
      <c r="P50" s="350">
        <v>245000000</v>
      </c>
      <c r="Q50" s="351">
        <f t="shared" si="9"/>
        <v>46550000</v>
      </c>
      <c r="R50" s="351">
        <f t="shared" si="10"/>
        <v>291550000</v>
      </c>
      <c r="S50" s="351">
        <f t="shared" si="1"/>
        <v>291550000</v>
      </c>
      <c r="T50" s="352">
        <f t="shared" si="2"/>
        <v>226344759.82532752</v>
      </c>
      <c r="U50" s="353">
        <f t="shared" si="11"/>
        <v>43005504.366812229</v>
      </c>
      <c r="V50" s="352">
        <f t="shared" si="12"/>
        <v>269350264.19213974</v>
      </c>
      <c r="W50" s="352">
        <f t="shared" si="3"/>
        <v>269350264.19213974</v>
      </c>
    </row>
    <row r="51" spans="1:27" x14ac:dyDescent="0.25">
      <c r="D51" s="308" t="s">
        <v>169</v>
      </c>
      <c r="E51" s="309"/>
      <c r="F51" s="309"/>
      <c r="G51" s="309"/>
      <c r="H51" s="310">
        <f>SUM(H9:H50)</f>
        <v>450031424.8034935</v>
      </c>
      <c r="I51" s="311"/>
      <c r="J51" s="311"/>
      <c r="K51" s="308"/>
      <c r="L51" s="310">
        <f>SUM(L9:L50)</f>
        <v>64100944</v>
      </c>
      <c r="M51" s="311"/>
      <c r="N51" s="308"/>
      <c r="O51" s="308"/>
      <c r="P51" s="310">
        <f>SUM(P9:P50)</f>
        <v>527507415</v>
      </c>
      <c r="Q51" s="311"/>
      <c r="R51" s="308"/>
      <c r="S51" s="308"/>
      <c r="T51" s="310">
        <f>SUM(T9:T50)</f>
        <v>486109323.78602618</v>
      </c>
      <c r="U51" s="311"/>
      <c r="V51" s="308"/>
    </row>
    <row r="52" spans="1:27" ht="14.45" hidden="1" customHeight="1" x14ac:dyDescent="0.25">
      <c r="D52" s="308" t="s">
        <v>170</v>
      </c>
      <c r="E52" s="309"/>
      <c r="F52" s="309"/>
      <c r="G52" s="309"/>
      <c r="H52" s="312"/>
      <c r="I52" s="308"/>
      <c r="J52" s="308"/>
      <c r="K52" s="308"/>
      <c r="L52" s="312"/>
      <c r="M52" s="308"/>
      <c r="N52" s="308"/>
      <c r="O52" s="308"/>
      <c r="P52" s="312"/>
      <c r="Q52" s="308"/>
      <c r="R52" s="308"/>
      <c r="S52" s="308"/>
      <c r="T52" s="312"/>
      <c r="U52" s="308"/>
      <c r="V52" s="308"/>
    </row>
    <row r="53" spans="1:27" x14ac:dyDescent="0.25">
      <c r="D53" s="308" t="s">
        <v>152</v>
      </c>
      <c r="E53" s="309"/>
      <c r="F53" s="309"/>
      <c r="G53" s="309"/>
      <c r="H53" s="312"/>
      <c r="I53" s="313">
        <f>+H51*19%</f>
        <v>85505970.71266377</v>
      </c>
      <c r="J53" s="313"/>
      <c r="K53" s="308"/>
      <c r="L53" s="312"/>
      <c r="M53" s="313">
        <f>+L51*19%</f>
        <v>12179179.359999999</v>
      </c>
      <c r="N53" s="308"/>
      <c r="O53" s="308"/>
      <c r="P53" s="312"/>
      <c r="Q53" s="313">
        <f>+P51*19%</f>
        <v>100226408.84999999</v>
      </c>
      <c r="R53" s="308"/>
      <c r="S53" s="308"/>
      <c r="T53" s="312"/>
      <c r="U53" s="313">
        <f>+T51*19%</f>
        <v>92360771.519344971</v>
      </c>
      <c r="V53" s="308"/>
    </row>
    <row r="54" spans="1:27" x14ac:dyDescent="0.25">
      <c r="D54" s="308" t="s">
        <v>171</v>
      </c>
      <c r="E54" s="309"/>
      <c r="F54" s="309"/>
      <c r="G54" s="309"/>
      <c r="H54" s="312"/>
      <c r="I54" s="313"/>
      <c r="J54" s="313"/>
      <c r="K54" s="314">
        <f>+I53+H51</f>
        <v>535537395.51615727</v>
      </c>
      <c r="L54" s="312"/>
      <c r="M54" s="313"/>
      <c r="N54" s="314"/>
      <c r="O54" s="314">
        <f>SUM(O9:O53)</f>
        <v>167257076</v>
      </c>
      <c r="P54" s="312"/>
      <c r="Q54" s="313"/>
      <c r="S54" s="314">
        <f>+Q53+P51</f>
        <v>627733823.85000002</v>
      </c>
      <c r="T54" s="312"/>
      <c r="U54" s="313"/>
      <c r="V54" s="314"/>
      <c r="W54" s="314">
        <f>SUM(W9:W53)</f>
        <v>956489156.74050224</v>
      </c>
      <c r="X54" s="364"/>
      <c r="Y54" s="364">
        <f>+W54-85000000</f>
        <v>871489156.74050224</v>
      </c>
    </row>
    <row r="55" spans="1:27" s="103" customFormat="1" ht="30" customHeight="1" x14ac:dyDescent="0.25">
      <c r="C55" s="316"/>
      <c r="D55" s="373" t="s">
        <v>172</v>
      </c>
      <c r="E55" s="316"/>
      <c r="F55" s="316"/>
      <c r="G55" s="316"/>
      <c r="H55" s="491" t="s">
        <v>331</v>
      </c>
      <c r="I55" s="491"/>
      <c r="J55" s="491"/>
      <c r="K55" s="491"/>
      <c r="L55" s="488" t="s">
        <v>332</v>
      </c>
      <c r="M55" s="489"/>
      <c r="N55" s="489"/>
      <c r="O55" s="489"/>
      <c r="P55" s="490" t="s">
        <v>333</v>
      </c>
      <c r="Q55" s="490"/>
      <c r="R55" s="490"/>
      <c r="S55" s="490"/>
      <c r="T55" s="374">
        <v>1129786717.8399999</v>
      </c>
      <c r="U55" s="374"/>
      <c r="V55" s="374"/>
    </row>
    <row r="56" spans="1:27" ht="40.5" customHeight="1" x14ac:dyDescent="0.25">
      <c r="D56" s="317" t="s">
        <v>173</v>
      </c>
      <c r="E56" s="486"/>
      <c r="F56" s="487"/>
      <c r="G56" s="487"/>
      <c r="H56" s="487"/>
      <c r="I56" s="487"/>
      <c r="J56" s="487"/>
      <c r="K56" s="487"/>
      <c r="L56" s="487"/>
      <c r="M56" s="487"/>
      <c r="N56" s="487"/>
      <c r="O56" s="487"/>
      <c r="P56" s="487"/>
      <c r="Q56" s="487"/>
      <c r="R56" s="487"/>
      <c r="S56" s="487"/>
      <c r="T56" s="487"/>
      <c r="U56" s="487"/>
      <c r="V56" s="487"/>
    </row>
    <row r="57" spans="1:27" ht="94.5" customHeight="1" x14ac:dyDescent="0.25">
      <c r="D57" s="318" t="s">
        <v>174</v>
      </c>
      <c r="E57" s="484"/>
      <c r="F57" s="485"/>
      <c r="G57" s="485"/>
      <c r="H57" s="485"/>
      <c r="I57" s="485"/>
      <c r="J57" s="485"/>
      <c r="K57" s="485"/>
      <c r="L57" s="485"/>
      <c r="M57" s="485"/>
      <c r="N57" s="485"/>
      <c r="O57" s="485"/>
      <c r="P57" s="485"/>
      <c r="Q57" s="485"/>
      <c r="R57" s="485"/>
      <c r="S57" s="485"/>
      <c r="T57" s="485"/>
      <c r="U57" s="485"/>
      <c r="V57" s="485"/>
    </row>
    <row r="58" spans="1:27" x14ac:dyDescent="0.25">
      <c r="D58" s="465"/>
      <c r="E58" s="465"/>
      <c r="F58" s="465"/>
      <c r="G58" s="465"/>
      <c r="H58" s="465"/>
      <c r="I58" s="465"/>
      <c r="J58" s="361"/>
    </row>
    <row r="59" spans="1:27" ht="100.5" customHeight="1" x14ac:dyDescent="0.25">
      <c r="D59" s="315" t="s">
        <v>175</v>
      </c>
      <c r="E59" s="462" t="s">
        <v>334</v>
      </c>
      <c r="F59" s="463"/>
      <c r="G59" s="463"/>
      <c r="H59" s="463"/>
      <c r="I59" s="463"/>
      <c r="J59" s="463"/>
      <c r="K59" s="463"/>
      <c r="L59" s="463"/>
      <c r="M59" s="463"/>
      <c r="N59" s="463"/>
      <c r="O59" s="463"/>
      <c r="P59" s="463"/>
      <c r="Q59" s="463"/>
      <c r="R59" s="463"/>
      <c r="S59" s="463"/>
      <c r="T59" s="463"/>
      <c r="U59" s="463"/>
      <c r="V59" s="463"/>
    </row>
    <row r="61" spans="1:27" s="182" customFormat="1" ht="48" customHeight="1" x14ac:dyDescent="0.25">
      <c r="C61" s="319"/>
      <c r="D61" s="320"/>
      <c r="E61" s="319"/>
      <c r="F61" s="319"/>
      <c r="G61" s="319"/>
      <c r="H61" s="320"/>
      <c r="I61" s="320"/>
      <c r="J61" s="320"/>
      <c r="K61" s="319"/>
      <c r="L61" s="319"/>
      <c r="M61" s="319"/>
      <c r="N61" s="319"/>
      <c r="O61" s="319"/>
      <c r="P61" s="319"/>
      <c r="Q61" s="319"/>
      <c r="R61" s="319"/>
      <c r="S61" s="319"/>
      <c r="T61" s="319"/>
      <c r="U61" s="319"/>
      <c r="V61" s="319"/>
    </row>
    <row r="62" spans="1:27" s="275" customFormat="1" x14ac:dyDescent="0.25">
      <c r="C62" s="321"/>
      <c r="D62" s="322"/>
      <c r="E62" s="322"/>
      <c r="F62" s="322"/>
      <c r="G62" s="322"/>
      <c r="H62" s="322"/>
      <c r="I62" s="322"/>
      <c r="J62" s="322"/>
      <c r="K62" s="322"/>
      <c r="L62" s="322"/>
      <c r="M62" s="322"/>
      <c r="N62" s="322"/>
      <c r="O62" s="322"/>
      <c r="P62" s="322"/>
      <c r="Q62" s="322"/>
      <c r="R62" s="322"/>
      <c r="S62" s="322"/>
      <c r="T62" s="322"/>
      <c r="U62" s="322"/>
      <c r="V62" s="323"/>
      <c r="W62" s="138"/>
      <c r="X62" s="138"/>
      <c r="Y62" s="138"/>
      <c r="Z62" s="276"/>
      <c r="AA62" s="276"/>
    </row>
    <row r="63" spans="1:27" s="275" customFormat="1" ht="14.25" x14ac:dyDescent="0.2">
      <c r="C63" s="321"/>
      <c r="D63" s="324" t="s">
        <v>247</v>
      </c>
      <c r="E63" s="380"/>
      <c r="F63" s="324"/>
      <c r="G63" s="324"/>
      <c r="H63" s="325"/>
      <c r="I63" s="325"/>
      <c r="J63" s="325"/>
      <c r="K63" s="324"/>
      <c r="L63" s="324"/>
      <c r="M63" s="324"/>
      <c r="N63" s="324"/>
      <c r="O63" s="324"/>
      <c r="P63" s="324"/>
      <c r="Q63" s="324"/>
      <c r="R63" s="323"/>
      <c r="S63" s="323"/>
      <c r="T63" s="323"/>
      <c r="U63" s="323"/>
      <c r="V63" s="323"/>
      <c r="W63" s="276"/>
      <c r="X63" s="276"/>
      <c r="Y63" s="276"/>
      <c r="Z63" s="276"/>
      <c r="AA63" s="276"/>
    </row>
    <row r="64" spans="1:27" x14ac:dyDescent="0.25">
      <c r="D64" s="326" t="s">
        <v>213</v>
      </c>
      <c r="E64" s="381"/>
      <c r="F64" s="326"/>
      <c r="G64" s="326"/>
      <c r="H64" s="326"/>
    </row>
    <row r="65" spans="4:8" x14ac:dyDescent="0.25">
      <c r="D65" s="464" t="s">
        <v>181</v>
      </c>
      <c r="E65" s="464"/>
      <c r="F65" s="324"/>
      <c r="G65" s="324"/>
      <c r="H65" s="324"/>
    </row>
    <row r="67" spans="4:8" x14ac:dyDescent="0.25">
      <c r="D67" s="327"/>
    </row>
    <row r="68" spans="4:8" hidden="1" x14ac:dyDescent="0.25">
      <c r="D68" s="327" t="s">
        <v>179</v>
      </c>
    </row>
  </sheetData>
  <mergeCells count="42">
    <mergeCell ref="T6:W6"/>
    <mergeCell ref="A6:D7"/>
    <mergeCell ref="H6:K6"/>
    <mergeCell ref="H55:K55"/>
    <mergeCell ref="D2:Q2"/>
    <mergeCell ref="D3:Q3"/>
    <mergeCell ref="D4:I4"/>
    <mergeCell ref="L6:O6"/>
    <mergeCell ref="P6:S6"/>
    <mergeCell ref="E57:V57"/>
    <mergeCell ref="D58:I58"/>
    <mergeCell ref="E59:V59"/>
    <mergeCell ref="D65:E65"/>
    <mergeCell ref="C16:C17"/>
    <mergeCell ref="C42:C44"/>
    <mergeCell ref="C24:C26"/>
    <mergeCell ref="C27:C30"/>
    <mergeCell ref="C31:C33"/>
    <mergeCell ref="E56:V56"/>
    <mergeCell ref="L55:O55"/>
    <mergeCell ref="P55:S55"/>
    <mergeCell ref="A48:A50"/>
    <mergeCell ref="B48:B49"/>
    <mergeCell ref="A8:B8"/>
    <mergeCell ref="C8:D8"/>
    <mergeCell ref="A9:A14"/>
    <mergeCell ref="A15:A23"/>
    <mergeCell ref="B16:B17"/>
    <mergeCell ref="A24:A33"/>
    <mergeCell ref="B24:B26"/>
    <mergeCell ref="B27:B30"/>
    <mergeCell ref="B31:B33"/>
    <mergeCell ref="B45:B46"/>
    <mergeCell ref="C45:C46"/>
    <mergeCell ref="C48:C49"/>
    <mergeCell ref="C35:C36"/>
    <mergeCell ref="C37:C38"/>
    <mergeCell ref="A34:A44"/>
    <mergeCell ref="B35:B36"/>
    <mergeCell ref="B37:B38"/>
    <mergeCell ref="B42:B44"/>
    <mergeCell ref="A45:A46"/>
  </mergeCells>
  <pageMargins left="0.28999999999999998" right="0.5" top="0.33" bottom="0.3" header="0.31496062992125984" footer="0.31496062992125984"/>
  <pageSetup paperSize="14" scale="91"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C1:W43"/>
  <sheetViews>
    <sheetView zoomScale="50" zoomScaleNormal="50" workbookViewId="0">
      <selection activeCell="H21" sqref="H21"/>
    </sheetView>
  </sheetViews>
  <sheetFormatPr baseColWidth="10" defaultRowHeight="15" x14ac:dyDescent="0.25"/>
  <cols>
    <col min="1" max="2" width="4.5703125" customWidth="1"/>
    <col min="3" max="3" width="4.5703125" style="292" customWidth="1"/>
    <col min="4" max="4" width="57" style="292" customWidth="1"/>
    <col min="5" max="5" width="14.85546875" style="292" customWidth="1"/>
    <col min="6" max="6" width="10.85546875" style="292"/>
    <col min="7" max="7" width="22.42578125" style="292" customWidth="1"/>
    <col min="8" max="8" width="19.42578125" style="292" customWidth="1"/>
    <col min="9" max="9" width="19.5703125" style="292" customWidth="1"/>
    <col min="10" max="10" width="16.28515625" style="292" customWidth="1"/>
    <col min="11" max="11" width="16.140625" style="292" customWidth="1"/>
    <col min="12" max="12" width="20.5703125" style="292" customWidth="1"/>
    <col min="13" max="13" width="18" style="292" customWidth="1"/>
    <col min="14" max="14" width="24.42578125" style="292" customWidth="1"/>
    <col min="15" max="15" width="22.42578125" style="292" customWidth="1"/>
    <col min="16" max="16" width="16.42578125" style="292" bestFit="1" customWidth="1"/>
    <col min="17" max="17" width="15" style="292" bestFit="1" customWidth="1"/>
    <col min="18" max="18" width="22.28515625" style="292" customWidth="1"/>
    <col min="255" max="255" width="4.5703125" customWidth="1"/>
    <col min="256" max="256" width="50.7109375" customWidth="1"/>
    <col min="259" max="259" width="14.7109375" customWidth="1"/>
    <col min="260" max="260" width="16.85546875" customWidth="1"/>
    <col min="261" max="261" width="15.5703125" customWidth="1"/>
    <col min="262" max="262" width="14.42578125" customWidth="1"/>
    <col min="263" max="263" width="14" customWidth="1"/>
    <col min="264" max="264" width="13" customWidth="1"/>
    <col min="265" max="265" width="14.42578125" customWidth="1"/>
    <col min="266" max="266" width="14.85546875" customWidth="1"/>
    <col min="267" max="267" width="13.5703125" customWidth="1"/>
    <col min="268" max="268" width="14.42578125" customWidth="1"/>
    <col min="269" max="269" width="14.7109375" customWidth="1"/>
    <col min="270" max="270" width="14.42578125" customWidth="1"/>
    <col min="271" max="271" width="13.42578125" bestFit="1" customWidth="1"/>
    <col min="511" max="511" width="4.5703125" customWidth="1"/>
    <col min="512" max="512" width="50.7109375" customWidth="1"/>
    <col min="515" max="515" width="14.7109375" customWidth="1"/>
    <col min="516" max="516" width="16.85546875" customWidth="1"/>
    <col min="517" max="517" width="15.5703125" customWidth="1"/>
    <col min="518" max="518" width="14.42578125" customWidth="1"/>
    <col min="519" max="519" width="14" customWidth="1"/>
    <col min="520" max="520" width="13" customWidth="1"/>
    <col min="521" max="521" width="14.42578125" customWidth="1"/>
    <col min="522" max="522" width="14.85546875" customWidth="1"/>
    <col min="523" max="523" width="13.5703125" customWidth="1"/>
    <col min="524" max="524" width="14.42578125" customWidth="1"/>
    <col min="525" max="525" width="14.7109375" customWidth="1"/>
    <col min="526" max="526" width="14.42578125" customWidth="1"/>
    <col min="527" max="527" width="13.42578125" bestFit="1" customWidth="1"/>
    <col min="767" max="767" width="4.5703125" customWidth="1"/>
    <col min="768" max="768" width="50.7109375" customWidth="1"/>
    <col min="771" max="771" width="14.7109375" customWidth="1"/>
    <col min="772" max="772" width="16.85546875" customWidth="1"/>
    <col min="773" max="773" width="15.5703125" customWidth="1"/>
    <col min="774" max="774" width="14.42578125" customWidth="1"/>
    <col min="775" max="775" width="14" customWidth="1"/>
    <col min="776" max="776" width="13" customWidth="1"/>
    <col min="777" max="777" width="14.42578125" customWidth="1"/>
    <col min="778" max="778" width="14.85546875" customWidth="1"/>
    <col min="779" max="779" width="13.5703125" customWidth="1"/>
    <col min="780" max="780" width="14.42578125" customWidth="1"/>
    <col min="781" max="781" width="14.7109375" customWidth="1"/>
    <col min="782" max="782" width="14.42578125" customWidth="1"/>
    <col min="783" max="783" width="13.42578125" bestFit="1" customWidth="1"/>
    <col min="1023" max="1023" width="4.5703125" customWidth="1"/>
    <col min="1024" max="1024" width="50.7109375" customWidth="1"/>
    <col min="1027" max="1027" width="14.7109375" customWidth="1"/>
    <col min="1028" max="1028" width="16.85546875" customWidth="1"/>
    <col min="1029" max="1029" width="15.5703125" customWidth="1"/>
    <col min="1030" max="1030" width="14.42578125" customWidth="1"/>
    <col min="1031" max="1031" width="14" customWidth="1"/>
    <col min="1032" max="1032" width="13" customWidth="1"/>
    <col min="1033" max="1033" width="14.42578125" customWidth="1"/>
    <col min="1034" max="1034" width="14.85546875" customWidth="1"/>
    <col min="1035" max="1035" width="13.5703125" customWidth="1"/>
    <col min="1036" max="1036" width="14.42578125" customWidth="1"/>
    <col min="1037" max="1037" width="14.7109375" customWidth="1"/>
    <col min="1038" max="1038" width="14.42578125" customWidth="1"/>
    <col min="1039" max="1039" width="13.42578125" bestFit="1" customWidth="1"/>
    <col min="1279" max="1279" width="4.5703125" customWidth="1"/>
    <col min="1280" max="1280" width="50.7109375" customWidth="1"/>
    <col min="1283" max="1283" width="14.7109375" customWidth="1"/>
    <col min="1284" max="1284" width="16.85546875" customWidth="1"/>
    <col min="1285" max="1285" width="15.5703125" customWidth="1"/>
    <col min="1286" max="1286" width="14.42578125" customWidth="1"/>
    <col min="1287" max="1287" width="14" customWidth="1"/>
    <col min="1288" max="1288" width="13" customWidth="1"/>
    <col min="1289" max="1289" width="14.42578125" customWidth="1"/>
    <col min="1290" max="1290" width="14.85546875" customWidth="1"/>
    <col min="1291" max="1291" width="13.5703125" customWidth="1"/>
    <col min="1292" max="1292" width="14.42578125" customWidth="1"/>
    <col min="1293" max="1293" width="14.7109375" customWidth="1"/>
    <col min="1294" max="1294" width="14.42578125" customWidth="1"/>
    <col min="1295" max="1295" width="13.42578125" bestFit="1" customWidth="1"/>
    <col min="1535" max="1535" width="4.5703125" customWidth="1"/>
    <col min="1536" max="1536" width="50.7109375" customWidth="1"/>
    <col min="1539" max="1539" width="14.7109375" customWidth="1"/>
    <col min="1540" max="1540" width="16.85546875" customWidth="1"/>
    <col min="1541" max="1541" width="15.5703125" customWidth="1"/>
    <col min="1542" max="1542" width="14.42578125" customWidth="1"/>
    <col min="1543" max="1543" width="14" customWidth="1"/>
    <col min="1544" max="1544" width="13" customWidth="1"/>
    <col min="1545" max="1545" width="14.42578125" customWidth="1"/>
    <col min="1546" max="1546" width="14.85546875" customWidth="1"/>
    <col min="1547" max="1547" width="13.5703125" customWidth="1"/>
    <col min="1548" max="1548" width="14.42578125" customWidth="1"/>
    <col min="1549" max="1549" width="14.7109375" customWidth="1"/>
    <col min="1550" max="1550" width="14.42578125" customWidth="1"/>
    <col min="1551" max="1551" width="13.42578125" bestFit="1" customWidth="1"/>
    <col min="1791" max="1791" width="4.5703125" customWidth="1"/>
    <col min="1792" max="1792" width="50.7109375" customWidth="1"/>
    <col min="1795" max="1795" width="14.7109375" customWidth="1"/>
    <col min="1796" max="1796" width="16.85546875" customWidth="1"/>
    <col min="1797" max="1797" width="15.5703125" customWidth="1"/>
    <col min="1798" max="1798" width="14.42578125" customWidth="1"/>
    <col min="1799" max="1799" width="14" customWidth="1"/>
    <col min="1800" max="1800" width="13" customWidth="1"/>
    <col min="1801" max="1801" width="14.42578125" customWidth="1"/>
    <col min="1802" max="1802" width="14.85546875" customWidth="1"/>
    <col min="1803" max="1803" width="13.5703125" customWidth="1"/>
    <col min="1804" max="1804" width="14.42578125" customWidth="1"/>
    <col min="1805" max="1805" width="14.7109375" customWidth="1"/>
    <col min="1806" max="1806" width="14.42578125" customWidth="1"/>
    <col min="1807" max="1807" width="13.42578125" bestFit="1" customWidth="1"/>
    <col min="2047" max="2047" width="4.5703125" customWidth="1"/>
    <col min="2048" max="2048" width="50.7109375" customWidth="1"/>
    <col min="2051" max="2051" width="14.7109375" customWidth="1"/>
    <col min="2052" max="2052" width="16.85546875" customWidth="1"/>
    <col min="2053" max="2053" width="15.5703125" customWidth="1"/>
    <col min="2054" max="2054" width="14.42578125" customWidth="1"/>
    <col min="2055" max="2055" width="14" customWidth="1"/>
    <col min="2056" max="2056" width="13" customWidth="1"/>
    <col min="2057" max="2057" width="14.42578125" customWidth="1"/>
    <col min="2058" max="2058" width="14.85546875" customWidth="1"/>
    <col min="2059" max="2059" width="13.5703125" customWidth="1"/>
    <col min="2060" max="2060" width="14.42578125" customWidth="1"/>
    <col min="2061" max="2061" width="14.7109375" customWidth="1"/>
    <col min="2062" max="2062" width="14.42578125" customWidth="1"/>
    <col min="2063" max="2063" width="13.42578125" bestFit="1" customWidth="1"/>
    <col min="2303" max="2303" width="4.5703125" customWidth="1"/>
    <col min="2304" max="2304" width="50.7109375" customWidth="1"/>
    <col min="2307" max="2307" width="14.7109375" customWidth="1"/>
    <col min="2308" max="2308" width="16.85546875" customWidth="1"/>
    <col min="2309" max="2309" width="15.5703125" customWidth="1"/>
    <col min="2310" max="2310" width="14.42578125" customWidth="1"/>
    <col min="2311" max="2311" width="14" customWidth="1"/>
    <col min="2312" max="2312" width="13" customWidth="1"/>
    <col min="2313" max="2313" width="14.42578125" customWidth="1"/>
    <col min="2314" max="2314" width="14.85546875" customWidth="1"/>
    <col min="2315" max="2315" width="13.5703125" customWidth="1"/>
    <col min="2316" max="2316" width="14.42578125" customWidth="1"/>
    <col min="2317" max="2317" width="14.7109375" customWidth="1"/>
    <col min="2318" max="2318" width="14.42578125" customWidth="1"/>
    <col min="2319" max="2319" width="13.42578125" bestFit="1" customWidth="1"/>
    <col min="2559" max="2559" width="4.5703125" customWidth="1"/>
    <col min="2560" max="2560" width="50.7109375" customWidth="1"/>
    <col min="2563" max="2563" width="14.7109375" customWidth="1"/>
    <col min="2564" max="2564" width="16.85546875" customWidth="1"/>
    <col min="2565" max="2565" width="15.5703125" customWidth="1"/>
    <col min="2566" max="2566" width="14.42578125" customWidth="1"/>
    <col min="2567" max="2567" width="14" customWidth="1"/>
    <col min="2568" max="2568" width="13" customWidth="1"/>
    <col min="2569" max="2569" width="14.42578125" customWidth="1"/>
    <col min="2570" max="2570" width="14.85546875" customWidth="1"/>
    <col min="2571" max="2571" width="13.5703125" customWidth="1"/>
    <col min="2572" max="2572" width="14.42578125" customWidth="1"/>
    <col min="2573" max="2573" width="14.7109375" customWidth="1"/>
    <col min="2574" max="2574" width="14.42578125" customWidth="1"/>
    <col min="2575" max="2575" width="13.42578125" bestFit="1" customWidth="1"/>
    <col min="2815" max="2815" width="4.5703125" customWidth="1"/>
    <col min="2816" max="2816" width="50.7109375" customWidth="1"/>
    <col min="2819" max="2819" width="14.7109375" customWidth="1"/>
    <col min="2820" max="2820" width="16.85546875" customWidth="1"/>
    <col min="2821" max="2821" width="15.5703125" customWidth="1"/>
    <col min="2822" max="2822" width="14.42578125" customWidth="1"/>
    <col min="2823" max="2823" width="14" customWidth="1"/>
    <col min="2824" max="2824" width="13" customWidth="1"/>
    <col min="2825" max="2825" width="14.42578125" customWidth="1"/>
    <col min="2826" max="2826" width="14.85546875" customWidth="1"/>
    <col min="2827" max="2827" width="13.5703125" customWidth="1"/>
    <col min="2828" max="2828" width="14.42578125" customWidth="1"/>
    <col min="2829" max="2829" width="14.7109375" customWidth="1"/>
    <col min="2830" max="2830" width="14.42578125" customWidth="1"/>
    <col min="2831" max="2831" width="13.42578125" bestFit="1" customWidth="1"/>
    <col min="3071" max="3071" width="4.5703125" customWidth="1"/>
    <col min="3072" max="3072" width="50.7109375" customWidth="1"/>
    <col min="3075" max="3075" width="14.7109375" customWidth="1"/>
    <col min="3076" max="3076" width="16.85546875" customWidth="1"/>
    <col min="3077" max="3077" width="15.5703125" customWidth="1"/>
    <col min="3078" max="3078" width="14.42578125" customWidth="1"/>
    <col min="3079" max="3079" width="14" customWidth="1"/>
    <col min="3080" max="3080" width="13" customWidth="1"/>
    <col min="3081" max="3081" width="14.42578125" customWidth="1"/>
    <col min="3082" max="3082" width="14.85546875" customWidth="1"/>
    <col min="3083" max="3083" width="13.5703125" customWidth="1"/>
    <col min="3084" max="3084" width="14.42578125" customWidth="1"/>
    <col min="3085" max="3085" width="14.7109375" customWidth="1"/>
    <col min="3086" max="3086" width="14.42578125" customWidth="1"/>
    <col min="3087" max="3087" width="13.42578125" bestFit="1" customWidth="1"/>
    <col min="3327" max="3327" width="4.5703125" customWidth="1"/>
    <col min="3328" max="3328" width="50.7109375" customWidth="1"/>
    <col min="3331" max="3331" width="14.7109375" customWidth="1"/>
    <col min="3332" max="3332" width="16.85546875" customWidth="1"/>
    <col min="3333" max="3333" width="15.5703125" customWidth="1"/>
    <col min="3334" max="3334" width="14.42578125" customWidth="1"/>
    <col min="3335" max="3335" width="14" customWidth="1"/>
    <col min="3336" max="3336" width="13" customWidth="1"/>
    <col min="3337" max="3337" width="14.42578125" customWidth="1"/>
    <col min="3338" max="3338" width="14.85546875" customWidth="1"/>
    <col min="3339" max="3339" width="13.5703125" customWidth="1"/>
    <col min="3340" max="3340" width="14.42578125" customWidth="1"/>
    <col min="3341" max="3341" width="14.7109375" customWidth="1"/>
    <col min="3342" max="3342" width="14.42578125" customWidth="1"/>
    <col min="3343" max="3343" width="13.42578125" bestFit="1" customWidth="1"/>
    <col min="3583" max="3583" width="4.5703125" customWidth="1"/>
    <col min="3584" max="3584" width="50.7109375" customWidth="1"/>
    <col min="3587" max="3587" width="14.7109375" customWidth="1"/>
    <col min="3588" max="3588" width="16.85546875" customWidth="1"/>
    <col min="3589" max="3589" width="15.5703125" customWidth="1"/>
    <col min="3590" max="3590" width="14.42578125" customWidth="1"/>
    <col min="3591" max="3591" width="14" customWidth="1"/>
    <col min="3592" max="3592" width="13" customWidth="1"/>
    <col min="3593" max="3593" width="14.42578125" customWidth="1"/>
    <col min="3594" max="3594" width="14.85546875" customWidth="1"/>
    <col min="3595" max="3595" width="13.5703125" customWidth="1"/>
    <col min="3596" max="3596" width="14.42578125" customWidth="1"/>
    <col min="3597" max="3597" width="14.7109375" customWidth="1"/>
    <col min="3598" max="3598" width="14.42578125" customWidth="1"/>
    <col min="3599" max="3599" width="13.42578125" bestFit="1" customWidth="1"/>
    <col min="3839" max="3839" width="4.5703125" customWidth="1"/>
    <col min="3840" max="3840" width="50.7109375" customWidth="1"/>
    <col min="3843" max="3843" width="14.7109375" customWidth="1"/>
    <col min="3844" max="3844" width="16.85546875" customWidth="1"/>
    <col min="3845" max="3845" width="15.5703125" customWidth="1"/>
    <col min="3846" max="3846" width="14.42578125" customWidth="1"/>
    <col min="3847" max="3847" width="14" customWidth="1"/>
    <col min="3848" max="3848" width="13" customWidth="1"/>
    <col min="3849" max="3849" width="14.42578125" customWidth="1"/>
    <col min="3850" max="3850" width="14.85546875" customWidth="1"/>
    <col min="3851" max="3851" width="13.5703125" customWidth="1"/>
    <col min="3852" max="3852" width="14.42578125" customWidth="1"/>
    <col min="3853" max="3853" width="14.7109375" customWidth="1"/>
    <col min="3854" max="3854" width="14.42578125" customWidth="1"/>
    <col min="3855" max="3855" width="13.42578125" bestFit="1" customWidth="1"/>
    <col min="4095" max="4095" width="4.5703125" customWidth="1"/>
    <col min="4096" max="4096" width="50.7109375" customWidth="1"/>
    <col min="4099" max="4099" width="14.7109375" customWidth="1"/>
    <col min="4100" max="4100" width="16.85546875" customWidth="1"/>
    <col min="4101" max="4101" width="15.5703125" customWidth="1"/>
    <col min="4102" max="4102" width="14.42578125" customWidth="1"/>
    <col min="4103" max="4103" width="14" customWidth="1"/>
    <col min="4104" max="4104" width="13" customWidth="1"/>
    <col min="4105" max="4105" width="14.42578125" customWidth="1"/>
    <col min="4106" max="4106" width="14.85546875" customWidth="1"/>
    <col min="4107" max="4107" width="13.5703125" customWidth="1"/>
    <col min="4108" max="4108" width="14.42578125" customWidth="1"/>
    <col min="4109" max="4109" width="14.7109375" customWidth="1"/>
    <col min="4110" max="4110" width="14.42578125" customWidth="1"/>
    <col min="4111" max="4111" width="13.42578125" bestFit="1" customWidth="1"/>
    <col min="4351" max="4351" width="4.5703125" customWidth="1"/>
    <col min="4352" max="4352" width="50.7109375" customWidth="1"/>
    <col min="4355" max="4355" width="14.7109375" customWidth="1"/>
    <col min="4356" max="4356" width="16.85546875" customWidth="1"/>
    <col min="4357" max="4357" width="15.5703125" customWidth="1"/>
    <col min="4358" max="4358" width="14.42578125" customWidth="1"/>
    <col min="4359" max="4359" width="14" customWidth="1"/>
    <col min="4360" max="4360" width="13" customWidth="1"/>
    <col min="4361" max="4361" width="14.42578125" customWidth="1"/>
    <col min="4362" max="4362" width="14.85546875" customWidth="1"/>
    <col min="4363" max="4363" width="13.5703125" customWidth="1"/>
    <col min="4364" max="4364" width="14.42578125" customWidth="1"/>
    <col min="4365" max="4365" width="14.7109375" customWidth="1"/>
    <col min="4366" max="4366" width="14.42578125" customWidth="1"/>
    <col min="4367" max="4367" width="13.42578125" bestFit="1" customWidth="1"/>
    <col min="4607" max="4607" width="4.5703125" customWidth="1"/>
    <col min="4608" max="4608" width="50.7109375" customWidth="1"/>
    <col min="4611" max="4611" width="14.7109375" customWidth="1"/>
    <col min="4612" max="4612" width="16.85546875" customWidth="1"/>
    <col min="4613" max="4613" width="15.5703125" customWidth="1"/>
    <col min="4614" max="4614" width="14.42578125" customWidth="1"/>
    <col min="4615" max="4615" width="14" customWidth="1"/>
    <col min="4616" max="4616" width="13" customWidth="1"/>
    <col min="4617" max="4617" width="14.42578125" customWidth="1"/>
    <col min="4618" max="4618" width="14.85546875" customWidth="1"/>
    <col min="4619" max="4619" width="13.5703125" customWidth="1"/>
    <col min="4620" max="4620" width="14.42578125" customWidth="1"/>
    <col min="4621" max="4621" width="14.7109375" customWidth="1"/>
    <col min="4622" max="4622" width="14.42578125" customWidth="1"/>
    <col min="4623" max="4623" width="13.42578125" bestFit="1" customWidth="1"/>
    <col min="4863" max="4863" width="4.5703125" customWidth="1"/>
    <col min="4864" max="4864" width="50.7109375" customWidth="1"/>
    <col min="4867" max="4867" width="14.7109375" customWidth="1"/>
    <col min="4868" max="4868" width="16.85546875" customWidth="1"/>
    <col min="4869" max="4869" width="15.5703125" customWidth="1"/>
    <col min="4870" max="4870" width="14.42578125" customWidth="1"/>
    <col min="4871" max="4871" width="14" customWidth="1"/>
    <col min="4872" max="4872" width="13" customWidth="1"/>
    <col min="4873" max="4873" width="14.42578125" customWidth="1"/>
    <col min="4874" max="4874" width="14.85546875" customWidth="1"/>
    <col min="4875" max="4875" width="13.5703125" customWidth="1"/>
    <col min="4876" max="4876" width="14.42578125" customWidth="1"/>
    <col min="4877" max="4877" width="14.7109375" customWidth="1"/>
    <col min="4878" max="4878" width="14.42578125" customWidth="1"/>
    <col min="4879" max="4879" width="13.42578125" bestFit="1" customWidth="1"/>
    <col min="5119" max="5119" width="4.5703125" customWidth="1"/>
    <col min="5120" max="5120" width="50.7109375" customWidth="1"/>
    <col min="5123" max="5123" width="14.7109375" customWidth="1"/>
    <col min="5124" max="5124" width="16.85546875" customWidth="1"/>
    <col min="5125" max="5125" width="15.5703125" customWidth="1"/>
    <col min="5126" max="5126" width="14.42578125" customWidth="1"/>
    <col min="5127" max="5127" width="14" customWidth="1"/>
    <col min="5128" max="5128" width="13" customWidth="1"/>
    <col min="5129" max="5129" width="14.42578125" customWidth="1"/>
    <col min="5130" max="5130" width="14.85546875" customWidth="1"/>
    <col min="5131" max="5131" width="13.5703125" customWidth="1"/>
    <col min="5132" max="5132" width="14.42578125" customWidth="1"/>
    <col min="5133" max="5133" width="14.7109375" customWidth="1"/>
    <col min="5134" max="5134" width="14.42578125" customWidth="1"/>
    <col min="5135" max="5135" width="13.42578125" bestFit="1" customWidth="1"/>
    <col min="5375" max="5375" width="4.5703125" customWidth="1"/>
    <col min="5376" max="5376" width="50.7109375" customWidth="1"/>
    <col min="5379" max="5379" width="14.7109375" customWidth="1"/>
    <col min="5380" max="5380" width="16.85546875" customWidth="1"/>
    <col min="5381" max="5381" width="15.5703125" customWidth="1"/>
    <col min="5382" max="5382" width="14.42578125" customWidth="1"/>
    <col min="5383" max="5383" width="14" customWidth="1"/>
    <col min="5384" max="5384" width="13" customWidth="1"/>
    <col min="5385" max="5385" width="14.42578125" customWidth="1"/>
    <col min="5386" max="5386" width="14.85546875" customWidth="1"/>
    <col min="5387" max="5387" width="13.5703125" customWidth="1"/>
    <col min="5388" max="5388" width="14.42578125" customWidth="1"/>
    <col min="5389" max="5389" width="14.7109375" customWidth="1"/>
    <col min="5390" max="5390" width="14.42578125" customWidth="1"/>
    <col min="5391" max="5391" width="13.42578125" bestFit="1" customWidth="1"/>
    <col min="5631" max="5631" width="4.5703125" customWidth="1"/>
    <col min="5632" max="5632" width="50.7109375" customWidth="1"/>
    <col min="5635" max="5635" width="14.7109375" customWidth="1"/>
    <col min="5636" max="5636" width="16.85546875" customWidth="1"/>
    <col min="5637" max="5637" width="15.5703125" customWidth="1"/>
    <col min="5638" max="5638" width="14.42578125" customWidth="1"/>
    <col min="5639" max="5639" width="14" customWidth="1"/>
    <col min="5640" max="5640" width="13" customWidth="1"/>
    <col min="5641" max="5641" width="14.42578125" customWidth="1"/>
    <col min="5642" max="5642" width="14.85546875" customWidth="1"/>
    <col min="5643" max="5643" width="13.5703125" customWidth="1"/>
    <col min="5644" max="5644" width="14.42578125" customWidth="1"/>
    <col min="5645" max="5645" width="14.7109375" customWidth="1"/>
    <col min="5646" max="5646" width="14.42578125" customWidth="1"/>
    <col min="5647" max="5647" width="13.42578125" bestFit="1" customWidth="1"/>
    <col min="5887" max="5887" width="4.5703125" customWidth="1"/>
    <col min="5888" max="5888" width="50.7109375" customWidth="1"/>
    <col min="5891" max="5891" width="14.7109375" customWidth="1"/>
    <col min="5892" max="5892" width="16.85546875" customWidth="1"/>
    <col min="5893" max="5893" width="15.5703125" customWidth="1"/>
    <col min="5894" max="5894" width="14.42578125" customWidth="1"/>
    <col min="5895" max="5895" width="14" customWidth="1"/>
    <col min="5896" max="5896" width="13" customWidth="1"/>
    <col min="5897" max="5897" width="14.42578125" customWidth="1"/>
    <col min="5898" max="5898" width="14.85546875" customWidth="1"/>
    <col min="5899" max="5899" width="13.5703125" customWidth="1"/>
    <col min="5900" max="5900" width="14.42578125" customWidth="1"/>
    <col min="5901" max="5901" width="14.7109375" customWidth="1"/>
    <col min="5902" max="5902" width="14.42578125" customWidth="1"/>
    <col min="5903" max="5903" width="13.42578125" bestFit="1" customWidth="1"/>
    <col min="6143" max="6143" width="4.5703125" customWidth="1"/>
    <col min="6144" max="6144" width="50.7109375" customWidth="1"/>
    <col min="6147" max="6147" width="14.7109375" customWidth="1"/>
    <col min="6148" max="6148" width="16.85546875" customWidth="1"/>
    <col min="6149" max="6149" width="15.5703125" customWidth="1"/>
    <col min="6150" max="6150" width="14.42578125" customWidth="1"/>
    <col min="6151" max="6151" width="14" customWidth="1"/>
    <col min="6152" max="6152" width="13" customWidth="1"/>
    <col min="6153" max="6153" width="14.42578125" customWidth="1"/>
    <col min="6154" max="6154" width="14.85546875" customWidth="1"/>
    <col min="6155" max="6155" width="13.5703125" customWidth="1"/>
    <col min="6156" max="6156" width="14.42578125" customWidth="1"/>
    <col min="6157" max="6157" width="14.7109375" customWidth="1"/>
    <col min="6158" max="6158" width="14.42578125" customWidth="1"/>
    <col min="6159" max="6159" width="13.42578125" bestFit="1" customWidth="1"/>
    <col min="6399" max="6399" width="4.5703125" customWidth="1"/>
    <col min="6400" max="6400" width="50.7109375" customWidth="1"/>
    <col min="6403" max="6403" width="14.7109375" customWidth="1"/>
    <col min="6404" max="6404" width="16.85546875" customWidth="1"/>
    <col min="6405" max="6405" width="15.5703125" customWidth="1"/>
    <col min="6406" max="6406" width="14.42578125" customWidth="1"/>
    <col min="6407" max="6407" width="14" customWidth="1"/>
    <col min="6408" max="6408" width="13" customWidth="1"/>
    <col min="6409" max="6409" width="14.42578125" customWidth="1"/>
    <col min="6410" max="6410" width="14.85546875" customWidth="1"/>
    <col min="6411" max="6411" width="13.5703125" customWidth="1"/>
    <col min="6412" max="6412" width="14.42578125" customWidth="1"/>
    <col min="6413" max="6413" width="14.7109375" customWidth="1"/>
    <col min="6414" max="6414" width="14.42578125" customWidth="1"/>
    <col min="6415" max="6415" width="13.42578125" bestFit="1" customWidth="1"/>
    <col min="6655" max="6655" width="4.5703125" customWidth="1"/>
    <col min="6656" max="6656" width="50.7109375" customWidth="1"/>
    <col min="6659" max="6659" width="14.7109375" customWidth="1"/>
    <col min="6660" max="6660" width="16.85546875" customWidth="1"/>
    <col min="6661" max="6661" width="15.5703125" customWidth="1"/>
    <col min="6662" max="6662" width="14.42578125" customWidth="1"/>
    <col min="6663" max="6663" width="14" customWidth="1"/>
    <col min="6664" max="6664" width="13" customWidth="1"/>
    <col min="6665" max="6665" width="14.42578125" customWidth="1"/>
    <col min="6666" max="6666" width="14.85546875" customWidth="1"/>
    <col min="6667" max="6667" width="13.5703125" customWidth="1"/>
    <col min="6668" max="6668" width="14.42578125" customWidth="1"/>
    <col min="6669" max="6669" width="14.7109375" customWidth="1"/>
    <col min="6670" max="6670" width="14.42578125" customWidth="1"/>
    <col min="6671" max="6671" width="13.42578125" bestFit="1" customWidth="1"/>
    <col min="6911" max="6911" width="4.5703125" customWidth="1"/>
    <col min="6912" max="6912" width="50.7109375" customWidth="1"/>
    <col min="6915" max="6915" width="14.7109375" customWidth="1"/>
    <col min="6916" max="6916" width="16.85546875" customWidth="1"/>
    <col min="6917" max="6917" width="15.5703125" customWidth="1"/>
    <col min="6918" max="6918" width="14.42578125" customWidth="1"/>
    <col min="6919" max="6919" width="14" customWidth="1"/>
    <col min="6920" max="6920" width="13" customWidth="1"/>
    <col min="6921" max="6921" width="14.42578125" customWidth="1"/>
    <col min="6922" max="6922" width="14.85546875" customWidth="1"/>
    <col min="6923" max="6923" width="13.5703125" customWidth="1"/>
    <col min="6924" max="6924" width="14.42578125" customWidth="1"/>
    <col min="6925" max="6925" width="14.7109375" customWidth="1"/>
    <col min="6926" max="6926" width="14.42578125" customWidth="1"/>
    <col min="6927" max="6927" width="13.42578125" bestFit="1" customWidth="1"/>
    <col min="7167" max="7167" width="4.5703125" customWidth="1"/>
    <col min="7168" max="7168" width="50.7109375" customWidth="1"/>
    <col min="7171" max="7171" width="14.7109375" customWidth="1"/>
    <col min="7172" max="7172" width="16.85546875" customWidth="1"/>
    <col min="7173" max="7173" width="15.5703125" customWidth="1"/>
    <col min="7174" max="7174" width="14.42578125" customWidth="1"/>
    <col min="7175" max="7175" width="14" customWidth="1"/>
    <col min="7176" max="7176" width="13" customWidth="1"/>
    <col min="7177" max="7177" width="14.42578125" customWidth="1"/>
    <col min="7178" max="7178" width="14.85546875" customWidth="1"/>
    <col min="7179" max="7179" width="13.5703125" customWidth="1"/>
    <col min="7180" max="7180" width="14.42578125" customWidth="1"/>
    <col min="7181" max="7181" width="14.7109375" customWidth="1"/>
    <col min="7182" max="7182" width="14.42578125" customWidth="1"/>
    <col min="7183" max="7183" width="13.42578125" bestFit="1" customWidth="1"/>
    <col min="7423" max="7423" width="4.5703125" customWidth="1"/>
    <col min="7424" max="7424" width="50.7109375" customWidth="1"/>
    <col min="7427" max="7427" width="14.7109375" customWidth="1"/>
    <col min="7428" max="7428" width="16.85546875" customWidth="1"/>
    <col min="7429" max="7429" width="15.5703125" customWidth="1"/>
    <col min="7430" max="7430" width="14.42578125" customWidth="1"/>
    <col min="7431" max="7431" width="14" customWidth="1"/>
    <col min="7432" max="7432" width="13" customWidth="1"/>
    <col min="7433" max="7433" width="14.42578125" customWidth="1"/>
    <col min="7434" max="7434" width="14.85546875" customWidth="1"/>
    <col min="7435" max="7435" width="13.5703125" customWidth="1"/>
    <col min="7436" max="7436" width="14.42578125" customWidth="1"/>
    <col min="7437" max="7437" width="14.7109375" customWidth="1"/>
    <col min="7438" max="7438" width="14.42578125" customWidth="1"/>
    <col min="7439" max="7439" width="13.42578125" bestFit="1" customWidth="1"/>
    <col min="7679" max="7679" width="4.5703125" customWidth="1"/>
    <col min="7680" max="7680" width="50.7109375" customWidth="1"/>
    <col min="7683" max="7683" width="14.7109375" customWidth="1"/>
    <col min="7684" max="7684" width="16.85546875" customWidth="1"/>
    <col min="7685" max="7685" width="15.5703125" customWidth="1"/>
    <col min="7686" max="7686" width="14.42578125" customWidth="1"/>
    <col min="7687" max="7687" width="14" customWidth="1"/>
    <col min="7688" max="7688" width="13" customWidth="1"/>
    <col min="7689" max="7689" width="14.42578125" customWidth="1"/>
    <col min="7690" max="7690" width="14.85546875" customWidth="1"/>
    <col min="7691" max="7691" width="13.5703125" customWidth="1"/>
    <col min="7692" max="7692" width="14.42578125" customWidth="1"/>
    <col min="7693" max="7693" width="14.7109375" customWidth="1"/>
    <col min="7694" max="7694" width="14.42578125" customWidth="1"/>
    <col min="7695" max="7695" width="13.42578125" bestFit="1" customWidth="1"/>
    <col min="7935" max="7935" width="4.5703125" customWidth="1"/>
    <col min="7936" max="7936" width="50.7109375" customWidth="1"/>
    <col min="7939" max="7939" width="14.7109375" customWidth="1"/>
    <col min="7940" max="7940" width="16.85546875" customWidth="1"/>
    <col min="7941" max="7941" width="15.5703125" customWidth="1"/>
    <col min="7942" max="7942" width="14.42578125" customWidth="1"/>
    <col min="7943" max="7943" width="14" customWidth="1"/>
    <col min="7944" max="7944" width="13" customWidth="1"/>
    <col min="7945" max="7945" width="14.42578125" customWidth="1"/>
    <col min="7946" max="7946" width="14.85546875" customWidth="1"/>
    <col min="7947" max="7947" width="13.5703125" customWidth="1"/>
    <col min="7948" max="7948" width="14.42578125" customWidth="1"/>
    <col min="7949" max="7949" width="14.7109375" customWidth="1"/>
    <col min="7950" max="7950" width="14.42578125" customWidth="1"/>
    <col min="7951" max="7951" width="13.42578125" bestFit="1" customWidth="1"/>
    <col min="8191" max="8191" width="4.5703125" customWidth="1"/>
    <col min="8192" max="8192" width="50.7109375" customWidth="1"/>
    <col min="8195" max="8195" width="14.7109375" customWidth="1"/>
    <col min="8196" max="8196" width="16.85546875" customWidth="1"/>
    <col min="8197" max="8197" width="15.5703125" customWidth="1"/>
    <col min="8198" max="8198" width="14.42578125" customWidth="1"/>
    <col min="8199" max="8199" width="14" customWidth="1"/>
    <col min="8200" max="8200" width="13" customWidth="1"/>
    <col min="8201" max="8201" width="14.42578125" customWidth="1"/>
    <col min="8202" max="8202" width="14.85546875" customWidth="1"/>
    <col min="8203" max="8203" width="13.5703125" customWidth="1"/>
    <col min="8204" max="8204" width="14.42578125" customWidth="1"/>
    <col min="8205" max="8205" width="14.7109375" customWidth="1"/>
    <col min="8206" max="8206" width="14.42578125" customWidth="1"/>
    <col min="8207" max="8207" width="13.42578125" bestFit="1" customWidth="1"/>
    <col min="8447" max="8447" width="4.5703125" customWidth="1"/>
    <col min="8448" max="8448" width="50.7109375" customWidth="1"/>
    <col min="8451" max="8451" width="14.7109375" customWidth="1"/>
    <col min="8452" max="8452" width="16.85546875" customWidth="1"/>
    <col min="8453" max="8453" width="15.5703125" customWidth="1"/>
    <col min="8454" max="8454" width="14.42578125" customWidth="1"/>
    <col min="8455" max="8455" width="14" customWidth="1"/>
    <col min="8456" max="8456" width="13" customWidth="1"/>
    <col min="8457" max="8457" width="14.42578125" customWidth="1"/>
    <col min="8458" max="8458" width="14.85546875" customWidth="1"/>
    <col min="8459" max="8459" width="13.5703125" customWidth="1"/>
    <col min="8460" max="8460" width="14.42578125" customWidth="1"/>
    <col min="8461" max="8461" width="14.7109375" customWidth="1"/>
    <col min="8462" max="8462" width="14.42578125" customWidth="1"/>
    <col min="8463" max="8463" width="13.42578125" bestFit="1" customWidth="1"/>
    <col min="8703" max="8703" width="4.5703125" customWidth="1"/>
    <col min="8704" max="8704" width="50.7109375" customWidth="1"/>
    <col min="8707" max="8707" width="14.7109375" customWidth="1"/>
    <col min="8708" max="8708" width="16.85546875" customWidth="1"/>
    <col min="8709" max="8709" width="15.5703125" customWidth="1"/>
    <col min="8710" max="8710" width="14.42578125" customWidth="1"/>
    <col min="8711" max="8711" width="14" customWidth="1"/>
    <col min="8712" max="8712" width="13" customWidth="1"/>
    <col min="8713" max="8713" width="14.42578125" customWidth="1"/>
    <col min="8714" max="8714" width="14.85546875" customWidth="1"/>
    <col min="8715" max="8715" width="13.5703125" customWidth="1"/>
    <col min="8716" max="8716" width="14.42578125" customWidth="1"/>
    <col min="8717" max="8717" width="14.7109375" customWidth="1"/>
    <col min="8718" max="8718" width="14.42578125" customWidth="1"/>
    <col min="8719" max="8719" width="13.42578125" bestFit="1" customWidth="1"/>
    <col min="8959" max="8959" width="4.5703125" customWidth="1"/>
    <col min="8960" max="8960" width="50.7109375" customWidth="1"/>
    <col min="8963" max="8963" width="14.7109375" customWidth="1"/>
    <col min="8964" max="8964" width="16.85546875" customWidth="1"/>
    <col min="8965" max="8965" width="15.5703125" customWidth="1"/>
    <col min="8966" max="8966" width="14.42578125" customWidth="1"/>
    <col min="8967" max="8967" width="14" customWidth="1"/>
    <col min="8968" max="8968" width="13" customWidth="1"/>
    <col min="8969" max="8969" width="14.42578125" customWidth="1"/>
    <col min="8970" max="8970" width="14.85546875" customWidth="1"/>
    <col min="8971" max="8971" width="13.5703125" customWidth="1"/>
    <col min="8972" max="8972" width="14.42578125" customWidth="1"/>
    <col min="8973" max="8973" width="14.7109375" customWidth="1"/>
    <col min="8974" max="8974" width="14.42578125" customWidth="1"/>
    <col min="8975" max="8975" width="13.42578125" bestFit="1" customWidth="1"/>
    <col min="9215" max="9215" width="4.5703125" customWidth="1"/>
    <col min="9216" max="9216" width="50.7109375" customWidth="1"/>
    <col min="9219" max="9219" width="14.7109375" customWidth="1"/>
    <col min="9220" max="9220" width="16.85546875" customWidth="1"/>
    <col min="9221" max="9221" width="15.5703125" customWidth="1"/>
    <col min="9222" max="9222" width="14.42578125" customWidth="1"/>
    <col min="9223" max="9223" width="14" customWidth="1"/>
    <col min="9224" max="9224" width="13" customWidth="1"/>
    <col min="9225" max="9225" width="14.42578125" customWidth="1"/>
    <col min="9226" max="9226" width="14.85546875" customWidth="1"/>
    <col min="9227" max="9227" width="13.5703125" customWidth="1"/>
    <col min="9228" max="9228" width="14.42578125" customWidth="1"/>
    <col min="9229" max="9229" width="14.7109375" customWidth="1"/>
    <col min="9230" max="9230" width="14.42578125" customWidth="1"/>
    <col min="9231" max="9231" width="13.42578125" bestFit="1" customWidth="1"/>
    <col min="9471" max="9471" width="4.5703125" customWidth="1"/>
    <col min="9472" max="9472" width="50.7109375" customWidth="1"/>
    <col min="9475" max="9475" width="14.7109375" customWidth="1"/>
    <col min="9476" max="9476" width="16.85546875" customWidth="1"/>
    <col min="9477" max="9477" width="15.5703125" customWidth="1"/>
    <col min="9478" max="9478" width="14.42578125" customWidth="1"/>
    <col min="9479" max="9479" width="14" customWidth="1"/>
    <col min="9480" max="9480" width="13" customWidth="1"/>
    <col min="9481" max="9481" width="14.42578125" customWidth="1"/>
    <col min="9482" max="9482" width="14.85546875" customWidth="1"/>
    <col min="9483" max="9483" width="13.5703125" customWidth="1"/>
    <col min="9484" max="9484" width="14.42578125" customWidth="1"/>
    <col min="9485" max="9485" width="14.7109375" customWidth="1"/>
    <col min="9486" max="9486" width="14.42578125" customWidth="1"/>
    <col min="9487" max="9487" width="13.42578125" bestFit="1" customWidth="1"/>
    <col min="9727" max="9727" width="4.5703125" customWidth="1"/>
    <col min="9728" max="9728" width="50.7109375" customWidth="1"/>
    <col min="9731" max="9731" width="14.7109375" customWidth="1"/>
    <col min="9732" max="9732" width="16.85546875" customWidth="1"/>
    <col min="9733" max="9733" width="15.5703125" customWidth="1"/>
    <col min="9734" max="9734" width="14.42578125" customWidth="1"/>
    <col min="9735" max="9735" width="14" customWidth="1"/>
    <col min="9736" max="9736" width="13" customWidth="1"/>
    <col min="9737" max="9737" width="14.42578125" customWidth="1"/>
    <col min="9738" max="9738" width="14.85546875" customWidth="1"/>
    <col min="9739" max="9739" width="13.5703125" customWidth="1"/>
    <col min="9740" max="9740" width="14.42578125" customWidth="1"/>
    <col min="9741" max="9741" width="14.7109375" customWidth="1"/>
    <col min="9742" max="9742" width="14.42578125" customWidth="1"/>
    <col min="9743" max="9743" width="13.42578125" bestFit="1" customWidth="1"/>
    <col min="9983" max="9983" width="4.5703125" customWidth="1"/>
    <col min="9984" max="9984" width="50.7109375" customWidth="1"/>
    <col min="9987" max="9987" width="14.7109375" customWidth="1"/>
    <col min="9988" max="9988" width="16.85546875" customWidth="1"/>
    <col min="9989" max="9989" width="15.5703125" customWidth="1"/>
    <col min="9990" max="9990" width="14.42578125" customWidth="1"/>
    <col min="9991" max="9991" width="14" customWidth="1"/>
    <col min="9992" max="9992" width="13" customWidth="1"/>
    <col min="9993" max="9993" width="14.42578125" customWidth="1"/>
    <col min="9994" max="9994" width="14.85546875" customWidth="1"/>
    <col min="9995" max="9995" width="13.5703125" customWidth="1"/>
    <col min="9996" max="9996" width="14.42578125" customWidth="1"/>
    <col min="9997" max="9997" width="14.7109375" customWidth="1"/>
    <col min="9998" max="9998" width="14.42578125" customWidth="1"/>
    <col min="9999" max="9999" width="13.42578125" bestFit="1" customWidth="1"/>
    <col min="10239" max="10239" width="4.5703125" customWidth="1"/>
    <col min="10240" max="10240" width="50.7109375" customWidth="1"/>
    <col min="10243" max="10243" width="14.7109375" customWidth="1"/>
    <col min="10244" max="10244" width="16.85546875" customWidth="1"/>
    <col min="10245" max="10245" width="15.5703125" customWidth="1"/>
    <col min="10246" max="10246" width="14.42578125" customWidth="1"/>
    <col min="10247" max="10247" width="14" customWidth="1"/>
    <col min="10248" max="10248" width="13" customWidth="1"/>
    <col min="10249" max="10249" width="14.42578125" customWidth="1"/>
    <col min="10250" max="10250" width="14.85546875" customWidth="1"/>
    <col min="10251" max="10251" width="13.5703125" customWidth="1"/>
    <col min="10252" max="10252" width="14.42578125" customWidth="1"/>
    <col min="10253" max="10253" width="14.7109375" customWidth="1"/>
    <col min="10254" max="10254" width="14.42578125" customWidth="1"/>
    <col min="10255" max="10255" width="13.42578125" bestFit="1" customWidth="1"/>
    <col min="10495" max="10495" width="4.5703125" customWidth="1"/>
    <col min="10496" max="10496" width="50.7109375" customWidth="1"/>
    <col min="10499" max="10499" width="14.7109375" customWidth="1"/>
    <col min="10500" max="10500" width="16.85546875" customWidth="1"/>
    <col min="10501" max="10501" width="15.5703125" customWidth="1"/>
    <col min="10502" max="10502" width="14.42578125" customWidth="1"/>
    <col min="10503" max="10503" width="14" customWidth="1"/>
    <col min="10504" max="10504" width="13" customWidth="1"/>
    <col min="10505" max="10505" width="14.42578125" customWidth="1"/>
    <col min="10506" max="10506" width="14.85546875" customWidth="1"/>
    <col min="10507" max="10507" width="13.5703125" customWidth="1"/>
    <col min="10508" max="10508" width="14.42578125" customWidth="1"/>
    <col min="10509" max="10509" width="14.7109375" customWidth="1"/>
    <col min="10510" max="10510" width="14.42578125" customWidth="1"/>
    <col min="10511" max="10511" width="13.42578125" bestFit="1" customWidth="1"/>
    <col min="10751" max="10751" width="4.5703125" customWidth="1"/>
    <col min="10752" max="10752" width="50.7109375" customWidth="1"/>
    <col min="10755" max="10755" width="14.7109375" customWidth="1"/>
    <col min="10756" max="10756" width="16.85546875" customWidth="1"/>
    <col min="10757" max="10757" width="15.5703125" customWidth="1"/>
    <col min="10758" max="10758" width="14.42578125" customWidth="1"/>
    <col min="10759" max="10759" width="14" customWidth="1"/>
    <col min="10760" max="10760" width="13" customWidth="1"/>
    <col min="10761" max="10761" width="14.42578125" customWidth="1"/>
    <col min="10762" max="10762" width="14.85546875" customWidth="1"/>
    <col min="10763" max="10763" width="13.5703125" customWidth="1"/>
    <col min="10764" max="10764" width="14.42578125" customWidth="1"/>
    <col min="10765" max="10765" width="14.7109375" customWidth="1"/>
    <col min="10766" max="10766" width="14.42578125" customWidth="1"/>
    <col min="10767" max="10767" width="13.42578125" bestFit="1" customWidth="1"/>
    <col min="11007" max="11007" width="4.5703125" customWidth="1"/>
    <col min="11008" max="11008" width="50.7109375" customWidth="1"/>
    <col min="11011" max="11011" width="14.7109375" customWidth="1"/>
    <col min="11012" max="11012" width="16.85546875" customWidth="1"/>
    <col min="11013" max="11013" width="15.5703125" customWidth="1"/>
    <col min="11014" max="11014" width="14.42578125" customWidth="1"/>
    <col min="11015" max="11015" width="14" customWidth="1"/>
    <col min="11016" max="11016" width="13" customWidth="1"/>
    <col min="11017" max="11017" width="14.42578125" customWidth="1"/>
    <col min="11018" max="11018" width="14.85546875" customWidth="1"/>
    <col min="11019" max="11019" width="13.5703125" customWidth="1"/>
    <col min="11020" max="11020" width="14.42578125" customWidth="1"/>
    <col min="11021" max="11021" width="14.7109375" customWidth="1"/>
    <col min="11022" max="11022" width="14.42578125" customWidth="1"/>
    <col min="11023" max="11023" width="13.42578125" bestFit="1" customWidth="1"/>
    <col min="11263" max="11263" width="4.5703125" customWidth="1"/>
    <col min="11264" max="11264" width="50.7109375" customWidth="1"/>
    <col min="11267" max="11267" width="14.7109375" customWidth="1"/>
    <col min="11268" max="11268" width="16.85546875" customWidth="1"/>
    <col min="11269" max="11269" width="15.5703125" customWidth="1"/>
    <col min="11270" max="11270" width="14.42578125" customWidth="1"/>
    <col min="11271" max="11271" width="14" customWidth="1"/>
    <col min="11272" max="11272" width="13" customWidth="1"/>
    <col min="11273" max="11273" width="14.42578125" customWidth="1"/>
    <col min="11274" max="11274" width="14.85546875" customWidth="1"/>
    <col min="11275" max="11275" width="13.5703125" customWidth="1"/>
    <col min="11276" max="11276" width="14.42578125" customWidth="1"/>
    <col min="11277" max="11277" width="14.7109375" customWidth="1"/>
    <col min="11278" max="11278" width="14.42578125" customWidth="1"/>
    <col min="11279" max="11279" width="13.42578125" bestFit="1" customWidth="1"/>
    <col min="11519" max="11519" width="4.5703125" customWidth="1"/>
    <col min="11520" max="11520" width="50.7109375" customWidth="1"/>
    <col min="11523" max="11523" width="14.7109375" customWidth="1"/>
    <col min="11524" max="11524" width="16.85546875" customWidth="1"/>
    <col min="11525" max="11525" width="15.5703125" customWidth="1"/>
    <col min="11526" max="11526" width="14.42578125" customWidth="1"/>
    <col min="11527" max="11527" width="14" customWidth="1"/>
    <col min="11528" max="11528" width="13" customWidth="1"/>
    <col min="11529" max="11529" width="14.42578125" customWidth="1"/>
    <col min="11530" max="11530" width="14.85546875" customWidth="1"/>
    <col min="11531" max="11531" width="13.5703125" customWidth="1"/>
    <col min="11532" max="11532" width="14.42578125" customWidth="1"/>
    <col min="11533" max="11533" width="14.7109375" customWidth="1"/>
    <col min="11534" max="11534" width="14.42578125" customWidth="1"/>
    <col min="11535" max="11535" width="13.42578125" bestFit="1" customWidth="1"/>
    <col min="11775" max="11775" width="4.5703125" customWidth="1"/>
    <col min="11776" max="11776" width="50.7109375" customWidth="1"/>
    <col min="11779" max="11779" width="14.7109375" customWidth="1"/>
    <col min="11780" max="11780" width="16.85546875" customWidth="1"/>
    <col min="11781" max="11781" width="15.5703125" customWidth="1"/>
    <col min="11782" max="11782" width="14.42578125" customWidth="1"/>
    <col min="11783" max="11783" width="14" customWidth="1"/>
    <col min="11784" max="11784" width="13" customWidth="1"/>
    <col min="11785" max="11785" width="14.42578125" customWidth="1"/>
    <col min="11786" max="11786" width="14.85546875" customWidth="1"/>
    <col min="11787" max="11787" width="13.5703125" customWidth="1"/>
    <col min="11788" max="11788" width="14.42578125" customWidth="1"/>
    <col min="11789" max="11789" width="14.7109375" customWidth="1"/>
    <col min="11790" max="11790" width="14.42578125" customWidth="1"/>
    <col min="11791" max="11791" width="13.42578125" bestFit="1" customWidth="1"/>
    <col min="12031" max="12031" width="4.5703125" customWidth="1"/>
    <col min="12032" max="12032" width="50.7109375" customWidth="1"/>
    <col min="12035" max="12035" width="14.7109375" customWidth="1"/>
    <col min="12036" max="12036" width="16.85546875" customWidth="1"/>
    <col min="12037" max="12037" width="15.5703125" customWidth="1"/>
    <col min="12038" max="12038" width="14.42578125" customWidth="1"/>
    <col min="12039" max="12039" width="14" customWidth="1"/>
    <col min="12040" max="12040" width="13" customWidth="1"/>
    <col min="12041" max="12041" width="14.42578125" customWidth="1"/>
    <col min="12042" max="12042" width="14.85546875" customWidth="1"/>
    <col min="12043" max="12043" width="13.5703125" customWidth="1"/>
    <col min="12044" max="12044" width="14.42578125" customWidth="1"/>
    <col min="12045" max="12045" width="14.7109375" customWidth="1"/>
    <col min="12046" max="12046" width="14.42578125" customWidth="1"/>
    <col min="12047" max="12047" width="13.42578125" bestFit="1" customWidth="1"/>
    <col min="12287" max="12287" width="4.5703125" customWidth="1"/>
    <col min="12288" max="12288" width="50.7109375" customWidth="1"/>
    <col min="12291" max="12291" width="14.7109375" customWidth="1"/>
    <col min="12292" max="12292" width="16.85546875" customWidth="1"/>
    <col min="12293" max="12293" width="15.5703125" customWidth="1"/>
    <col min="12294" max="12294" width="14.42578125" customWidth="1"/>
    <col min="12295" max="12295" width="14" customWidth="1"/>
    <col min="12296" max="12296" width="13" customWidth="1"/>
    <col min="12297" max="12297" width="14.42578125" customWidth="1"/>
    <col min="12298" max="12298" width="14.85546875" customWidth="1"/>
    <col min="12299" max="12299" width="13.5703125" customWidth="1"/>
    <col min="12300" max="12300" width="14.42578125" customWidth="1"/>
    <col min="12301" max="12301" width="14.7109375" customWidth="1"/>
    <col min="12302" max="12302" width="14.42578125" customWidth="1"/>
    <col min="12303" max="12303" width="13.42578125" bestFit="1" customWidth="1"/>
    <col min="12543" max="12543" width="4.5703125" customWidth="1"/>
    <col min="12544" max="12544" width="50.7109375" customWidth="1"/>
    <col min="12547" max="12547" width="14.7109375" customWidth="1"/>
    <col min="12548" max="12548" width="16.85546875" customWidth="1"/>
    <col min="12549" max="12549" width="15.5703125" customWidth="1"/>
    <col min="12550" max="12550" width="14.42578125" customWidth="1"/>
    <col min="12551" max="12551" width="14" customWidth="1"/>
    <col min="12552" max="12552" width="13" customWidth="1"/>
    <col min="12553" max="12553" width="14.42578125" customWidth="1"/>
    <col min="12554" max="12554" width="14.85546875" customWidth="1"/>
    <col min="12555" max="12555" width="13.5703125" customWidth="1"/>
    <col min="12556" max="12556" width="14.42578125" customWidth="1"/>
    <col min="12557" max="12557" width="14.7109375" customWidth="1"/>
    <col min="12558" max="12558" width="14.42578125" customWidth="1"/>
    <col min="12559" max="12559" width="13.42578125" bestFit="1" customWidth="1"/>
    <col min="12799" max="12799" width="4.5703125" customWidth="1"/>
    <col min="12800" max="12800" width="50.7109375" customWidth="1"/>
    <col min="12803" max="12803" width="14.7109375" customWidth="1"/>
    <col min="12804" max="12804" width="16.85546875" customWidth="1"/>
    <col min="12805" max="12805" width="15.5703125" customWidth="1"/>
    <col min="12806" max="12806" width="14.42578125" customWidth="1"/>
    <col min="12807" max="12807" width="14" customWidth="1"/>
    <col min="12808" max="12808" width="13" customWidth="1"/>
    <col min="12809" max="12809" width="14.42578125" customWidth="1"/>
    <col min="12810" max="12810" width="14.85546875" customWidth="1"/>
    <col min="12811" max="12811" width="13.5703125" customWidth="1"/>
    <col min="12812" max="12812" width="14.42578125" customWidth="1"/>
    <col min="12813" max="12813" width="14.7109375" customWidth="1"/>
    <col min="12814" max="12814" width="14.42578125" customWidth="1"/>
    <col min="12815" max="12815" width="13.42578125" bestFit="1" customWidth="1"/>
    <col min="13055" max="13055" width="4.5703125" customWidth="1"/>
    <col min="13056" max="13056" width="50.7109375" customWidth="1"/>
    <col min="13059" max="13059" width="14.7109375" customWidth="1"/>
    <col min="13060" max="13060" width="16.85546875" customWidth="1"/>
    <col min="13061" max="13061" width="15.5703125" customWidth="1"/>
    <col min="13062" max="13062" width="14.42578125" customWidth="1"/>
    <col min="13063" max="13063" width="14" customWidth="1"/>
    <col min="13064" max="13064" width="13" customWidth="1"/>
    <col min="13065" max="13065" width="14.42578125" customWidth="1"/>
    <col min="13066" max="13066" width="14.85546875" customWidth="1"/>
    <col min="13067" max="13067" width="13.5703125" customWidth="1"/>
    <col min="13068" max="13068" width="14.42578125" customWidth="1"/>
    <col min="13069" max="13069" width="14.7109375" customWidth="1"/>
    <col min="13070" max="13070" width="14.42578125" customWidth="1"/>
    <col min="13071" max="13071" width="13.42578125" bestFit="1" customWidth="1"/>
    <col min="13311" max="13311" width="4.5703125" customWidth="1"/>
    <col min="13312" max="13312" width="50.7109375" customWidth="1"/>
    <col min="13315" max="13315" width="14.7109375" customWidth="1"/>
    <col min="13316" max="13316" width="16.85546875" customWidth="1"/>
    <col min="13317" max="13317" width="15.5703125" customWidth="1"/>
    <col min="13318" max="13318" width="14.42578125" customWidth="1"/>
    <col min="13319" max="13319" width="14" customWidth="1"/>
    <col min="13320" max="13320" width="13" customWidth="1"/>
    <col min="13321" max="13321" width="14.42578125" customWidth="1"/>
    <col min="13322" max="13322" width="14.85546875" customWidth="1"/>
    <col min="13323" max="13323" width="13.5703125" customWidth="1"/>
    <col min="13324" max="13324" width="14.42578125" customWidth="1"/>
    <col min="13325" max="13325" width="14.7109375" customWidth="1"/>
    <col min="13326" max="13326" width="14.42578125" customWidth="1"/>
    <col min="13327" max="13327" width="13.42578125" bestFit="1" customWidth="1"/>
    <col min="13567" max="13567" width="4.5703125" customWidth="1"/>
    <col min="13568" max="13568" width="50.7109375" customWidth="1"/>
    <col min="13571" max="13571" width="14.7109375" customWidth="1"/>
    <col min="13572" max="13572" width="16.85546875" customWidth="1"/>
    <col min="13573" max="13573" width="15.5703125" customWidth="1"/>
    <col min="13574" max="13574" width="14.42578125" customWidth="1"/>
    <col min="13575" max="13575" width="14" customWidth="1"/>
    <col min="13576" max="13576" width="13" customWidth="1"/>
    <col min="13577" max="13577" width="14.42578125" customWidth="1"/>
    <col min="13578" max="13578" width="14.85546875" customWidth="1"/>
    <col min="13579" max="13579" width="13.5703125" customWidth="1"/>
    <col min="13580" max="13580" width="14.42578125" customWidth="1"/>
    <col min="13581" max="13581" width="14.7109375" customWidth="1"/>
    <col min="13582" max="13582" width="14.42578125" customWidth="1"/>
    <col min="13583" max="13583" width="13.42578125" bestFit="1" customWidth="1"/>
    <col min="13823" max="13823" width="4.5703125" customWidth="1"/>
    <col min="13824" max="13824" width="50.7109375" customWidth="1"/>
    <col min="13827" max="13827" width="14.7109375" customWidth="1"/>
    <col min="13828" max="13828" width="16.85546875" customWidth="1"/>
    <col min="13829" max="13829" width="15.5703125" customWidth="1"/>
    <col min="13830" max="13830" width="14.42578125" customWidth="1"/>
    <col min="13831" max="13831" width="14" customWidth="1"/>
    <col min="13832" max="13832" width="13" customWidth="1"/>
    <col min="13833" max="13833" width="14.42578125" customWidth="1"/>
    <col min="13834" max="13834" width="14.85546875" customWidth="1"/>
    <col min="13835" max="13835" width="13.5703125" customWidth="1"/>
    <col min="13836" max="13836" width="14.42578125" customWidth="1"/>
    <col min="13837" max="13837" width="14.7109375" customWidth="1"/>
    <col min="13838" max="13838" width="14.42578125" customWidth="1"/>
    <col min="13839" max="13839" width="13.42578125" bestFit="1" customWidth="1"/>
    <col min="14079" max="14079" width="4.5703125" customWidth="1"/>
    <col min="14080" max="14080" width="50.7109375" customWidth="1"/>
    <col min="14083" max="14083" width="14.7109375" customWidth="1"/>
    <col min="14084" max="14084" width="16.85546875" customWidth="1"/>
    <col min="14085" max="14085" width="15.5703125" customWidth="1"/>
    <col min="14086" max="14086" width="14.42578125" customWidth="1"/>
    <col min="14087" max="14087" width="14" customWidth="1"/>
    <col min="14088" max="14088" width="13" customWidth="1"/>
    <col min="14089" max="14089" width="14.42578125" customWidth="1"/>
    <col min="14090" max="14090" width="14.85546875" customWidth="1"/>
    <col min="14091" max="14091" width="13.5703125" customWidth="1"/>
    <col min="14092" max="14092" width="14.42578125" customWidth="1"/>
    <col min="14093" max="14093" width="14.7109375" customWidth="1"/>
    <col min="14094" max="14094" width="14.42578125" customWidth="1"/>
    <col min="14095" max="14095" width="13.42578125" bestFit="1" customWidth="1"/>
    <col min="14335" max="14335" width="4.5703125" customWidth="1"/>
    <col min="14336" max="14336" width="50.7109375" customWidth="1"/>
    <col min="14339" max="14339" width="14.7109375" customWidth="1"/>
    <col min="14340" max="14340" width="16.85546875" customWidth="1"/>
    <col min="14341" max="14341" width="15.5703125" customWidth="1"/>
    <col min="14342" max="14342" width="14.42578125" customWidth="1"/>
    <col min="14343" max="14343" width="14" customWidth="1"/>
    <col min="14344" max="14344" width="13" customWidth="1"/>
    <col min="14345" max="14345" width="14.42578125" customWidth="1"/>
    <col min="14346" max="14346" width="14.85546875" customWidth="1"/>
    <col min="14347" max="14347" width="13.5703125" customWidth="1"/>
    <col min="14348" max="14348" width="14.42578125" customWidth="1"/>
    <col min="14349" max="14349" width="14.7109375" customWidth="1"/>
    <col min="14350" max="14350" width="14.42578125" customWidth="1"/>
    <col min="14351" max="14351" width="13.42578125" bestFit="1" customWidth="1"/>
    <col min="14591" max="14591" width="4.5703125" customWidth="1"/>
    <col min="14592" max="14592" width="50.7109375" customWidth="1"/>
    <col min="14595" max="14595" width="14.7109375" customWidth="1"/>
    <col min="14596" max="14596" width="16.85546875" customWidth="1"/>
    <col min="14597" max="14597" width="15.5703125" customWidth="1"/>
    <col min="14598" max="14598" width="14.42578125" customWidth="1"/>
    <col min="14599" max="14599" width="14" customWidth="1"/>
    <col min="14600" max="14600" width="13" customWidth="1"/>
    <col min="14601" max="14601" width="14.42578125" customWidth="1"/>
    <col min="14602" max="14602" width="14.85546875" customWidth="1"/>
    <col min="14603" max="14603" width="13.5703125" customWidth="1"/>
    <col min="14604" max="14604" width="14.42578125" customWidth="1"/>
    <col min="14605" max="14605" width="14.7109375" customWidth="1"/>
    <col min="14606" max="14606" width="14.42578125" customWidth="1"/>
    <col min="14607" max="14607" width="13.42578125" bestFit="1" customWidth="1"/>
    <col min="14847" max="14847" width="4.5703125" customWidth="1"/>
    <col min="14848" max="14848" width="50.7109375" customWidth="1"/>
    <col min="14851" max="14851" width="14.7109375" customWidth="1"/>
    <col min="14852" max="14852" width="16.85546875" customWidth="1"/>
    <col min="14853" max="14853" width="15.5703125" customWidth="1"/>
    <col min="14854" max="14854" width="14.42578125" customWidth="1"/>
    <col min="14855" max="14855" width="14" customWidth="1"/>
    <col min="14856" max="14856" width="13" customWidth="1"/>
    <col min="14857" max="14857" width="14.42578125" customWidth="1"/>
    <col min="14858" max="14858" width="14.85546875" customWidth="1"/>
    <col min="14859" max="14859" width="13.5703125" customWidth="1"/>
    <col min="14860" max="14860" width="14.42578125" customWidth="1"/>
    <col min="14861" max="14861" width="14.7109375" customWidth="1"/>
    <col min="14862" max="14862" width="14.42578125" customWidth="1"/>
    <col min="14863" max="14863" width="13.42578125" bestFit="1" customWidth="1"/>
    <col min="15103" max="15103" width="4.5703125" customWidth="1"/>
    <col min="15104" max="15104" width="50.7109375" customWidth="1"/>
    <col min="15107" max="15107" width="14.7109375" customWidth="1"/>
    <col min="15108" max="15108" width="16.85546875" customWidth="1"/>
    <col min="15109" max="15109" width="15.5703125" customWidth="1"/>
    <col min="15110" max="15110" width="14.42578125" customWidth="1"/>
    <col min="15111" max="15111" width="14" customWidth="1"/>
    <col min="15112" max="15112" width="13" customWidth="1"/>
    <col min="15113" max="15113" width="14.42578125" customWidth="1"/>
    <col min="15114" max="15114" width="14.85546875" customWidth="1"/>
    <col min="15115" max="15115" width="13.5703125" customWidth="1"/>
    <col min="15116" max="15116" width="14.42578125" customWidth="1"/>
    <col min="15117" max="15117" width="14.7109375" customWidth="1"/>
    <col min="15118" max="15118" width="14.42578125" customWidth="1"/>
    <col min="15119" max="15119" width="13.42578125" bestFit="1" customWidth="1"/>
    <col min="15359" max="15359" width="4.5703125" customWidth="1"/>
    <col min="15360" max="15360" width="50.7109375" customWidth="1"/>
    <col min="15363" max="15363" width="14.7109375" customWidth="1"/>
    <col min="15364" max="15364" width="16.85546875" customWidth="1"/>
    <col min="15365" max="15365" width="15.5703125" customWidth="1"/>
    <col min="15366" max="15366" width="14.42578125" customWidth="1"/>
    <col min="15367" max="15367" width="14" customWidth="1"/>
    <col min="15368" max="15368" width="13" customWidth="1"/>
    <col min="15369" max="15369" width="14.42578125" customWidth="1"/>
    <col min="15370" max="15370" width="14.85546875" customWidth="1"/>
    <col min="15371" max="15371" width="13.5703125" customWidth="1"/>
    <col min="15372" max="15372" width="14.42578125" customWidth="1"/>
    <col min="15373" max="15373" width="14.7109375" customWidth="1"/>
    <col min="15374" max="15374" width="14.42578125" customWidth="1"/>
    <col min="15375" max="15375" width="13.42578125" bestFit="1" customWidth="1"/>
    <col min="15615" max="15615" width="4.5703125" customWidth="1"/>
    <col min="15616" max="15616" width="50.7109375" customWidth="1"/>
    <col min="15619" max="15619" width="14.7109375" customWidth="1"/>
    <col min="15620" max="15620" width="16.85546875" customWidth="1"/>
    <col min="15621" max="15621" width="15.5703125" customWidth="1"/>
    <col min="15622" max="15622" width="14.42578125" customWidth="1"/>
    <col min="15623" max="15623" width="14" customWidth="1"/>
    <col min="15624" max="15624" width="13" customWidth="1"/>
    <col min="15625" max="15625" width="14.42578125" customWidth="1"/>
    <col min="15626" max="15626" width="14.85546875" customWidth="1"/>
    <col min="15627" max="15627" width="13.5703125" customWidth="1"/>
    <col min="15628" max="15628" width="14.42578125" customWidth="1"/>
    <col min="15629" max="15629" width="14.7109375" customWidth="1"/>
    <col min="15630" max="15630" width="14.42578125" customWidth="1"/>
    <col min="15631" max="15631" width="13.42578125" bestFit="1" customWidth="1"/>
    <col min="15871" max="15871" width="4.5703125" customWidth="1"/>
    <col min="15872" max="15872" width="50.7109375" customWidth="1"/>
    <col min="15875" max="15875" width="14.7109375" customWidth="1"/>
    <col min="15876" max="15876" width="16.85546875" customWidth="1"/>
    <col min="15877" max="15877" width="15.5703125" customWidth="1"/>
    <col min="15878" max="15878" width="14.42578125" customWidth="1"/>
    <col min="15879" max="15879" width="14" customWidth="1"/>
    <col min="15880" max="15880" width="13" customWidth="1"/>
    <col min="15881" max="15881" width="14.42578125" customWidth="1"/>
    <col min="15882" max="15882" width="14.85546875" customWidth="1"/>
    <col min="15883" max="15883" width="13.5703125" customWidth="1"/>
    <col min="15884" max="15884" width="14.42578125" customWidth="1"/>
    <col min="15885" max="15885" width="14.7109375" customWidth="1"/>
    <col min="15886" max="15886" width="14.42578125" customWidth="1"/>
    <col min="15887" max="15887" width="13.42578125" bestFit="1" customWidth="1"/>
    <col min="16127" max="16127" width="4.5703125" customWidth="1"/>
    <col min="16128" max="16128" width="50.7109375" customWidth="1"/>
    <col min="16131" max="16131" width="14.7109375" customWidth="1"/>
    <col min="16132" max="16132" width="16.85546875" customWidth="1"/>
    <col min="16133" max="16133" width="15.5703125" customWidth="1"/>
    <col min="16134" max="16134" width="14.42578125" customWidth="1"/>
    <col min="16135" max="16135" width="14" customWidth="1"/>
    <col min="16136" max="16136" width="13" customWidth="1"/>
    <col min="16137" max="16137" width="14.42578125" customWidth="1"/>
    <col min="16138" max="16138" width="14.85546875" customWidth="1"/>
    <col min="16139" max="16139" width="13.5703125" customWidth="1"/>
    <col min="16140" max="16140" width="14.42578125" customWidth="1"/>
    <col min="16141" max="16141" width="14.7109375" customWidth="1"/>
    <col min="16142" max="16142" width="14.42578125" customWidth="1"/>
    <col min="16143" max="16143" width="13.42578125" bestFit="1" customWidth="1"/>
  </cols>
  <sheetData>
    <row r="1" spans="3:18" ht="21.75" customHeight="1" x14ac:dyDescent="0.25">
      <c r="I1" s="277"/>
    </row>
    <row r="2" spans="3:18" ht="26.25" customHeight="1" x14ac:dyDescent="0.25">
      <c r="D2" s="472" t="s">
        <v>153</v>
      </c>
      <c r="E2" s="472"/>
      <c r="F2" s="472"/>
      <c r="G2" s="472"/>
      <c r="H2" s="472"/>
      <c r="I2" s="472"/>
      <c r="J2" s="472"/>
      <c r="K2" s="472"/>
      <c r="L2" s="472"/>
      <c r="M2" s="472"/>
      <c r="N2" s="472"/>
      <c r="O2" s="472"/>
      <c r="P2" s="472"/>
      <c r="Q2" s="472"/>
    </row>
    <row r="3" spans="3:18" x14ac:dyDescent="0.25">
      <c r="D3" s="472" t="s">
        <v>154</v>
      </c>
      <c r="E3" s="472"/>
      <c r="F3" s="472"/>
      <c r="G3" s="472"/>
      <c r="H3" s="472"/>
      <c r="I3" s="472"/>
      <c r="J3" s="472"/>
      <c r="K3" s="472"/>
      <c r="L3" s="472"/>
      <c r="M3" s="472"/>
      <c r="N3" s="472"/>
      <c r="O3" s="472"/>
      <c r="P3" s="472"/>
      <c r="Q3" s="472"/>
    </row>
    <row r="4" spans="3:18" x14ac:dyDescent="0.25">
      <c r="D4" s="472"/>
      <c r="E4" s="472"/>
      <c r="F4" s="472"/>
      <c r="G4" s="472"/>
      <c r="H4" s="472"/>
    </row>
    <row r="5" spans="3:18" ht="35.450000000000003" customHeight="1" x14ac:dyDescent="0.25">
      <c r="D5" s="293" t="s">
        <v>155</v>
      </c>
      <c r="E5" s="484" t="s">
        <v>328</v>
      </c>
      <c r="F5" s="485"/>
      <c r="G5" s="485"/>
      <c r="H5" s="485"/>
      <c r="I5" s="485"/>
      <c r="J5" s="485"/>
      <c r="K5" s="485"/>
      <c r="L5" s="485"/>
      <c r="M5" s="485"/>
      <c r="N5" s="485"/>
      <c r="O5" s="485"/>
      <c r="P5" s="485"/>
      <c r="Q5" s="485"/>
      <c r="R5" s="485"/>
    </row>
    <row r="6" spans="3:18" ht="41.45" customHeight="1" x14ac:dyDescent="0.25">
      <c r="D6" s="293" t="s">
        <v>21</v>
      </c>
      <c r="E6" s="484" t="s">
        <v>329</v>
      </c>
      <c r="F6" s="485"/>
      <c r="G6" s="485"/>
      <c r="H6" s="485"/>
      <c r="I6" s="485"/>
      <c r="J6" s="485"/>
      <c r="K6" s="485"/>
      <c r="L6" s="485"/>
      <c r="M6" s="485"/>
      <c r="N6" s="485"/>
      <c r="O6" s="485"/>
      <c r="P6" s="485"/>
      <c r="Q6" s="485"/>
      <c r="R6" s="485"/>
    </row>
    <row r="7" spans="3:18" x14ac:dyDescent="0.25">
      <c r="D7" s="293" t="s">
        <v>156</v>
      </c>
      <c r="E7" s="494" t="s">
        <v>157</v>
      </c>
      <c r="F7" s="495"/>
      <c r="G7" s="495"/>
      <c r="H7" s="495"/>
      <c r="I7" s="495"/>
      <c r="J7" s="495"/>
      <c r="K7" s="495"/>
      <c r="L7" s="495"/>
      <c r="M7" s="495"/>
      <c r="N7" s="495"/>
      <c r="O7" s="495"/>
      <c r="P7" s="495"/>
      <c r="Q7" s="495"/>
      <c r="R7" s="495"/>
    </row>
    <row r="9" spans="3:18" s="108" customFormat="1" ht="30" customHeight="1" x14ac:dyDescent="0.25">
      <c r="C9" s="295"/>
      <c r="D9" s="481" t="s">
        <v>158</v>
      </c>
      <c r="E9" s="294" t="s">
        <v>159</v>
      </c>
      <c r="F9" s="294" t="s">
        <v>160</v>
      </c>
      <c r="G9" s="498" t="s">
        <v>225</v>
      </c>
      <c r="H9" s="499"/>
      <c r="I9" s="499"/>
      <c r="J9" s="500" t="s">
        <v>226</v>
      </c>
      <c r="K9" s="501"/>
      <c r="L9" s="501"/>
      <c r="M9" s="498" t="s">
        <v>227</v>
      </c>
      <c r="N9" s="499"/>
      <c r="O9" s="499"/>
      <c r="P9" s="499" t="s">
        <v>228</v>
      </c>
      <c r="Q9" s="499"/>
      <c r="R9" s="499"/>
    </row>
    <row r="10" spans="3:18" s="108" customFormat="1" ht="29.25" customHeight="1" x14ac:dyDescent="0.25">
      <c r="C10" s="295"/>
      <c r="D10" s="497"/>
      <c r="E10" s="294"/>
      <c r="F10" s="294"/>
      <c r="G10" s="340" t="s">
        <v>234</v>
      </c>
      <c r="H10" s="338" t="s">
        <v>229</v>
      </c>
      <c r="I10" s="341" t="s">
        <v>235</v>
      </c>
      <c r="J10" s="340" t="s">
        <v>234</v>
      </c>
      <c r="K10" s="338" t="s">
        <v>229</v>
      </c>
      <c r="L10" s="341" t="s">
        <v>235</v>
      </c>
      <c r="M10" s="340" t="s">
        <v>234</v>
      </c>
      <c r="N10" s="338" t="s">
        <v>229</v>
      </c>
      <c r="O10" s="341" t="s">
        <v>235</v>
      </c>
      <c r="P10" s="342" t="s">
        <v>234</v>
      </c>
      <c r="Q10" s="339" t="s">
        <v>229</v>
      </c>
      <c r="R10" s="343" t="s">
        <v>235</v>
      </c>
    </row>
    <row r="11" spans="3:18" s="108" customFormat="1" ht="29.25" customHeight="1" x14ac:dyDescent="0.2">
      <c r="C11" s="296">
        <v>1</v>
      </c>
      <c r="D11" s="297" t="s">
        <v>236</v>
      </c>
      <c r="E11" s="328">
        <v>4</v>
      </c>
      <c r="F11" s="337">
        <v>7</v>
      </c>
      <c r="G11" s="335">
        <v>1200000</v>
      </c>
      <c r="H11" s="298">
        <f>(G11*19%)+G11</f>
        <v>1428000</v>
      </c>
      <c r="I11" s="298">
        <f>+H11*E11</f>
        <v>5712000</v>
      </c>
      <c r="J11" s="299">
        <v>1180000</v>
      </c>
      <c r="K11" s="299">
        <f>+(J11*19%)+J11</f>
        <v>1404200</v>
      </c>
      <c r="L11" s="300">
        <f>+K11*E11</f>
        <v>5616800</v>
      </c>
      <c r="M11" s="301">
        <v>1250000</v>
      </c>
      <c r="N11" s="299">
        <f>+(M11*19%)+M11</f>
        <v>1487500</v>
      </c>
      <c r="O11" s="302">
        <f>+N11*E11</f>
        <v>5950000</v>
      </c>
      <c r="P11" s="303">
        <f>+AVERAGE(G11,J11,M11)</f>
        <v>1210000</v>
      </c>
      <c r="Q11" s="303">
        <f>+(P11*19%)+P11</f>
        <v>1439900</v>
      </c>
      <c r="R11" s="303">
        <f>+Q11*E11</f>
        <v>5759600</v>
      </c>
    </row>
    <row r="12" spans="3:18" s="108" customFormat="1" ht="29.25" customHeight="1" x14ac:dyDescent="0.2">
      <c r="C12" s="304">
        <v>2</v>
      </c>
      <c r="D12" s="297" t="s">
        <v>237</v>
      </c>
      <c r="E12" s="328">
        <v>1</v>
      </c>
      <c r="F12" s="337">
        <v>7</v>
      </c>
      <c r="G12" s="335">
        <v>4750000</v>
      </c>
      <c r="H12" s="298">
        <f t="shared" ref="H12:H25" si="0">(G12*19%)+G12</f>
        <v>5652500</v>
      </c>
      <c r="I12" s="298">
        <f t="shared" ref="I12:I25" si="1">+H12*E12</f>
        <v>5652500</v>
      </c>
      <c r="J12" s="299">
        <v>4800000</v>
      </c>
      <c r="K12" s="299">
        <f t="shared" ref="K12:K25" si="2">+(J12*19%)+J12</f>
        <v>5712000</v>
      </c>
      <c r="L12" s="300">
        <f t="shared" ref="L12:L25" si="3">+K12*E12</f>
        <v>5712000</v>
      </c>
      <c r="M12" s="301">
        <v>4950000</v>
      </c>
      <c r="N12" s="299">
        <f t="shared" ref="N12:N25" si="4">+(M12*19%)+M12</f>
        <v>5890500</v>
      </c>
      <c r="O12" s="302">
        <f t="shared" ref="O12:O25" si="5">+N12*E12</f>
        <v>5890500</v>
      </c>
      <c r="P12" s="303">
        <f t="shared" ref="P12:P25" si="6">+AVERAGE(G12,J12,M12)</f>
        <v>4833333.333333333</v>
      </c>
      <c r="Q12" s="303">
        <f t="shared" ref="Q12:Q25" si="7">+(P12*19%)+P12</f>
        <v>5751666.666666666</v>
      </c>
      <c r="R12" s="303">
        <f t="shared" ref="R12:R25" si="8">+Q12*E12</f>
        <v>5751666.666666666</v>
      </c>
    </row>
    <row r="13" spans="3:18" s="108" customFormat="1" ht="29.25" customHeight="1" x14ac:dyDescent="0.2">
      <c r="C13" s="305">
        <v>3</v>
      </c>
      <c r="D13" s="306" t="s">
        <v>230</v>
      </c>
      <c r="E13" s="329">
        <v>30</v>
      </c>
      <c r="F13" s="337">
        <v>7</v>
      </c>
      <c r="G13" s="336">
        <v>220000</v>
      </c>
      <c r="H13" s="298">
        <f t="shared" si="0"/>
        <v>261800</v>
      </c>
      <c r="I13" s="298">
        <f t="shared" si="1"/>
        <v>7854000</v>
      </c>
      <c r="J13" s="299">
        <v>224000</v>
      </c>
      <c r="K13" s="299">
        <f t="shared" si="2"/>
        <v>266560</v>
      </c>
      <c r="L13" s="300">
        <f t="shared" si="3"/>
        <v>7996800</v>
      </c>
      <c r="M13" s="307">
        <v>230000</v>
      </c>
      <c r="N13" s="299">
        <f t="shared" si="4"/>
        <v>273700</v>
      </c>
      <c r="O13" s="302">
        <f t="shared" si="5"/>
        <v>8211000</v>
      </c>
      <c r="P13" s="303">
        <f t="shared" si="6"/>
        <v>224666.66666666666</v>
      </c>
      <c r="Q13" s="303">
        <f t="shared" si="7"/>
        <v>267353.33333333331</v>
      </c>
      <c r="R13" s="303">
        <f t="shared" si="8"/>
        <v>8020599.9999999991</v>
      </c>
    </row>
    <row r="14" spans="3:18" s="108" customFormat="1" ht="29.25" customHeight="1" x14ac:dyDescent="0.2">
      <c r="C14" s="296">
        <v>4</v>
      </c>
      <c r="D14" s="306" t="s">
        <v>224</v>
      </c>
      <c r="E14" s="330">
        <v>20</v>
      </c>
      <c r="F14" s="337">
        <v>7</v>
      </c>
      <c r="G14" s="335">
        <v>180000</v>
      </c>
      <c r="H14" s="298">
        <f t="shared" si="0"/>
        <v>214200</v>
      </c>
      <c r="I14" s="298">
        <f t="shared" si="1"/>
        <v>4284000</v>
      </c>
      <c r="J14" s="299">
        <v>350000</v>
      </c>
      <c r="K14" s="299">
        <f t="shared" si="2"/>
        <v>416500</v>
      </c>
      <c r="L14" s="300">
        <f t="shared" si="3"/>
        <v>8330000</v>
      </c>
      <c r="M14" s="301">
        <v>180000</v>
      </c>
      <c r="N14" s="299">
        <f t="shared" si="4"/>
        <v>214200</v>
      </c>
      <c r="O14" s="302">
        <f t="shared" si="5"/>
        <v>4284000</v>
      </c>
      <c r="P14" s="303">
        <f t="shared" si="6"/>
        <v>236666.66666666666</v>
      </c>
      <c r="Q14" s="303">
        <f t="shared" si="7"/>
        <v>281633.33333333331</v>
      </c>
      <c r="R14" s="303">
        <f t="shared" si="8"/>
        <v>5632666.666666666</v>
      </c>
    </row>
    <row r="15" spans="3:18" s="108" customFormat="1" ht="29.25" customHeight="1" x14ac:dyDescent="0.2">
      <c r="C15" s="296">
        <v>5</v>
      </c>
      <c r="D15" s="297" t="s">
        <v>238</v>
      </c>
      <c r="E15" s="328">
        <v>20</v>
      </c>
      <c r="F15" s="337">
        <v>7</v>
      </c>
      <c r="G15" s="335">
        <v>230000</v>
      </c>
      <c r="H15" s="298">
        <f t="shared" si="0"/>
        <v>273700</v>
      </c>
      <c r="I15" s="298">
        <f t="shared" si="1"/>
        <v>5474000</v>
      </c>
      <c r="J15" s="299">
        <v>228000</v>
      </c>
      <c r="K15" s="299">
        <f t="shared" si="2"/>
        <v>271320</v>
      </c>
      <c r="L15" s="300">
        <f t="shared" si="3"/>
        <v>5426400</v>
      </c>
      <c r="M15" s="301">
        <v>230000</v>
      </c>
      <c r="N15" s="299">
        <f t="shared" si="4"/>
        <v>273700</v>
      </c>
      <c r="O15" s="302">
        <f t="shared" si="5"/>
        <v>5474000</v>
      </c>
      <c r="P15" s="303">
        <f t="shared" si="6"/>
        <v>229333.33333333334</v>
      </c>
      <c r="Q15" s="303">
        <f t="shared" si="7"/>
        <v>272906.66666666669</v>
      </c>
      <c r="R15" s="303">
        <f t="shared" si="8"/>
        <v>5458133.333333334</v>
      </c>
    </row>
    <row r="16" spans="3:18" s="108" customFormat="1" ht="29.25" customHeight="1" x14ac:dyDescent="0.2">
      <c r="C16" s="296">
        <v>6</v>
      </c>
      <c r="D16" s="297" t="s">
        <v>239</v>
      </c>
      <c r="E16" s="331">
        <v>8</v>
      </c>
      <c r="F16" s="337">
        <v>7</v>
      </c>
      <c r="G16" s="335">
        <v>180000</v>
      </c>
      <c r="H16" s="298">
        <f t="shared" si="0"/>
        <v>214200</v>
      </c>
      <c r="I16" s="298">
        <f t="shared" si="1"/>
        <v>1713600</v>
      </c>
      <c r="J16" s="299">
        <v>178000</v>
      </c>
      <c r="K16" s="299">
        <f t="shared" si="2"/>
        <v>211820</v>
      </c>
      <c r="L16" s="300">
        <f t="shared" si="3"/>
        <v>1694560</v>
      </c>
      <c r="M16" s="301">
        <v>180000</v>
      </c>
      <c r="N16" s="299">
        <f t="shared" si="4"/>
        <v>214200</v>
      </c>
      <c r="O16" s="302">
        <f t="shared" si="5"/>
        <v>1713600</v>
      </c>
      <c r="P16" s="303">
        <f t="shared" si="6"/>
        <v>179333.33333333334</v>
      </c>
      <c r="Q16" s="303">
        <f t="shared" si="7"/>
        <v>213406.66666666669</v>
      </c>
      <c r="R16" s="303">
        <f t="shared" si="8"/>
        <v>1707253.3333333335</v>
      </c>
    </row>
    <row r="17" spans="3:18" s="108" customFormat="1" ht="29.25" customHeight="1" x14ac:dyDescent="0.2">
      <c r="C17" s="296">
        <v>7</v>
      </c>
      <c r="D17" s="306" t="s">
        <v>231</v>
      </c>
      <c r="E17" s="332">
        <v>1</v>
      </c>
      <c r="F17" s="337">
        <v>7</v>
      </c>
      <c r="G17" s="335">
        <v>240000</v>
      </c>
      <c r="H17" s="298">
        <f t="shared" si="0"/>
        <v>285600</v>
      </c>
      <c r="I17" s="298">
        <f t="shared" si="1"/>
        <v>285600</v>
      </c>
      <c r="J17" s="299">
        <v>225000</v>
      </c>
      <c r="K17" s="299">
        <f t="shared" si="2"/>
        <v>267750</v>
      </c>
      <c r="L17" s="300">
        <f t="shared" si="3"/>
        <v>267750</v>
      </c>
      <c r="M17" s="301">
        <v>240000</v>
      </c>
      <c r="N17" s="299">
        <f t="shared" si="4"/>
        <v>285600</v>
      </c>
      <c r="O17" s="302">
        <f t="shared" si="5"/>
        <v>285600</v>
      </c>
      <c r="P17" s="303">
        <f t="shared" si="6"/>
        <v>235000</v>
      </c>
      <c r="Q17" s="303">
        <f t="shared" si="7"/>
        <v>279650</v>
      </c>
      <c r="R17" s="303">
        <f t="shared" si="8"/>
        <v>279650</v>
      </c>
    </row>
    <row r="18" spans="3:18" s="108" customFormat="1" ht="29.25" customHeight="1" x14ac:dyDescent="0.2">
      <c r="C18" s="296">
        <v>8</v>
      </c>
      <c r="D18" s="306" t="s">
        <v>232</v>
      </c>
      <c r="E18" s="331">
        <v>1</v>
      </c>
      <c r="F18" s="337">
        <v>7</v>
      </c>
      <c r="G18" s="335">
        <v>460000</v>
      </c>
      <c r="H18" s="298">
        <f t="shared" si="0"/>
        <v>547400</v>
      </c>
      <c r="I18" s="298">
        <f t="shared" si="1"/>
        <v>547400</v>
      </c>
      <c r="J18" s="299">
        <v>442000</v>
      </c>
      <c r="K18" s="299">
        <f t="shared" si="2"/>
        <v>525980</v>
      </c>
      <c r="L18" s="300">
        <f t="shared" si="3"/>
        <v>525980</v>
      </c>
      <c r="M18" s="301">
        <v>460000</v>
      </c>
      <c r="N18" s="299">
        <f t="shared" si="4"/>
        <v>547400</v>
      </c>
      <c r="O18" s="302">
        <f t="shared" si="5"/>
        <v>547400</v>
      </c>
      <c r="P18" s="303">
        <f t="shared" si="6"/>
        <v>454000</v>
      </c>
      <c r="Q18" s="303">
        <f t="shared" si="7"/>
        <v>540260</v>
      </c>
      <c r="R18" s="303">
        <f t="shared" si="8"/>
        <v>540260</v>
      </c>
    </row>
    <row r="19" spans="3:18" s="108" customFormat="1" ht="29.25" customHeight="1" x14ac:dyDescent="0.2">
      <c r="C19" s="296">
        <v>9</v>
      </c>
      <c r="D19" s="297" t="s">
        <v>240</v>
      </c>
      <c r="E19" s="330">
        <v>4</v>
      </c>
      <c r="F19" s="337">
        <v>7</v>
      </c>
      <c r="G19" s="335">
        <v>580000</v>
      </c>
      <c r="H19" s="298">
        <f t="shared" si="0"/>
        <v>690200</v>
      </c>
      <c r="I19" s="298">
        <f t="shared" si="1"/>
        <v>2760800</v>
      </c>
      <c r="J19" s="299">
        <v>573000</v>
      </c>
      <c r="K19" s="299">
        <f t="shared" si="2"/>
        <v>681870</v>
      </c>
      <c r="L19" s="300">
        <f t="shared" si="3"/>
        <v>2727480</v>
      </c>
      <c r="M19" s="301">
        <v>580000</v>
      </c>
      <c r="N19" s="299">
        <f t="shared" si="4"/>
        <v>690200</v>
      </c>
      <c r="O19" s="302">
        <f t="shared" si="5"/>
        <v>2760800</v>
      </c>
      <c r="P19" s="303">
        <f t="shared" si="6"/>
        <v>577666.66666666663</v>
      </c>
      <c r="Q19" s="303">
        <f t="shared" si="7"/>
        <v>687423.33333333326</v>
      </c>
      <c r="R19" s="303">
        <f t="shared" si="8"/>
        <v>2749693.333333333</v>
      </c>
    </row>
    <row r="20" spans="3:18" s="108" customFormat="1" ht="29.25" customHeight="1" x14ac:dyDescent="0.2">
      <c r="C20" s="296">
        <v>10</v>
      </c>
      <c r="D20" s="297" t="s">
        <v>241</v>
      </c>
      <c r="E20" s="333">
        <v>2000</v>
      </c>
      <c r="F20" s="337">
        <v>7</v>
      </c>
      <c r="G20" s="335">
        <v>4500</v>
      </c>
      <c r="H20" s="298">
        <f t="shared" si="0"/>
        <v>5355</v>
      </c>
      <c r="I20" s="298">
        <f t="shared" si="1"/>
        <v>10710000</v>
      </c>
      <c r="J20" s="299">
        <v>4460</v>
      </c>
      <c r="K20" s="299">
        <f t="shared" si="2"/>
        <v>5307.4</v>
      </c>
      <c r="L20" s="300">
        <f t="shared" si="3"/>
        <v>10614800</v>
      </c>
      <c r="M20" s="301">
        <v>4500</v>
      </c>
      <c r="N20" s="299">
        <f t="shared" si="4"/>
        <v>5355</v>
      </c>
      <c r="O20" s="302">
        <f t="shared" si="5"/>
        <v>10710000</v>
      </c>
      <c r="P20" s="303">
        <f t="shared" si="6"/>
        <v>4486.666666666667</v>
      </c>
      <c r="Q20" s="303">
        <f t="shared" si="7"/>
        <v>5339.1333333333332</v>
      </c>
      <c r="R20" s="303">
        <f t="shared" si="8"/>
        <v>10678266.666666666</v>
      </c>
    </row>
    <row r="21" spans="3:18" s="108" customFormat="1" ht="29.25" customHeight="1" x14ac:dyDescent="0.2">
      <c r="C21" s="296">
        <v>12</v>
      </c>
      <c r="D21" s="297" t="s">
        <v>242</v>
      </c>
      <c r="E21" s="328">
        <v>20</v>
      </c>
      <c r="F21" s="337">
        <v>7</v>
      </c>
      <c r="G21" s="335">
        <v>210000</v>
      </c>
      <c r="H21" s="298">
        <f t="shared" si="0"/>
        <v>249900</v>
      </c>
      <c r="I21" s="298">
        <f t="shared" si="1"/>
        <v>4998000</v>
      </c>
      <c r="J21" s="299">
        <v>207000</v>
      </c>
      <c r="K21" s="299">
        <f t="shared" si="2"/>
        <v>246330</v>
      </c>
      <c r="L21" s="300">
        <f t="shared" si="3"/>
        <v>4926600</v>
      </c>
      <c r="M21" s="301">
        <v>210000</v>
      </c>
      <c r="N21" s="299">
        <f t="shared" si="4"/>
        <v>249900</v>
      </c>
      <c r="O21" s="302">
        <f t="shared" si="5"/>
        <v>4998000</v>
      </c>
      <c r="P21" s="303">
        <f t="shared" si="6"/>
        <v>209000</v>
      </c>
      <c r="Q21" s="303">
        <f t="shared" si="7"/>
        <v>248710</v>
      </c>
      <c r="R21" s="303">
        <f t="shared" si="8"/>
        <v>4974200</v>
      </c>
    </row>
    <row r="22" spans="3:18" s="108" customFormat="1" ht="29.25" customHeight="1" x14ac:dyDescent="0.2">
      <c r="C22" s="296">
        <v>13</v>
      </c>
      <c r="D22" s="297" t="s">
        <v>243</v>
      </c>
      <c r="E22" s="334">
        <v>10000</v>
      </c>
      <c r="F22" s="337">
        <v>7</v>
      </c>
      <c r="G22" s="335">
        <v>95</v>
      </c>
      <c r="H22" s="298">
        <f t="shared" si="0"/>
        <v>113.05</v>
      </c>
      <c r="I22" s="298">
        <f t="shared" si="1"/>
        <v>1130500</v>
      </c>
      <c r="J22" s="299">
        <v>93</v>
      </c>
      <c r="K22" s="299">
        <f t="shared" si="2"/>
        <v>110.67</v>
      </c>
      <c r="L22" s="300">
        <f t="shared" si="3"/>
        <v>1106700</v>
      </c>
      <c r="M22" s="301">
        <v>95</v>
      </c>
      <c r="N22" s="299">
        <f t="shared" si="4"/>
        <v>113.05</v>
      </c>
      <c r="O22" s="302">
        <f t="shared" si="5"/>
        <v>1130500</v>
      </c>
      <c r="P22" s="303">
        <f t="shared" si="6"/>
        <v>94.333333333333329</v>
      </c>
      <c r="Q22" s="303">
        <f t="shared" si="7"/>
        <v>112.25666666666666</v>
      </c>
      <c r="R22" s="303">
        <f t="shared" si="8"/>
        <v>1122566.6666666665</v>
      </c>
    </row>
    <row r="23" spans="3:18" s="108" customFormat="1" ht="29.25" customHeight="1" x14ac:dyDescent="0.2">
      <c r="C23" s="296">
        <v>14</v>
      </c>
      <c r="D23" s="297" t="s">
        <v>244</v>
      </c>
      <c r="E23" s="334">
        <v>7994</v>
      </c>
      <c r="F23" s="337">
        <v>7</v>
      </c>
      <c r="G23" s="335">
        <v>550</v>
      </c>
      <c r="H23" s="298">
        <f t="shared" si="0"/>
        <v>654.5</v>
      </c>
      <c r="I23" s="298">
        <f t="shared" si="1"/>
        <v>5232073</v>
      </c>
      <c r="J23" s="299">
        <v>543</v>
      </c>
      <c r="K23" s="299">
        <f t="shared" si="2"/>
        <v>646.16999999999996</v>
      </c>
      <c r="L23" s="300">
        <f t="shared" si="3"/>
        <v>5165482.9799999995</v>
      </c>
      <c r="M23" s="301">
        <v>550</v>
      </c>
      <c r="N23" s="299">
        <f t="shared" si="4"/>
        <v>654.5</v>
      </c>
      <c r="O23" s="302">
        <f t="shared" si="5"/>
        <v>5232073</v>
      </c>
      <c r="P23" s="303">
        <f t="shared" si="6"/>
        <v>547.66666666666663</v>
      </c>
      <c r="Q23" s="303">
        <f t="shared" si="7"/>
        <v>651.72333333333324</v>
      </c>
      <c r="R23" s="303">
        <f t="shared" si="8"/>
        <v>5209876.3266666662</v>
      </c>
    </row>
    <row r="24" spans="3:18" s="108" customFormat="1" ht="29.25" customHeight="1" x14ac:dyDescent="0.2">
      <c r="C24" s="296">
        <v>15</v>
      </c>
      <c r="D24" s="297" t="s">
        <v>245</v>
      </c>
      <c r="E24" s="328">
        <v>9</v>
      </c>
      <c r="F24" s="337">
        <v>7</v>
      </c>
      <c r="G24" s="335">
        <v>3500000</v>
      </c>
      <c r="H24" s="298">
        <f t="shared" si="0"/>
        <v>4165000</v>
      </c>
      <c r="I24" s="298">
        <f t="shared" si="1"/>
        <v>37485000</v>
      </c>
      <c r="J24" s="299">
        <v>3465000</v>
      </c>
      <c r="K24" s="299">
        <f t="shared" si="2"/>
        <v>4123350</v>
      </c>
      <c r="L24" s="300">
        <f t="shared" si="3"/>
        <v>37110150</v>
      </c>
      <c r="M24" s="301">
        <v>3500000</v>
      </c>
      <c r="N24" s="299">
        <f t="shared" si="4"/>
        <v>4165000</v>
      </c>
      <c r="O24" s="302">
        <f t="shared" si="5"/>
        <v>37485000</v>
      </c>
      <c r="P24" s="303">
        <f t="shared" si="6"/>
        <v>3488333.3333333335</v>
      </c>
      <c r="Q24" s="303">
        <f t="shared" si="7"/>
        <v>4151116.666666667</v>
      </c>
      <c r="R24" s="303">
        <f t="shared" si="8"/>
        <v>37360050</v>
      </c>
    </row>
    <row r="25" spans="3:18" s="108" customFormat="1" ht="38.1" customHeight="1" x14ac:dyDescent="0.2">
      <c r="C25" s="304">
        <v>16</v>
      </c>
      <c r="D25" s="306" t="s">
        <v>233</v>
      </c>
      <c r="E25" s="328">
        <v>366</v>
      </c>
      <c r="F25" s="337">
        <v>7</v>
      </c>
      <c r="G25" s="336">
        <v>11000</v>
      </c>
      <c r="H25" s="298">
        <f t="shared" si="0"/>
        <v>13090</v>
      </c>
      <c r="I25" s="298">
        <f t="shared" si="1"/>
        <v>4790940</v>
      </c>
      <c r="J25" s="299">
        <v>10760</v>
      </c>
      <c r="K25" s="299">
        <f t="shared" si="2"/>
        <v>12804.4</v>
      </c>
      <c r="L25" s="300">
        <f t="shared" si="3"/>
        <v>4686410.3999999994</v>
      </c>
      <c r="M25" s="301">
        <v>11000</v>
      </c>
      <c r="N25" s="299">
        <f t="shared" si="4"/>
        <v>13090</v>
      </c>
      <c r="O25" s="302">
        <f t="shared" si="5"/>
        <v>4790940</v>
      </c>
      <c r="P25" s="303">
        <f t="shared" si="6"/>
        <v>10920</v>
      </c>
      <c r="Q25" s="303">
        <f t="shared" si="7"/>
        <v>12994.8</v>
      </c>
      <c r="R25" s="303">
        <f t="shared" si="8"/>
        <v>4756096.8</v>
      </c>
    </row>
    <row r="26" spans="3:18" x14ac:dyDescent="0.25">
      <c r="D26" s="308" t="s">
        <v>169</v>
      </c>
      <c r="E26" s="309"/>
      <c r="F26" s="309"/>
      <c r="G26" s="310">
        <f>SUM(G11:G25)</f>
        <v>11766145</v>
      </c>
      <c r="H26" s="311"/>
      <c r="I26" s="308"/>
      <c r="J26" s="310">
        <f>SUM(J11:J25)</f>
        <v>11887856</v>
      </c>
      <c r="K26" s="311"/>
      <c r="L26" s="308"/>
      <c r="M26" s="310">
        <f>SUM(M11:M25)</f>
        <v>12026145</v>
      </c>
      <c r="N26" s="311"/>
      <c r="O26" s="308"/>
      <c r="P26" s="310">
        <f>SUM(P11:P25)</f>
        <v>11893382.000000002</v>
      </c>
      <c r="Q26" s="311"/>
      <c r="R26" s="308"/>
    </row>
    <row r="27" spans="3:18" ht="14.45" hidden="1" customHeight="1" x14ac:dyDescent="0.25">
      <c r="D27" s="308" t="s">
        <v>170</v>
      </c>
      <c r="E27" s="309"/>
      <c r="F27" s="309"/>
      <c r="G27" s="312"/>
      <c r="H27" s="308"/>
      <c r="I27" s="308"/>
      <c r="J27" s="312"/>
      <c r="K27" s="308"/>
      <c r="L27" s="308"/>
      <c r="M27" s="312"/>
      <c r="N27" s="308"/>
      <c r="O27" s="308"/>
      <c r="P27" s="312"/>
      <c r="Q27" s="308"/>
      <c r="R27" s="308"/>
    </row>
    <row r="28" spans="3:18" x14ac:dyDescent="0.25">
      <c r="D28" s="308" t="s">
        <v>152</v>
      </c>
      <c r="E28" s="309"/>
      <c r="F28" s="309"/>
      <c r="G28" s="312"/>
      <c r="H28" s="313">
        <f>+G26*19%</f>
        <v>2235567.5499999998</v>
      </c>
      <c r="I28" s="308"/>
      <c r="J28" s="312"/>
      <c r="K28" s="313">
        <f>+J26*19%</f>
        <v>2258692.64</v>
      </c>
      <c r="L28" s="308"/>
      <c r="M28" s="312"/>
      <c r="N28" s="313">
        <f>+M26*19%</f>
        <v>2284967.5499999998</v>
      </c>
      <c r="O28" s="308"/>
      <c r="P28" s="312"/>
      <c r="Q28" s="313">
        <f>+P26*19%</f>
        <v>2259742.5800000005</v>
      </c>
      <c r="R28" s="308"/>
    </row>
    <row r="29" spans="3:18" x14ac:dyDescent="0.25">
      <c r="D29" s="308" t="s">
        <v>171</v>
      </c>
      <c r="E29" s="309"/>
      <c r="F29" s="309"/>
      <c r="G29" s="312"/>
      <c r="H29" s="313"/>
      <c r="I29" s="314">
        <f>SUM(I11:I28)</f>
        <v>98630413</v>
      </c>
      <c r="J29" s="312"/>
      <c r="K29" s="313"/>
      <c r="L29" s="314">
        <f>SUM(L11:L28)</f>
        <v>101907913.38</v>
      </c>
      <c r="M29" s="312"/>
      <c r="N29" s="313"/>
      <c r="O29" s="314">
        <f>SUM(O11:O28)</f>
        <v>99463413</v>
      </c>
      <c r="P29" s="312"/>
      <c r="Q29" s="313"/>
      <c r="R29" s="314">
        <f>SUM(R11:R28)</f>
        <v>100000579.79333332</v>
      </c>
    </row>
    <row r="30" spans="3:18" s="103" customFormat="1" ht="30" customHeight="1" x14ac:dyDescent="0.25">
      <c r="C30" s="316"/>
      <c r="D30" s="373" t="s">
        <v>172</v>
      </c>
      <c r="E30" s="316"/>
      <c r="F30" s="316"/>
      <c r="G30" s="491" t="s">
        <v>325</v>
      </c>
      <c r="H30" s="491"/>
      <c r="I30" s="491"/>
      <c r="J30" s="489" t="s">
        <v>326</v>
      </c>
      <c r="K30" s="489"/>
      <c r="L30" s="502"/>
      <c r="M30" s="489" t="s">
        <v>327</v>
      </c>
      <c r="N30" s="489"/>
      <c r="O30" s="502"/>
      <c r="P30" s="374">
        <v>1129786717.8399999</v>
      </c>
      <c r="Q30" s="374"/>
      <c r="R30" s="374"/>
    </row>
    <row r="31" spans="3:18" ht="40.5" customHeight="1" x14ac:dyDescent="0.25">
      <c r="D31" s="317" t="s">
        <v>173</v>
      </c>
      <c r="E31" s="496"/>
      <c r="F31" s="487"/>
      <c r="G31" s="487"/>
      <c r="H31" s="487"/>
      <c r="I31" s="487"/>
      <c r="J31" s="487"/>
      <c r="K31" s="487"/>
      <c r="L31" s="487"/>
      <c r="M31" s="487"/>
      <c r="N31" s="487"/>
      <c r="O31" s="487"/>
      <c r="P31" s="487"/>
      <c r="Q31" s="487"/>
      <c r="R31" s="487"/>
    </row>
    <row r="32" spans="3:18" ht="94.5" customHeight="1" x14ac:dyDescent="0.25">
      <c r="D32" s="318" t="s">
        <v>174</v>
      </c>
      <c r="E32" s="484"/>
      <c r="F32" s="485"/>
      <c r="G32" s="485"/>
      <c r="H32" s="485"/>
      <c r="I32" s="485"/>
      <c r="J32" s="485"/>
      <c r="K32" s="485"/>
      <c r="L32" s="485"/>
      <c r="M32" s="485"/>
      <c r="N32" s="485"/>
      <c r="O32" s="485"/>
      <c r="P32" s="485"/>
      <c r="Q32" s="485"/>
      <c r="R32" s="485"/>
    </row>
    <row r="33" spans="3:23" x14ac:dyDescent="0.25">
      <c r="D33" s="465"/>
      <c r="E33" s="465"/>
      <c r="F33" s="465"/>
      <c r="G33" s="465"/>
      <c r="H33" s="465"/>
    </row>
    <row r="34" spans="3:23" ht="57" customHeight="1" x14ac:dyDescent="0.25">
      <c r="D34" s="315" t="s">
        <v>175</v>
      </c>
      <c r="E34" s="462" t="s">
        <v>246</v>
      </c>
      <c r="F34" s="463"/>
      <c r="G34" s="463"/>
      <c r="H34" s="463"/>
      <c r="I34" s="463"/>
      <c r="J34" s="463"/>
      <c r="K34" s="463"/>
      <c r="L34" s="463"/>
      <c r="M34" s="463"/>
      <c r="N34" s="463"/>
      <c r="O34" s="463"/>
      <c r="P34" s="463"/>
      <c r="Q34" s="463"/>
      <c r="R34" s="463"/>
    </row>
    <row r="36" spans="3:23" s="182" customFormat="1" ht="48" customHeight="1" x14ac:dyDescent="0.25">
      <c r="C36" s="319"/>
      <c r="D36" s="320"/>
      <c r="E36" s="319"/>
      <c r="F36" s="319"/>
      <c r="G36" s="320"/>
      <c r="H36" s="320"/>
      <c r="I36" s="319"/>
      <c r="J36" s="319"/>
      <c r="K36" s="319"/>
      <c r="L36" s="319"/>
      <c r="M36" s="319"/>
      <c r="N36" s="319"/>
      <c r="O36" s="319"/>
      <c r="P36" s="319"/>
      <c r="Q36" s="319"/>
      <c r="R36" s="319"/>
    </row>
    <row r="37" spans="3:23" s="275" customFormat="1" x14ac:dyDescent="0.25">
      <c r="C37" s="321"/>
      <c r="D37" s="322"/>
      <c r="E37" s="322"/>
      <c r="F37" s="322"/>
      <c r="G37" s="322"/>
      <c r="H37" s="322"/>
      <c r="I37" s="322"/>
      <c r="J37" s="322"/>
      <c r="K37" s="322"/>
      <c r="L37" s="322"/>
      <c r="M37" s="322"/>
      <c r="N37" s="322"/>
      <c r="O37" s="322"/>
      <c r="P37" s="322"/>
      <c r="Q37" s="322"/>
      <c r="R37" s="323"/>
      <c r="S37" s="138"/>
      <c r="T37" s="138"/>
      <c r="U37" s="138"/>
      <c r="V37" s="276"/>
      <c r="W37" s="276"/>
    </row>
    <row r="38" spans="3:23" s="275" customFormat="1" ht="14.25" x14ac:dyDescent="0.2">
      <c r="C38" s="321"/>
      <c r="D38" s="324" t="s">
        <v>247</v>
      </c>
      <c r="E38" s="324"/>
      <c r="F38" s="324"/>
      <c r="G38" s="325"/>
      <c r="H38" s="325"/>
      <c r="I38" s="324"/>
      <c r="J38" s="324"/>
      <c r="K38" s="324"/>
      <c r="L38" s="324"/>
      <c r="M38" s="324"/>
      <c r="N38" s="324"/>
      <c r="O38" s="323"/>
      <c r="P38" s="323"/>
      <c r="Q38" s="323"/>
      <c r="R38" s="323"/>
      <c r="S38" s="276"/>
      <c r="T38" s="276"/>
      <c r="U38" s="276"/>
      <c r="V38" s="276"/>
      <c r="W38" s="276"/>
    </row>
    <row r="39" spans="3:23" x14ac:dyDescent="0.25">
      <c r="D39" s="326" t="s">
        <v>213</v>
      </c>
      <c r="E39" s="326"/>
      <c r="F39" s="326"/>
      <c r="G39" s="326"/>
    </row>
    <row r="40" spans="3:23" x14ac:dyDescent="0.25">
      <c r="D40" s="464" t="s">
        <v>181</v>
      </c>
      <c r="E40" s="464"/>
      <c r="F40" s="324"/>
      <c r="G40" s="324"/>
    </row>
    <row r="42" spans="3:23" x14ac:dyDescent="0.25">
      <c r="D42" s="327"/>
    </row>
    <row r="43" spans="3:23" hidden="1" x14ac:dyDescent="0.25">
      <c r="D43" s="327" t="s">
        <v>179</v>
      </c>
    </row>
  </sheetData>
  <mergeCells count="19">
    <mergeCell ref="E7:R7"/>
    <mergeCell ref="D40:E40"/>
    <mergeCell ref="E31:R31"/>
    <mergeCell ref="E32:R32"/>
    <mergeCell ref="E34:R34"/>
    <mergeCell ref="D9:D10"/>
    <mergeCell ref="D33:H33"/>
    <mergeCell ref="G9:I9"/>
    <mergeCell ref="J9:L9"/>
    <mergeCell ref="M9:O9"/>
    <mergeCell ref="P9:R9"/>
    <mergeCell ref="G30:I30"/>
    <mergeCell ref="J30:L30"/>
    <mergeCell ref="M30:O30"/>
    <mergeCell ref="D4:H4"/>
    <mergeCell ref="E6:R6"/>
    <mergeCell ref="E5:R5"/>
    <mergeCell ref="D2:Q2"/>
    <mergeCell ref="D3:Q3"/>
  </mergeCells>
  <pageMargins left="0.28999999999999998" right="0.5" top="0.33" bottom="0.3" header="0.31496062992125984" footer="0.31496062992125984"/>
  <pageSetup paperSize="14" scale="91" orientation="landscape" horizontalDpi="300" verticalDpi="3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31"/>
  <sheetViews>
    <sheetView topLeftCell="A10" zoomScale="70" zoomScaleNormal="70" workbookViewId="0">
      <selection activeCell="B13" sqref="B13"/>
    </sheetView>
  </sheetViews>
  <sheetFormatPr baseColWidth="10" defaultRowHeight="15" x14ac:dyDescent="0.25"/>
  <cols>
    <col min="1" max="1" width="4.42578125" customWidth="1"/>
    <col min="2" max="2" width="44.140625" customWidth="1"/>
    <col min="3" max="3" width="13.42578125" customWidth="1"/>
    <col min="4" max="4" width="27" customWidth="1"/>
    <col min="5" max="5" width="26.28515625" customWidth="1"/>
    <col min="6" max="6" width="27" customWidth="1"/>
    <col min="7" max="7" width="26.140625" customWidth="1"/>
    <col min="8" max="8" width="20.42578125" hidden="1" customWidth="1"/>
    <col min="9" max="9" width="22.140625" hidden="1" customWidth="1"/>
  </cols>
  <sheetData>
    <row r="1" spans="2:9" ht="17.100000000000001" customHeight="1" x14ac:dyDescent="0.25">
      <c r="B1" s="106"/>
      <c r="C1" s="106"/>
      <c r="D1" s="106"/>
    </row>
    <row r="2" spans="2:9" ht="26.25" customHeight="1" x14ac:dyDescent="0.25">
      <c r="B2" s="512" t="s">
        <v>153</v>
      </c>
      <c r="C2" s="512"/>
      <c r="D2" s="512"/>
      <c r="E2" s="512"/>
      <c r="F2" s="512"/>
      <c r="G2" s="512"/>
      <c r="H2" s="512"/>
      <c r="I2" s="512"/>
    </row>
    <row r="3" spans="2:9" x14ac:dyDescent="0.25">
      <c r="B3" s="512" t="s">
        <v>154</v>
      </c>
      <c r="C3" s="512"/>
      <c r="D3" s="512"/>
      <c r="E3" s="512"/>
      <c r="F3" s="512"/>
      <c r="G3" s="512"/>
      <c r="H3" s="512"/>
      <c r="I3" s="512"/>
    </row>
    <row r="4" spans="2:9" x14ac:dyDescent="0.25">
      <c r="B4" s="512"/>
      <c r="C4" s="512"/>
      <c r="D4" s="512"/>
    </row>
    <row r="5" spans="2:9" ht="34.5" customHeight="1" x14ac:dyDescent="0.25">
      <c r="B5" s="286" t="s">
        <v>155</v>
      </c>
      <c r="C5" s="513" t="s">
        <v>328</v>
      </c>
      <c r="D5" s="514"/>
      <c r="E5" s="514"/>
      <c r="F5" s="514"/>
      <c r="G5" s="514"/>
      <c r="H5" s="514"/>
      <c r="I5" s="515"/>
    </row>
    <row r="6" spans="2:9" ht="14.45" customHeight="1" x14ac:dyDescent="0.25">
      <c r="B6" s="286" t="s">
        <v>21</v>
      </c>
      <c r="C6" s="513" t="s">
        <v>330</v>
      </c>
      <c r="D6" s="514"/>
      <c r="E6" s="514"/>
      <c r="F6" s="514"/>
      <c r="G6" s="514"/>
      <c r="H6" s="514"/>
      <c r="I6" s="514"/>
    </row>
    <row r="7" spans="2:9" x14ac:dyDescent="0.25">
      <c r="B7" s="286" t="s">
        <v>156</v>
      </c>
      <c r="C7" s="503" t="s">
        <v>157</v>
      </c>
      <c r="D7" s="504"/>
      <c r="E7" s="504"/>
      <c r="F7" s="504"/>
      <c r="G7" s="504"/>
      <c r="H7" s="504"/>
      <c r="I7" s="505"/>
    </row>
    <row r="8" spans="2:9" x14ac:dyDescent="0.25">
      <c r="B8" s="106"/>
      <c r="C8" s="106"/>
      <c r="D8" s="106"/>
    </row>
    <row r="9" spans="2:9" s="108" customFormat="1" ht="30" customHeight="1" x14ac:dyDescent="0.25">
      <c r="B9" s="507" t="s">
        <v>158</v>
      </c>
      <c r="C9" s="507" t="s">
        <v>159</v>
      </c>
      <c r="D9" s="278" t="s">
        <v>223</v>
      </c>
      <c r="E9" s="278" t="s">
        <v>222</v>
      </c>
      <c r="F9" s="278" t="s">
        <v>221</v>
      </c>
      <c r="G9" s="278" t="s">
        <v>220</v>
      </c>
      <c r="H9" s="511" t="s">
        <v>228</v>
      </c>
      <c r="I9" s="511"/>
    </row>
    <row r="10" spans="2:9" s="108" customFormat="1" ht="29.25" customHeight="1" x14ac:dyDescent="0.25">
      <c r="B10" s="507"/>
      <c r="C10" s="507"/>
      <c r="D10" s="278" t="s">
        <v>219</v>
      </c>
      <c r="E10" s="278" t="s">
        <v>219</v>
      </c>
      <c r="F10" s="278" t="s">
        <v>219</v>
      </c>
      <c r="G10" s="278" t="s">
        <v>219</v>
      </c>
      <c r="H10" s="369" t="s">
        <v>219</v>
      </c>
      <c r="I10" s="371" t="s">
        <v>197</v>
      </c>
    </row>
    <row r="11" spans="2:9" ht="38.25" x14ac:dyDescent="0.25">
      <c r="B11" s="365" t="s">
        <v>319</v>
      </c>
      <c r="C11" s="279">
        <v>1</v>
      </c>
      <c r="D11" s="284">
        <v>10000000</v>
      </c>
      <c r="E11" s="284">
        <v>12000000</v>
      </c>
      <c r="F11" s="285">
        <v>8500000</v>
      </c>
      <c r="G11" s="285">
        <v>10800000</v>
      </c>
      <c r="H11" s="370">
        <f>AVERAGE(D11:G11)</f>
        <v>10325000</v>
      </c>
      <c r="I11" s="372">
        <f>H11*C11</f>
        <v>10325000</v>
      </c>
    </row>
    <row r="12" spans="2:9" ht="38.25" x14ac:dyDescent="0.25">
      <c r="B12" s="365" t="s">
        <v>320</v>
      </c>
      <c r="C12" s="281">
        <v>1</v>
      </c>
      <c r="D12" s="284">
        <v>10000000</v>
      </c>
      <c r="E12" s="284">
        <v>12000000</v>
      </c>
      <c r="F12" s="285">
        <v>8500000</v>
      </c>
      <c r="G12" s="285">
        <v>10800000</v>
      </c>
      <c r="H12" s="285">
        <f>AVERAGE(D12:G12)</f>
        <v>10325000</v>
      </c>
      <c r="I12" s="372">
        <f t="shared" ref="I12:I14" si="0">H12*C12</f>
        <v>10325000</v>
      </c>
    </row>
    <row r="13" spans="2:9" ht="76.5" x14ac:dyDescent="0.25">
      <c r="B13" s="366" t="s">
        <v>321</v>
      </c>
      <c r="C13" s="281">
        <v>1</v>
      </c>
      <c r="D13" s="284">
        <v>4500000</v>
      </c>
      <c r="E13" s="284">
        <v>3000000</v>
      </c>
      <c r="F13" s="285">
        <v>5000000</v>
      </c>
      <c r="G13" s="285">
        <v>4800000</v>
      </c>
      <c r="H13" s="285">
        <f>AVERAGE(D13:G13)</f>
        <v>4325000</v>
      </c>
      <c r="I13" s="372">
        <f t="shared" si="0"/>
        <v>4325000</v>
      </c>
    </row>
    <row r="14" spans="2:9" ht="38.25" x14ac:dyDescent="0.25">
      <c r="B14" s="367" t="s">
        <v>322</v>
      </c>
      <c r="C14" s="279">
        <v>1</v>
      </c>
      <c r="D14" s="284">
        <v>10000000</v>
      </c>
      <c r="E14" s="284">
        <v>12000000</v>
      </c>
      <c r="F14" s="285">
        <v>8500000</v>
      </c>
      <c r="G14" s="285">
        <v>10800000</v>
      </c>
      <c r="H14" s="285">
        <f>AVERAGE(D14:G14)</f>
        <v>10325000</v>
      </c>
      <c r="I14" s="372">
        <f t="shared" si="0"/>
        <v>10325000</v>
      </c>
    </row>
    <row r="15" spans="2:9" x14ac:dyDescent="0.25">
      <c r="B15" s="367" t="s">
        <v>38</v>
      </c>
      <c r="C15" s="281"/>
      <c r="D15" s="284"/>
      <c r="E15" s="284"/>
      <c r="F15" s="285"/>
      <c r="G15" s="285"/>
      <c r="H15" s="284">
        <f>+H13+H14+H12+H11</f>
        <v>35300000</v>
      </c>
      <c r="I15" s="372">
        <f>+I14+I12+I13+I11</f>
        <v>35300000</v>
      </c>
    </row>
    <row r="16" spans="2:9" x14ac:dyDescent="0.25">
      <c r="B16" s="508" t="s">
        <v>172</v>
      </c>
      <c r="C16" s="508"/>
      <c r="D16" s="368" t="s">
        <v>323</v>
      </c>
      <c r="E16" s="368" t="s">
        <v>323</v>
      </c>
      <c r="F16" s="368" t="s">
        <v>323</v>
      </c>
      <c r="G16" s="368" t="s">
        <v>323</v>
      </c>
      <c r="H16" s="368"/>
      <c r="I16" s="287" t="s">
        <v>218</v>
      </c>
    </row>
    <row r="17" spans="2:9" x14ac:dyDescent="0.25">
      <c r="B17" s="508" t="s">
        <v>173</v>
      </c>
      <c r="C17" s="508"/>
      <c r="D17" s="280"/>
      <c r="E17" s="130"/>
      <c r="F17" s="130"/>
      <c r="G17" s="130"/>
      <c r="H17" s="130"/>
      <c r="I17" s="130"/>
    </row>
    <row r="18" spans="2:9" x14ac:dyDescent="0.25">
      <c r="B18" s="283"/>
      <c r="C18" s="283"/>
      <c r="D18" s="282"/>
    </row>
    <row r="19" spans="2:9" ht="42.75" customHeight="1" x14ac:dyDescent="0.25">
      <c r="B19" s="133" t="s">
        <v>174</v>
      </c>
      <c r="C19" s="509"/>
      <c r="D19" s="509"/>
      <c r="E19" s="509"/>
      <c r="F19" s="509"/>
      <c r="G19" s="509"/>
      <c r="H19" s="509"/>
      <c r="I19" s="509"/>
    </row>
    <row r="20" spans="2:9" x14ac:dyDescent="0.25">
      <c r="B20" s="510"/>
      <c r="C20" s="510"/>
      <c r="D20" s="510"/>
    </row>
    <row r="21" spans="2:9" ht="111" customHeight="1" x14ac:dyDescent="0.25">
      <c r="B21" s="129" t="s">
        <v>175</v>
      </c>
      <c r="C21" s="506" t="s">
        <v>324</v>
      </c>
      <c r="D21" s="506"/>
      <c r="E21" s="506"/>
      <c r="F21" s="506"/>
      <c r="G21" s="506"/>
      <c r="H21" s="506"/>
      <c r="I21" s="506"/>
    </row>
    <row r="24" spans="2:9" ht="36.75" customHeight="1" x14ac:dyDescent="0.25">
      <c r="B24" s="134" t="s">
        <v>177</v>
      </c>
      <c r="E24" s="134" t="s">
        <v>178</v>
      </c>
    </row>
    <row r="25" spans="2:9" x14ac:dyDescent="0.25">
      <c r="B25" t="s">
        <v>217</v>
      </c>
    </row>
    <row r="26" spans="2:9" x14ac:dyDescent="0.25">
      <c r="B26" t="s">
        <v>216</v>
      </c>
    </row>
    <row r="28" spans="2:9" x14ac:dyDescent="0.25">
      <c r="B28" s="102"/>
    </row>
    <row r="29" spans="2:9" hidden="1" x14ac:dyDescent="0.25">
      <c r="B29" s="136" t="s">
        <v>179</v>
      </c>
    </row>
    <row r="30" spans="2:9" hidden="1" x14ac:dyDescent="0.25">
      <c r="B30" s="137" t="s">
        <v>215</v>
      </c>
    </row>
    <row r="31" spans="2:9" x14ac:dyDescent="0.25">
      <c r="B31" s="137" t="s">
        <v>214</v>
      </c>
    </row>
  </sheetData>
  <mergeCells count="14">
    <mergeCell ref="B2:I2"/>
    <mergeCell ref="B3:I3"/>
    <mergeCell ref="B4:D4"/>
    <mergeCell ref="C5:I5"/>
    <mergeCell ref="C6:I6"/>
    <mergeCell ref="C7:I7"/>
    <mergeCell ref="C21:I21"/>
    <mergeCell ref="B9:B10"/>
    <mergeCell ref="C9:C10"/>
    <mergeCell ref="B16:C16"/>
    <mergeCell ref="B17:C17"/>
    <mergeCell ref="C19:I19"/>
    <mergeCell ref="B20:D20"/>
    <mergeCell ref="H9:I9"/>
  </mergeCells>
  <pageMargins left="0.28999999999999998" right="0.5" top="0.33" bottom="0.3" header="0.31496062992125984" footer="0.31496062992125984"/>
  <pageSetup orientation="landscape" horizontalDpi="300" verticalDpi="3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5:L10"/>
  <sheetViews>
    <sheetView workbookViewId="0">
      <selection activeCell="H12" sqref="H12"/>
    </sheetView>
  </sheetViews>
  <sheetFormatPr baseColWidth="10" defaultRowHeight="15" x14ac:dyDescent="0.25"/>
  <cols>
    <col min="12" max="12" width="13.5703125" customWidth="1"/>
  </cols>
  <sheetData>
    <row r="5" spans="4:12" x14ac:dyDescent="0.25">
      <c r="D5">
        <v>1</v>
      </c>
      <c r="E5" s="288">
        <f>210572+2000</f>
        <v>212572</v>
      </c>
      <c r="F5" s="289">
        <v>208</v>
      </c>
      <c r="G5" s="289">
        <f>+F5*E5</f>
        <v>44214976</v>
      </c>
      <c r="I5">
        <v>1</v>
      </c>
      <c r="J5" s="288">
        <v>100</v>
      </c>
      <c r="K5" s="289">
        <v>2500000</v>
      </c>
      <c r="L5" s="289">
        <f>+K5*J5</f>
        <v>250000000</v>
      </c>
    </row>
    <row r="6" spans="4:12" x14ac:dyDescent="0.25">
      <c r="D6">
        <v>2</v>
      </c>
      <c r="E6" s="290">
        <f>(E5)+(E5*3%)</f>
        <v>218949.16</v>
      </c>
      <c r="F6" s="291">
        <f t="shared" ref="F6" si="0">(F5)+(F5*3%)</f>
        <v>214.24</v>
      </c>
      <c r="G6" s="289">
        <f t="shared" ref="G6:G8" si="1">+F6*E6</f>
        <v>46907668.038400002</v>
      </c>
      <c r="I6">
        <v>2</v>
      </c>
      <c r="J6" s="290">
        <f>(J5)+(J5*3%)</f>
        <v>103</v>
      </c>
      <c r="K6" s="291">
        <f t="shared" ref="K6:K8" si="2">(K5)+(K5*3%)</f>
        <v>2575000</v>
      </c>
      <c r="L6" s="289">
        <f t="shared" ref="L6:L8" si="3">+K6*J6</f>
        <v>265225000</v>
      </c>
    </row>
    <row r="7" spans="4:12" x14ac:dyDescent="0.25">
      <c r="D7">
        <v>3</v>
      </c>
      <c r="E7" s="290">
        <f t="shared" ref="E7:E8" si="4">(E6)+(E6*3%)</f>
        <v>225517.6348</v>
      </c>
      <c r="F7" s="291">
        <f t="shared" ref="F7:F8" si="5">(F6)+(F6*3%)</f>
        <v>220.66720000000001</v>
      </c>
      <c r="G7" s="289">
        <f t="shared" si="1"/>
        <v>49764345.021938562</v>
      </c>
      <c r="I7">
        <v>3</v>
      </c>
      <c r="J7" s="290">
        <f t="shared" ref="J7:J8" si="6">(J6)+(J6*3%)</f>
        <v>106.09</v>
      </c>
      <c r="K7" s="291">
        <f t="shared" si="2"/>
        <v>2652250</v>
      </c>
      <c r="L7" s="289">
        <f t="shared" si="3"/>
        <v>281377202.5</v>
      </c>
    </row>
    <row r="8" spans="4:12" x14ac:dyDescent="0.25">
      <c r="D8">
        <v>4</v>
      </c>
      <c r="E8" s="290">
        <f t="shared" si="4"/>
        <v>232283.163844</v>
      </c>
      <c r="F8" s="291">
        <f t="shared" si="5"/>
        <v>227.287216</v>
      </c>
      <c r="G8" s="289">
        <f t="shared" si="1"/>
        <v>52794993.633774616</v>
      </c>
      <c r="I8">
        <v>4</v>
      </c>
      <c r="J8" s="290">
        <f t="shared" si="6"/>
        <v>109.2727</v>
      </c>
      <c r="K8" s="291">
        <f t="shared" si="2"/>
        <v>2731817.5</v>
      </c>
      <c r="L8" s="289">
        <f t="shared" si="3"/>
        <v>298513074.13225001</v>
      </c>
    </row>
    <row r="9" spans="4:12" x14ac:dyDescent="0.25">
      <c r="E9" s="290"/>
      <c r="F9" s="291"/>
      <c r="G9" s="289"/>
    </row>
    <row r="10" spans="4:12" x14ac:dyDescent="0.25">
      <c r="E10" s="290"/>
      <c r="F10" s="291"/>
      <c r="G10" s="289"/>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34"/>
  <sheetViews>
    <sheetView zoomScale="50" zoomScaleNormal="50" workbookViewId="0">
      <selection sqref="A1:J34"/>
    </sheetView>
  </sheetViews>
  <sheetFormatPr baseColWidth="10" defaultRowHeight="15" x14ac:dyDescent="0.25"/>
  <cols>
    <col min="1" max="1" width="4.5703125" customWidth="1"/>
    <col min="2" max="2" width="35.85546875" customWidth="1"/>
    <col min="3" max="3" width="17.85546875" customWidth="1"/>
    <col min="5" max="5" width="20" customWidth="1"/>
    <col min="6" max="7" width="19.42578125" customWidth="1"/>
    <col min="8" max="8" width="16.85546875" customWidth="1"/>
    <col min="9" max="9" width="14.7109375" hidden="1" customWidth="1"/>
    <col min="10" max="10" width="29.7109375" customWidth="1"/>
    <col min="11" max="11" width="13.42578125" bestFit="1" customWidth="1"/>
    <col min="12" max="12" width="12.5703125" bestFit="1" customWidth="1"/>
    <col min="251" max="251" width="4.5703125" customWidth="1"/>
    <col min="252" max="252" width="50.7109375" customWidth="1"/>
    <col min="255" max="255" width="14.7109375" customWidth="1"/>
    <col min="256" max="256" width="16.85546875" customWidth="1"/>
    <col min="257" max="257" width="15.5703125" customWidth="1"/>
    <col min="258" max="258" width="14.42578125" customWidth="1"/>
    <col min="259" max="259" width="14" customWidth="1"/>
    <col min="260" max="260" width="13" customWidth="1"/>
    <col min="261" max="261" width="14.42578125" customWidth="1"/>
    <col min="262" max="262" width="14.85546875" customWidth="1"/>
    <col min="263" max="263" width="13.5703125" customWidth="1"/>
    <col min="264" max="264" width="14.42578125" customWidth="1"/>
    <col min="265" max="265" width="14.7109375" customWidth="1"/>
    <col min="266" max="266" width="14.42578125" customWidth="1"/>
    <col min="267" max="267" width="13.42578125" bestFit="1" customWidth="1"/>
    <col min="507" max="507" width="4.5703125" customWidth="1"/>
    <col min="508" max="508" width="50.7109375" customWidth="1"/>
    <col min="511" max="511" width="14.7109375" customWidth="1"/>
    <col min="512" max="512" width="16.85546875" customWidth="1"/>
    <col min="513" max="513" width="15.5703125" customWidth="1"/>
    <col min="514" max="514" width="14.42578125" customWidth="1"/>
    <col min="515" max="515" width="14" customWidth="1"/>
    <col min="516" max="516" width="13" customWidth="1"/>
    <col min="517" max="517" width="14.42578125" customWidth="1"/>
    <col min="518" max="518" width="14.85546875" customWidth="1"/>
    <col min="519" max="519" width="13.5703125" customWidth="1"/>
    <col min="520" max="520" width="14.42578125" customWidth="1"/>
    <col min="521" max="521" width="14.7109375" customWidth="1"/>
    <col min="522" max="522" width="14.42578125" customWidth="1"/>
    <col min="523" max="523" width="13.42578125" bestFit="1" customWidth="1"/>
    <col min="763" max="763" width="4.5703125" customWidth="1"/>
    <col min="764" max="764" width="50.7109375" customWidth="1"/>
    <col min="767" max="767" width="14.7109375" customWidth="1"/>
    <col min="768" max="768" width="16.85546875" customWidth="1"/>
    <col min="769" max="769" width="15.5703125" customWidth="1"/>
    <col min="770" max="770" width="14.42578125" customWidth="1"/>
    <col min="771" max="771" width="14" customWidth="1"/>
    <col min="772" max="772" width="13" customWidth="1"/>
    <col min="773" max="773" width="14.42578125" customWidth="1"/>
    <col min="774" max="774" width="14.85546875" customWidth="1"/>
    <col min="775" max="775" width="13.5703125" customWidth="1"/>
    <col min="776" max="776" width="14.42578125" customWidth="1"/>
    <col min="777" max="777" width="14.7109375" customWidth="1"/>
    <col min="778" max="778" width="14.42578125" customWidth="1"/>
    <col min="779" max="779" width="13.42578125" bestFit="1" customWidth="1"/>
    <col min="1019" max="1019" width="4.5703125" customWidth="1"/>
    <col min="1020" max="1020" width="50.7109375" customWidth="1"/>
    <col min="1023" max="1023" width="14.7109375" customWidth="1"/>
    <col min="1024" max="1024" width="16.85546875" customWidth="1"/>
    <col min="1025" max="1025" width="15.5703125" customWidth="1"/>
    <col min="1026" max="1026" width="14.42578125" customWidth="1"/>
    <col min="1027" max="1027" width="14" customWidth="1"/>
    <col min="1028" max="1028" width="13" customWidth="1"/>
    <col min="1029" max="1029" width="14.42578125" customWidth="1"/>
    <col min="1030" max="1030" width="14.85546875" customWidth="1"/>
    <col min="1031" max="1031" width="13.5703125" customWidth="1"/>
    <col min="1032" max="1032" width="14.42578125" customWidth="1"/>
    <col min="1033" max="1033" width="14.7109375" customWidth="1"/>
    <col min="1034" max="1034" width="14.42578125" customWidth="1"/>
    <col min="1035" max="1035" width="13.42578125" bestFit="1" customWidth="1"/>
    <col min="1275" max="1275" width="4.5703125" customWidth="1"/>
    <col min="1276" max="1276" width="50.7109375" customWidth="1"/>
    <col min="1279" max="1279" width="14.7109375" customWidth="1"/>
    <col min="1280" max="1280" width="16.85546875" customWidth="1"/>
    <col min="1281" max="1281" width="15.5703125" customWidth="1"/>
    <col min="1282" max="1282" width="14.42578125" customWidth="1"/>
    <col min="1283" max="1283" width="14" customWidth="1"/>
    <col min="1284" max="1284" width="13" customWidth="1"/>
    <col min="1285" max="1285" width="14.42578125" customWidth="1"/>
    <col min="1286" max="1286" width="14.85546875" customWidth="1"/>
    <col min="1287" max="1287" width="13.5703125" customWidth="1"/>
    <col min="1288" max="1288" width="14.42578125" customWidth="1"/>
    <col min="1289" max="1289" width="14.7109375" customWidth="1"/>
    <col min="1290" max="1290" width="14.42578125" customWidth="1"/>
    <col min="1291" max="1291" width="13.42578125" bestFit="1" customWidth="1"/>
    <col min="1531" max="1531" width="4.5703125" customWidth="1"/>
    <col min="1532" max="1532" width="50.7109375" customWidth="1"/>
    <col min="1535" max="1535" width="14.7109375" customWidth="1"/>
    <col min="1536" max="1536" width="16.85546875" customWidth="1"/>
    <col min="1537" max="1537" width="15.5703125" customWidth="1"/>
    <col min="1538" max="1538" width="14.42578125" customWidth="1"/>
    <col min="1539" max="1539" width="14" customWidth="1"/>
    <col min="1540" max="1540" width="13" customWidth="1"/>
    <col min="1541" max="1541" width="14.42578125" customWidth="1"/>
    <col min="1542" max="1542" width="14.85546875" customWidth="1"/>
    <col min="1543" max="1543" width="13.5703125" customWidth="1"/>
    <col min="1544" max="1544" width="14.42578125" customWidth="1"/>
    <col min="1545" max="1545" width="14.7109375" customWidth="1"/>
    <col min="1546" max="1546" width="14.42578125" customWidth="1"/>
    <col min="1547" max="1547" width="13.42578125" bestFit="1" customWidth="1"/>
    <col min="1787" max="1787" width="4.5703125" customWidth="1"/>
    <col min="1788" max="1788" width="50.7109375" customWidth="1"/>
    <col min="1791" max="1791" width="14.7109375" customWidth="1"/>
    <col min="1792" max="1792" width="16.85546875" customWidth="1"/>
    <col min="1793" max="1793" width="15.5703125" customWidth="1"/>
    <col min="1794" max="1794" width="14.42578125" customWidth="1"/>
    <col min="1795" max="1795" width="14" customWidth="1"/>
    <col min="1796" max="1796" width="13" customWidth="1"/>
    <col min="1797" max="1797" width="14.42578125" customWidth="1"/>
    <col min="1798" max="1798" width="14.85546875" customWidth="1"/>
    <col min="1799" max="1799" width="13.5703125" customWidth="1"/>
    <col min="1800" max="1800" width="14.42578125" customWidth="1"/>
    <col min="1801" max="1801" width="14.7109375" customWidth="1"/>
    <col min="1802" max="1802" width="14.42578125" customWidth="1"/>
    <col min="1803" max="1803" width="13.42578125" bestFit="1" customWidth="1"/>
    <col min="2043" max="2043" width="4.5703125" customWidth="1"/>
    <col min="2044" max="2044" width="50.7109375" customWidth="1"/>
    <col min="2047" max="2047" width="14.7109375" customWidth="1"/>
    <col min="2048" max="2048" width="16.85546875" customWidth="1"/>
    <col min="2049" max="2049" width="15.5703125" customWidth="1"/>
    <col min="2050" max="2050" width="14.42578125" customWidth="1"/>
    <col min="2051" max="2051" width="14" customWidth="1"/>
    <col min="2052" max="2052" width="13" customWidth="1"/>
    <col min="2053" max="2053" width="14.42578125" customWidth="1"/>
    <col min="2054" max="2054" width="14.85546875" customWidth="1"/>
    <col min="2055" max="2055" width="13.5703125" customWidth="1"/>
    <col min="2056" max="2056" width="14.42578125" customWidth="1"/>
    <col min="2057" max="2057" width="14.7109375" customWidth="1"/>
    <col min="2058" max="2058" width="14.42578125" customWidth="1"/>
    <col min="2059" max="2059" width="13.42578125" bestFit="1" customWidth="1"/>
    <col min="2299" max="2299" width="4.5703125" customWidth="1"/>
    <col min="2300" max="2300" width="50.7109375" customWidth="1"/>
    <col min="2303" max="2303" width="14.7109375" customWidth="1"/>
    <col min="2304" max="2304" width="16.85546875" customWidth="1"/>
    <col min="2305" max="2305" width="15.5703125" customWidth="1"/>
    <col min="2306" max="2306" width="14.42578125" customWidth="1"/>
    <col min="2307" max="2307" width="14" customWidth="1"/>
    <col min="2308" max="2308" width="13" customWidth="1"/>
    <col min="2309" max="2309" width="14.42578125" customWidth="1"/>
    <col min="2310" max="2310" width="14.85546875" customWidth="1"/>
    <col min="2311" max="2311" width="13.5703125" customWidth="1"/>
    <col min="2312" max="2312" width="14.42578125" customWidth="1"/>
    <col min="2313" max="2313" width="14.7109375" customWidth="1"/>
    <col min="2314" max="2314" width="14.42578125" customWidth="1"/>
    <col min="2315" max="2315" width="13.42578125" bestFit="1" customWidth="1"/>
    <col min="2555" max="2555" width="4.5703125" customWidth="1"/>
    <col min="2556" max="2556" width="50.7109375" customWidth="1"/>
    <col min="2559" max="2559" width="14.7109375" customWidth="1"/>
    <col min="2560" max="2560" width="16.85546875" customWidth="1"/>
    <col min="2561" max="2561" width="15.5703125" customWidth="1"/>
    <col min="2562" max="2562" width="14.42578125" customWidth="1"/>
    <col min="2563" max="2563" width="14" customWidth="1"/>
    <col min="2564" max="2564" width="13" customWidth="1"/>
    <col min="2565" max="2565" width="14.42578125" customWidth="1"/>
    <col min="2566" max="2566" width="14.85546875" customWidth="1"/>
    <col min="2567" max="2567" width="13.5703125" customWidth="1"/>
    <col min="2568" max="2568" width="14.42578125" customWidth="1"/>
    <col min="2569" max="2569" width="14.7109375" customWidth="1"/>
    <col min="2570" max="2570" width="14.42578125" customWidth="1"/>
    <col min="2571" max="2571" width="13.42578125" bestFit="1" customWidth="1"/>
    <col min="2811" max="2811" width="4.5703125" customWidth="1"/>
    <col min="2812" max="2812" width="50.7109375" customWidth="1"/>
    <col min="2815" max="2815" width="14.7109375" customWidth="1"/>
    <col min="2816" max="2816" width="16.85546875" customWidth="1"/>
    <col min="2817" max="2817" width="15.5703125" customWidth="1"/>
    <col min="2818" max="2818" width="14.42578125" customWidth="1"/>
    <col min="2819" max="2819" width="14" customWidth="1"/>
    <col min="2820" max="2820" width="13" customWidth="1"/>
    <col min="2821" max="2821" width="14.42578125" customWidth="1"/>
    <col min="2822" max="2822" width="14.85546875" customWidth="1"/>
    <col min="2823" max="2823" width="13.5703125" customWidth="1"/>
    <col min="2824" max="2824" width="14.42578125" customWidth="1"/>
    <col min="2825" max="2825" width="14.7109375" customWidth="1"/>
    <col min="2826" max="2826" width="14.42578125" customWidth="1"/>
    <col min="2827" max="2827" width="13.42578125" bestFit="1" customWidth="1"/>
    <col min="3067" max="3067" width="4.5703125" customWidth="1"/>
    <col min="3068" max="3068" width="50.7109375" customWidth="1"/>
    <col min="3071" max="3071" width="14.7109375" customWidth="1"/>
    <col min="3072" max="3072" width="16.85546875" customWidth="1"/>
    <col min="3073" max="3073" width="15.5703125" customWidth="1"/>
    <col min="3074" max="3074" width="14.42578125" customWidth="1"/>
    <col min="3075" max="3075" width="14" customWidth="1"/>
    <col min="3076" max="3076" width="13" customWidth="1"/>
    <col min="3077" max="3077" width="14.42578125" customWidth="1"/>
    <col min="3078" max="3078" width="14.85546875" customWidth="1"/>
    <col min="3079" max="3079" width="13.5703125" customWidth="1"/>
    <col min="3080" max="3080" width="14.42578125" customWidth="1"/>
    <col min="3081" max="3081" width="14.7109375" customWidth="1"/>
    <col min="3082" max="3082" width="14.42578125" customWidth="1"/>
    <col min="3083" max="3083" width="13.42578125" bestFit="1" customWidth="1"/>
    <col min="3323" max="3323" width="4.5703125" customWidth="1"/>
    <col min="3324" max="3324" width="50.7109375" customWidth="1"/>
    <col min="3327" max="3327" width="14.7109375" customWidth="1"/>
    <col min="3328" max="3328" width="16.85546875" customWidth="1"/>
    <col min="3329" max="3329" width="15.5703125" customWidth="1"/>
    <col min="3330" max="3330" width="14.42578125" customWidth="1"/>
    <col min="3331" max="3331" width="14" customWidth="1"/>
    <col min="3332" max="3332" width="13" customWidth="1"/>
    <col min="3333" max="3333" width="14.42578125" customWidth="1"/>
    <col min="3334" max="3334" width="14.85546875" customWidth="1"/>
    <col min="3335" max="3335" width="13.5703125" customWidth="1"/>
    <col min="3336" max="3336" width="14.42578125" customWidth="1"/>
    <col min="3337" max="3337" width="14.7109375" customWidth="1"/>
    <col min="3338" max="3338" width="14.42578125" customWidth="1"/>
    <col min="3339" max="3339" width="13.42578125" bestFit="1" customWidth="1"/>
    <col min="3579" max="3579" width="4.5703125" customWidth="1"/>
    <col min="3580" max="3580" width="50.7109375" customWidth="1"/>
    <col min="3583" max="3583" width="14.7109375" customWidth="1"/>
    <col min="3584" max="3584" width="16.85546875" customWidth="1"/>
    <col min="3585" max="3585" width="15.5703125" customWidth="1"/>
    <col min="3586" max="3586" width="14.42578125" customWidth="1"/>
    <col min="3587" max="3587" width="14" customWidth="1"/>
    <col min="3588" max="3588" width="13" customWidth="1"/>
    <col min="3589" max="3589" width="14.42578125" customWidth="1"/>
    <col min="3590" max="3590" width="14.85546875" customWidth="1"/>
    <col min="3591" max="3591" width="13.5703125" customWidth="1"/>
    <col min="3592" max="3592" width="14.42578125" customWidth="1"/>
    <col min="3593" max="3593" width="14.7109375" customWidth="1"/>
    <col min="3594" max="3594" width="14.42578125" customWidth="1"/>
    <col min="3595" max="3595" width="13.42578125" bestFit="1" customWidth="1"/>
    <col min="3835" max="3835" width="4.5703125" customWidth="1"/>
    <col min="3836" max="3836" width="50.7109375" customWidth="1"/>
    <col min="3839" max="3839" width="14.7109375" customWidth="1"/>
    <col min="3840" max="3840" width="16.85546875" customWidth="1"/>
    <col min="3841" max="3841" width="15.5703125" customWidth="1"/>
    <col min="3842" max="3842" width="14.42578125" customWidth="1"/>
    <col min="3843" max="3843" width="14" customWidth="1"/>
    <col min="3844" max="3844" width="13" customWidth="1"/>
    <col min="3845" max="3845" width="14.42578125" customWidth="1"/>
    <col min="3846" max="3846" width="14.85546875" customWidth="1"/>
    <col min="3847" max="3847" width="13.5703125" customWidth="1"/>
    <col min="3848" max="3848" width="14.42578125" customWidth="1"/>
    <col min="3849" max="3849" width="14.7109375" customWidth="1"/>
    <col min="3850" max="3850" width="14.42578125" customWidth="1"/>
    <col min="3851" max="3851" width="13.42578125" bestFit="1" customWidth="1"/>
    <col min="4091" max="4091" width="4.5703125" customWidth="1"/>
    <col min="4092" max="4092" width="50.7109375" customWidth="1"/>
    <col min="4095" max="4095" width="14.7109375" customWidth="1"/>
    <col min="4096" max="4096" width="16.85546875" customWidth="1"/>
    <col min="4097" max="4097" width="15.5703125" customWidth="1"/>
    <col min="4098" max="4098" width="14.42578125" customWidth="1"/>
    <col min="4099" max="4099" width="14" customWidth="1"/>
    <col min="4100" max="4100" width="13" customWidth="1"/>
    <col min="4101" max="4101" width="14.42578125" customWidth="1"/>
    <col min="4102" max="4102" width="14.85546875" customWidth="1"/>
    <col min="4103" max="4103" width="13.5703125" customWidth="1"/>
    <col min="4104" max="4104" width="14.42578125" customWidth="1"/>
    <col min="4105" max="4105" width="14.7109375" customWidth="1"/>
    <col min="4106" max="4106" width="14.42578125" customWidth="1"/>
    <col min="4107" max="4107" width="13.42578125" bestFit="1" customWidth="1"/>
    <col min="4347" max="4347" width="4.5703125" customWidth="1"/>
    <col min="4348" max="4348" width="50.7109375" customWidth="1"/>
    <col min="4351" max="4351" width="14.7109375" customWidth="1"/>
    <col min="4352" max="4352" width="16.85546875" customWidth="1"/>
    <col min="4353" max="4353" width="15.5703125" customWidth="1"/>
    <col min="4354" max="4354" width="14.42578125" customWidth="1"/>
    <col min="4355" max="4355" width="14" customWidth="1"/>
    <col min="4356" max="4356" width="13" customWidth="1"/>
    <col min="4357" max="4357" width="14.42578125" customWidth="1"/>
    <col min="4358" max="4358" width="14.85546875" customWidth="1"/>
    <col min="4359" max="4359" width="13.5703125" customWidth="1"/>
    <col min="4360" max="4360" width="14.42578125" customWidth="1"/>
    <col min="4361" max="4361" width="14.7109375" customWidth="1"/>
    <col min="4362" max="4362" width="14.42578125" customWidth="1"/>
    <col min="4363" max="4363" width="13.42578125" bestFit="1" customWidth="1"/>
    <col min="4603" max="4603" width="4.5703125" customWidth="1"/>
    <col min="4604" max="4604" width="50.7109375" customWidth="1"/>
    <col min="4607" max="4607" width="14.7109375" customWidth="1"/>
    <col min="4608" max="4608" width="16.85546875" customWidth="1"/>
    <col min="4609" max="4609" width="15.5703125" customWidth="1"/>
    <col min="4610" max="4610" width="14.42578125" customWidth="1"/>
    <col min="4611" max="4611" width="14" customWidth="1"/>
    <col min="4612" max="4612" width="13" customWidth="1"/>
    <col min="4613" max="4613" width="14.42578125" customWidth="1"/>
    <col min="4614" max="4614" width="14.85546875" customWidth="1"/>
    <col min="4615" max="4615" width="13.5703125" customWidth="1"/>
    <col min="4616" max="4616" width="14.42578125" customWidth="1"/>
    <col min="4617" max="4617" width="14.7109375" customWidth="1"/>
    <col min="4618" max="4618" width="14.42578125" customWidth="1"/>
    <col min="4619" max="4619" width="13.42578125" bestFit="1" customWidth="1"/>
    <col min="4859" max="4859" width="4.5703125" customWidth="1"/>
    <col min="4860" max="4860" width="50.7109375" customWidth="1"/>
    <col min="4863" max="4863" width="14.7109375" customWidth="1"/>
    <col min="4864" max="4864" width="16.85546875" customWidth="1"/>
    <col min="4865" max="4865" width="15.5703125" customWidth="1"/>
    <col min="4866" max="4866" width="14.42578125" customWidth="1"/>
    <col min="4867" max="4867" width="14" customWidth="1"/>
    <col min="4868" max="4868" width="13" customWidth="1"/>
    <col min="4869" max="4869" width="14.42578125" customWidth="1"/>
    <col min="4870" max="4870" width="14.85546875" customWidth="1"/>
    <col min="4871" max="4871" width="13.5703125" customWidth="1"/>
    <col min="4872" max="4872" width="14.42578125" customWidth="1"/>
    <col min="4873" max="4873" width="14.7109375" customWidth="1"/>
    <col min="4874" max="4874" width="14.42578125" customWidth="1"/>
    <col min="4875" max="4875" width="13.42578125" bestFit="1" customWidth="1"/>
    <col min="5115" max="5115" width="4.5703125" customWidth="1"/>
    <col min="5116" max="5116" width="50.7109375" customWidth="1"/>
    <col min="5119" max="5119" width="14.7109375" customWidth="1"/>
    <col min="5120" max="5120" width="16.85546875" customWidth="1"/>
    <col min="5121" max="5121" width="15.5703125" customWidth="1"/>
    <col min="5122" max="5122" width="14.42578125" customWidth="1"/>
    <col min="5123" max="5123" width="14" customWidth="1"/>
    <col min="5124" max="5124" width="13" customWidth="1"/>
    <col min="5125" max="5125" width="14.42578125" customWidth="1"/>
    <col min="5126" max="5126" width="14.85546875" customWidth="1"/>
    <col min="5127" max="5127" width="13.5703125" customWidth="1"/>
    <col min="5128" max="5128" width="14.42578125" customWidth="1"/>
    <col min="5129" max="5129" width="14.7109375" customWidth="1"/>
    <col min="5130" max="5130" width="14.42578125" customWidth="1"/>
    <col min="5131" max="5131" width="13.42578125" bestFit="1" customWidth="1"/>
    <col min="5371" max="5371" width="4.5703125" customWidth="1"/>
    <col min="5372" max="5372" width="50.7109375" customWidth="1"/>
    <col min="5375" max="5375" width="14.7109375" customWidth="1"/>
    <col min="5376" max="5376" width="16.85546875" customWidth="1"/>
    <col min="5377" max="5377" width="15.5703125" customWidth="1"/>
    <col min="5378" max="5378" width="14.42578125" customWidth="1"/>
    <col min="5379" max="5379" width="14" customWidth="1"/>
    <col min="5380" max="5380" width="13" customWidth="1"/>
    <col min="5381" max="5381" width="14.42578125" customWidth="1"/>
    <col min="5382" max="5382" width="14.85546875" customWidth="1"/>
    <col min="5383" max="5383" width="13.5703125" customWidth="1"/>
    <col min="5384" max="5384" width="14.42578125" customWidth="1"/>
    <col min="5385" max="5385" width="14.7109375" customWidth="1"/>
    <col min="5386" max="5386" width="14.42578125" customWidth="1"/>
    <col min="5387" max="5387" width="13.42578125" bestFit="1" customWidth="1"/>
    <col min="5627" max="5627" width="4.5703125" customWidth="1"/>
    <col min="5628" max="5628" width="50.7109375" customWidth="1"/>
    <col min="5631" max="5631" width="14.7109375" customWidth="1"/>
    <col min="5632" max="5632" width="16.85546875" customWidth="1"/>
    <col min="5633" max="5633" width="15.5703125" customWidth="1"/>
    <col min="5634" max="5634" width="14.42578125" customWidth="1"/>
    <col min="5635" max="5635" width="14" customWidth="1"/>
    <col min="5636" max="5636" width="13" customWidth="1"/>
    <col min="5637" max="5637" width="14.42578125" customWidth="1"/>
    <col min="5638" max="5638" width="14.85546875" customWidth="1"/>
    <col min="5639" max="5639" width="13.5703125" customWidth="1"/>
    <col min="5640" max="5640" width="14.42578125" customWidth="1"/>
    <col min="5641" max="5641" width="14.7109375" customWidth="1"/>
    <col min="5642" max="5642" width="14.42578125" customWidth="1"/>
    <col min="5643" max="5643" width="13.42578125" bestFit="1" customWidth="1"/>
    <col min="5883" max="5883" width="4.5703125" customWidth="1"/>
    <col min="5884" max="5884" width="50.7109375" customWidth="1"/>
    <col min="5887" max="5887" width="14.7109375" customWidth="1"/>
    <col min="5888" max="5888" width="16.85546875" customWidth="1"/>
    <col min="5889" max="5889" width="15.5703125" customWidth="1"/>
    <col min="5890" max="5890" width="14.42578125" customWidth="1"/>
    <col min="5891" max="5891" width="14" customWidth="1"/>
    <col min="5892" max="5892" width="13" customWidth="1"/>
    <col min="5893" max="5893" width="14.42578125" customWidth="1"/>
    <col min="5894" max="5894" width="14.85546875" customWidth="1"/>
    <col min="5895" max="5895" width="13.5703125" customWidth="1"/>
    <col min="5896" max="5896" width="14.42578125" customWidth="1"/>
    <col min="5897" max="5897" width="14.7109375" customWidth="1"/>
    <col min="5898" max="5898" width="14.42578125" customWidth="1"/>
    <col min="5899" max="5899" width="13.42578125" bestFit="1" customWidth="1"/>
    <col min="6139" max="6139" width="4.5703125" customWidth="1"/>
    <col min="6140" max="6140" width="50.7109375" customWidth="1"/>
    <col min="6143" max="6143" width="14.7109375" customWidth="1"/>
    <col min="6144" max="6144" width="16.85546875" customWidth="1"/>
    <col min="6145" max="6145" width="15.5703125" customWidth="1"/>
    <col min="6146" max="6146" width="14.42578125" customWidth="1"/>
    <col min="6147" max="6147" width="14" customWidth="1"/>
    <col min="6148" max="6148" width="13" customWidth="1"/>
    <col min="6149" max="6149" width="14.42578125" customWidth="1"/>
    <col min="6150" max="6150" width="14.85546875" customWidth="1"/>
    <col min="6151" max="6151" width="13.5703125" customWidth="1"/>
    <col min="6152" max="6152" width="14.42578125" customWidth="1"/>
    <col min="6153" max="6153" width="14.7109375" customWidth="1"/>
    <col min="6154" max="6154" width="14.42578125" customWidth="1"/>
    <col min="6155" max="6155" width="13.42578125" bestFit="1" customWidth="1"/>
    <col min="6395" max="6395" width="4.5703125" customWidth="1"/>
    <col min="6396" max="6396" width="50.7109375" customWidth="1"/>
    <col min="6399" max="6399" width="14.7109375" customWidth="1"/>
    <col min="6400" max="6400" width="16.85546875" customWidth="1"/>
    <col min="6401" max="6401" width="15.5703125" customWidth="1"/>
    <col min="6402" max="6402" width="14.42578125" customWidth="1"/>
    <col min="6403" max="6403" width="14" customWidth="1"/>
    <col min="6404" max="6404" width="13" customWidth="1"/>
    <col min="6405" max="6405" width="14.42578125" customWidth="1"/>
    <col min="6406" max="6406" width="14.85546875" customWidth="1"/>
    <col min="6407" max="6407" width="13.5703125" customWidth="1"/>
    <col min="6408" max="6408" width="14.42578125" customWidth="1"/>
    <col min="6409" max="6409" width="14.7109375" customWidth="1"/>
    <col min="6410" max="6410" width="14.42578125" customWidth="1"/>
    <col min="6411" max="6411" width="13.42578125" bestFit="1" customWidth="1"/>
    <col min="6651" max="6651" width="4.5703125" customWidth="1"/>
    <col min="6652" max="6652" width="50.7109375" customWidth="1"/>
    <col min="6655" max="6655" width="14.7109375" customWidth="1"/>
    <col min="6656" max="6656" width="16.85546875" customWidth="1"/>
    <col min="6657" max="6657" width="15.5703125" customWidth="1"/>
    <col min="6658" max="6658" width="14.42578125" customWidth="1"/>
    <col min="6659" max="6659" width="14" customWidth="1"/>
    <col min="6660" max="6660" width="13" customWidth="1"/>
    <col min="6661" max="6661" width="14.42578125" customWidth="1"/>
    <col min="6662" max="6662" width="14.85546875" customWidth="1"/>
    <col min="6663" max="6663" width="13.5703125" customWidth="1"/>
    <col min="6664" max="6664" width="14.42578125" customWidth="1"/>
    <col min="6665" max="6665" width="14.7109375" customWidth="1"/>
    <col min="6666" max="6666" width="14.42578125" customWidth="1"/>
    <col min="6667" max="6667" width="13.42578125" bestFit="1" customWidth="1"/>
    <col min="6907" max="6907" width="4.5703125" customWidth="1"/>
    <col min="6908" max="6908" width="50.7109375" customWidth="1"/>
    <col min="6911" max="6911" width="14.7109375" customWidth="1"/>
    <col min="6912" max="6912" width="16.85546875" customWidth="1"/>
    <col min="6913" max="6913" width="15.5703125" customWidth="1"/>
    <col min="6914" max="6914" width="14.42578125" customWidth="1"/>
    <col min="6915" max="6915" width="14" customWidth="1"/>
    <col min="6916" max="6916" width="13" customWidth="1"/>
    <col min="6917" max="6917" width="14.42578125" customWidth="1"/>
    <col min="6918" max="6918" width="14.85546875" customWidth="1"/>
    <col min="6919" max="6919" width="13.5703125" customWidth="1"/>
    <col min="6920" max="6920" width="14.42578125" customWidth="1"/>
    <col min="6921" max="6921" width="14.7109375" customWidth="1"/>
    <col min="6922" max="6922" width="14.42578125" customWidth="1"/>
    <col min="6923" max="6923" width="13.42578125" bestFit="1" customWidth="1"/>
    <col min="7163" max="7163" width="4.5703125" customWidth="1"/>
    <col min="7164" max="7164" width="50.7109375" customWidth="1"/>
    <col min="7167" max="7167" width="14.7109375" customWidth="1"/>
    <col min="7168" max="7168" width="16.85546875" customWidth="1"/>
    <col min="7169" max="7169" width="15.5703125" customWidth="1"/>
    <col min="7170" max="7170" width="14.42578125" customWidth="1"/>
    <col min="7171" max="7171" width="14" customWidth="1"/>
    <col min="7172" max="7172" width="13" customWidth="1"/>
    <col min="7173" max="7173" width="14.42578125" customWidth="1"/>
    <col min="7174" max="7174" width="14.85546875" customWidth="1"/>
    <col min="7175" max="7175" width="13.5703125" customWidth="1"/>
    <col min="7176" max="7176" width="14.42578125" customWidth="1"/>
    <col min="7177" max="7177" width="14.7109375" customWidth="1"/>
    <col min="7178" max="7178" width="14.42578125" customWidth="1"/>
    <col min="7179" max="7179" width="13.42578125" bestFit="1" customWidth="1"/>
    <col min="7419" max="7419" width="4.5703125" customWidth="1"/>
    <col min="7420" max="7420" width="50.7109375" customWidth="1"/>
    <col min="7423" max="7423" width="14.7109375" customWidth="1"/>
    <col min="7424" max="7424" width="16.85546875" customWidth="1"/>
    <col min="7425" max="7425" width="15.5703125" customWidth="1"/>
    <col min="7426" max="7426" width="14.42578125" customWidth="1"/>
    <col min="7427" max="7427" width="14" customWidth="1"/>
    <col min="7428" max="7428" width="13" customWidth="1"/>
    <col min="7429" max="7429" width="14.42578125" customWidth="1"/>
    <col min="7430" max="7430" width="14.85546875" customWidth="1"/>
    <col min="7431" max="7431" width="13.5703125" customWidth="1"/>
    <col min="7432" max="7432" width="14.42578125" customWidth="1"/>
    <col min="7433" max="7433" width="14.7109375" customWidth="1"/>
    <col min="7434" max="7434" width="14.42578125" customWidth="1"/>
    <col min="7435" max="7435" width="13.42578125" bestFit="1" customWidth="1"/>
    <col min="7675" max="7675" width="4.5703125" customWidth="1"/>
    <col min="7676" max="7676" width="50.7109375" customWidth="1"/>
    <col min="7679" max="7679" width="14.7109375" customWidth="1"/>
    <col min="7680" max="7680" width="16.85546875" customWidth="1"/>
    <col min="7681" max="7681" width="15.5703125" customWidth="1"/>
    <col min="7682" max="7682" width="14.42578125" customWidth="1"/>
    <col min="7683" max="7683" width="14" customWidth="1"/>
    <col min="7684" max="7684" width="13" customWidth="1"/>
    <col min="7685" max="7685" width="14.42578125" customWidth="1"/>
    <col min="7686" max="7686" width="14.85546875" customWidth="1"/>
    <col min="7687" max="7687" width="13.5703125" customWidth="1"/>
    <col min="7688" max="7688" width="14.42578125" customWidth="1"/>
    <col min="7689" max="7689" width="14.7109375" customWidth="1"/>
    <col min="7690" max="7690" width="14.42578125" customWidth="1"/>
    <col min="7691" max="7691" width="13.42578125" bestFit="1" customWidth="1"/>
    <col min="7931" max="7931" width="4.5703125" customWidth="1"/>
    <col min="7932" max="7932" width="50.7109375" customWidth="1"/>
    <col min="7935" max="7935" width="14.7109375" customWidth="1"/>
    <col min="7936" max="7936" width="16.85546875" customWidth="1"/>
    <col min="7937" max="7937" width="15.5703125" customWidth="1"/>
    <col min="7938" max="7938" width="14.42578125" customWidth="1"/>
    <col min="7939" max="7939" width="14" customWidth="1"/>
    <col min="7940" max="7940" width="13" customWidth="1"/>
    <col min="7941" max="7941" width="14.42578125" customWidth="1"/>
    <col min="7942" max="7942" width="14.85546875" customWidth="1"/>
    <col min="7943" max="7943" width="13.5703125" customWidth="1"/>
    <col min="7944" max="7944" width="14.42578125" customWidth="1"/>
    <col min="7945" max="7945" width="14.7109375" customWidth="1"/>
    <col min="7946" max="7946" width="14.42578125" customWidth="1"/>
    <col min="7947" max="7947" width="13.42578125" bestFit="1" customWidth="1"/>
    <col min="8187" max="8187" width="4.5703125" customWidth="1"/>
    <col min="8188" max="8188" width="50.7109375" customWidth="1"/>
    <col min="8191" max="8191" width="14.7109375" customWidth="1"/>
    <col min="8192" max="8192" width="16.85546875" customWidth="1"/>
    <col min="8193" max="8193" width="15.5703125" customWidth="1"/>
    <col min="8194" max="8194" width="14.42578125" customWidth="1"/>
    <col min="8195" max="8195" width="14" customWidth="1"/>
    <col min="8196" max="8196" width="13" customWidth="1"/>
    <col min="8197" max="8197" width="14.42578125" customWidth="1"/>
    <col min="8198" max="8198" width="14.85546875" customWidth="1"/>
    <col min="8199" max="8199" width="13.5703125" customWidth="1"/>
    <col min="8200" max="8200" width="14.42578125" customWidth="1"/>
    <col min="8201" max="8201" width="14.7109375" customWidth="1"/>
    <col min="8202" max="8202" width="14.42578125" customWidth="1"/>
    <col min="8203" max="8203" width="13.42578125" bestFit="1" customWidth="1"/>
    <col min="8443" max="8443" width="4.5703125" customWidth="1"/>
    <col min="8444" max="8444" width="50.7109375" customWidth="1"/>
    <col min="8447" max="8447" width="14.7109375" customWidth="1"/>
    <col min="8448" max="8448" width="16.85546875" customWidth="1"/>
    <col min="8449" max="8449" width="15.5703125" customWidth="1"/>
    <col min="8450" max="8450" width="14.42578125" customWidth="1"/>
    <col min="8451" max="8451" width="14" customWidth="1"/>
    <col min="8452" max="8452" width="13" customWidth="1"/>
    <col min="8453" max="8453" width="14.42578125" customWidth="1"/>
    <col min="8454" max="8454" width="14.85546875" customWidth="1"/>
    <col min="8455" max="8455" width="13.5703125" customWidth="1"/>
    <col min="8456" max="8456" width="14.42578125" customWidth="1"/>
    <col min="8457" max="8457" width="14.7109375" customWidth="1"/>
    <col min="8458" max="8458" width="14.42578125" customWidth="1"/>
    <col min="8459" max="8459" width="13.42578125" bestFit="1" customWidth="1"/>
    <col min="8699" max="8699" width="4.5703125" customWidth="1"/>
    <col min="8700" max="8700" width="50.7109375" customWidth="1"/>
    <col min="8703" max="8703" width="14.7109375" customWidth="1"/>
    <col min="8704" max="8704" width="16.85546875" customWidth="1"/>
    <col min="8705" max="8705" width="15.5703125" customWidth="1"/>
    <col min="8706" max="8706" width="14.42578125" customWidth="1"/>
    <col min="8707" max="8707" width="14" customWidth="1"/>
    <col min="8708" max="8708" width="13" customWidth="1"/>
    <col min="8709" max="8709" width="14.42578125" customWidth="1"/>
    <col min="8710" max="8710" width="14.85546875" customWidth="1"/>
    <col min="8711" max="8711" width="13.5703125" customWidth="1"/>
    <col min="8712" max="8712" width="14.42578125" customWidth="1"/>
    <col min="8713" max="8713" width="14.7109375" customWidth="1"/>
    <col min="8714" max="8714" width="14.42578125" customWidth="1"/>
    <col min="8715" max="8715" width="13.42578125" bestFit="1" customWidth="1"/>
    <col min="8955" max="8955" width="4.5703125" customWidth="1"/>
    <col min="8956" max="8956" width="50.7109375" customWidth="1"/>
    <col min="8959" max="8959" width="14.7109375" customWidth="1"/>
    <col min="8960" max="8960" width="16.85546875" customWidth="1"/>
    <col min="8961" max="8961" width="15.5703125" customWidth="1"/>
    <col min="8962" max="8962" width="14.42578125" customWidth="1"/>
    <col min="8963" max="8963" width="14" customWidth="1"/>
    <col min="8964" max="8964" width="13" customWidth="1"/>
    <col min="8965" max="8965" width="14.42578125" customWidth="1"/>
    <col min="8966" max="8966" width="14.85546875" customWidth="1"/>
    <col min="8967" max="8967" width="13.5703125" customWidth="1"/>
    <col min="8968" max="8968" width="14.42578125" customWidth="1"/>
    <col min="8969" max="8969" width="14.7109375" customWidth="1"/>
    <col min="8970" max="8970" width="14.42578125" customWidth="1"/>
    <col min="8971" max="8971" width="13.42578125" bestFit="1" customWidth="1"/>
    <col min="9211" max="9211" width="4.5703125" customWidth="1"/>
    <col min="9212" max="9212" width="50.7109375" customWidth="1"/>
    <col min="9215" max="9215" width="14.7109375" customWidth="1"/>
    <col min="9216" max="9216" width="16.85546875" customWidth="1"/>
    <col min="9217" max="9217" width="15.5703125" customWidth="1"/>
    <col min="9218" max="9218" width="14.42578125" customWidth="1"/>
    <col min="9219" max="9219" width="14" customWidth="1"/>
    <col min="9220" max="9220" width="13" customWidth="1"/>
    <col min="9221" max="9221" width="14.42578125" customWidth="1"/>
    <col min="9222" max="9222" width="14.85546875" customWidth="1"/>
    <col min="9223" max="9223" width="13.5703125" customWidth="1"/>
    <col min="9224" max="9224" width="14.42578125" customWidth="1"/>
    <col min="9225" max="9225" width="14.7109375" customWidth="1"/>
    <col min="9226" max="9226" width="14.42578125" customWidth="1"/>
    <col min="9227" max="9227" width="13.42578125" bestFit="1" customWidth="1"/>
    <col min="9467" max="9467" width="4.5703125" customWidth="1"/>
    <col min="9468" max="9468" width="50.7109375" customWidth="1"/>
    <col min="9471" max="9471" width="14.7109375" customWidth="1"/>
    <col min="9472" max="9472" width="16.85546875" customWidth="1"/>
    <col min="9473" max="9473" width="15.5703125" customWidth="1"/>
    <col min="9474" max="9474" width="14.42578125" customWidth="1"/>
    <col min="9475" max="9475" width="14" customWidth="1"/>
    <col min="9476" max="9476" width="13" customWidth="1"/>
    <col min="9477" max="9477" width="14.42578125" customWidth="1"/>
    <col min="9478" max="9478" width="14.85546875" customWidth="1"/>
    <col min="9479" max="9479" width="13.5703125" customWidth="1"/>
    <col min="9480" max="9480" width="14.42578125" customWidth="1"/>
    <col min="9481" max="9481" width="14.7109375" customWidth="1"/>
    <col min="9482" max="9482" width="14.42578125" customWidth="1"/>
    <col min="9483" max="9483" width="13.42578125" bestFit="1" customWidth="1"/>
    <col min="9723" max="9723" width="4.5703125" customWidth="1"/>
    <col min="9724" max="9724" width="50.7109375" customWidth="1"/>
    <col min="9727" max="9727" width="14.7109375" customWidth="1"/>
    <col min="9728" max="9728" width="16.85546875" customWidth="1"/>
    <col min="9729" max="9729" width="15.5703125" customWidth="1"/>
    <col min="9730" max="9730" width="14.42578125" customWidth="1"/>
    <col min="9731" max="9731" width="14" customWidth="1"/>
    <col min="9732" max="9732" width="13" customWidth="1"/>
    <col min="9733" max="9733" width="14.42578125" customWidth="1"/>
    <col min="9734" max="9734" width="14.85546875" customWidth="1"/>
    <col min="9735" max="9735" width="13.5703125" customWidth="1"/>
    <col min="9736" max="9736" width="14.42578125" customWidth="1"/>
    <col min="9737" max="9737" width="14.7109375" customWidth="1"/>
    <col min="9738" max="9738" width="14.42578125" customWidth="1"/>
    <col min="9739" max="9739" width="13.42578125" bestFit="1" customWidth="1"/>
    <col min="9979" max="9979" width="4.5703125" customWidth="1"/>
    <col min="9980" max="9980" width="50.7109375" customWidth="1"/>
    <col min="9983" max="9983" width="14.7109375" customWidth="1"/>
    <col min="9984" max="9984" width="16.85546875" customWidth="1"/>
    <col min="9985" max="9985" width="15.5703125" customWidth="1"/>
    <col min="9986" max="9986" width="14.42578125" customWidth="1"/>
    <col min="9987" max="9987" width="14" customWidth="1"/>
    <col min="9988" max="9988" width="13" customWidth="1"/>
    <col min="9989" max="9989" width="14.42578125" customWidth="1"/>
    <col min="9990" max="9990" width="14.85546875" customWidth="1"/>
    <col min="9991" max="9991" width="13.5703125" customWidth="1"/>
    <col min="9992" max="9992" width="14.42578125" customWidth="1"/>
    <col min="9993" max="9993" width="14.7109375" customWidth="1"/>
    <col min="9994" max="9994" width="14.42578125" customWidth="1"/>
    <col min="9995" max="9995" width="13.42578125" bestFit="1" customWidth="1"/>
    <col min="10235" max="10235" width="4.5703125" customWidth="1"/>
    <col min="10236" max="10236" width="50.7109375" customWidth="1"/>
    <col min="10239" max="10239" width="14.7109375" customWidth="1"/>
    <col min="10240" max="10240" width="16.85546875" customWidth="1"/>
    <col min="10241" max="10241" width="15.5703125" customWidth="1"/>
    <col min="10242" max="10242" width="14.42578125" customWidth="1"/>
    <col min="10243" max="10243" width="14" customWidth="1"/>
    <col min="10244" max="10244" width="13" customWidth="1"/>
    <col min="10245" max="10245" width="14.42578125" customWidth="1"/>
    <col min="10246" max="10246" width="14.85546875" customWidth="1"/>
    <col min="10247" max="10247" width="13.5703125" customWidth="1"/>
    <col min="10248" max="10248" width="14.42578125" customWidth="1"/>
    <col min="10249" max="10249" width="14.7109375" customWidth="1"/>
    <col min="10250" max="10250" width="14.42578125" customWidth="1"/>
    <col min="10251" max="10251" width="13.42578125" bestFit="1" customWidth="1"/>
    <col min="10491" max="10491" width="4.5703125" customWidth="1"/>
    <col min="10492" max="10492" width="50.7109375" customWidth="1"/>
    <col min="10495" max="10495" width="14.7109375" customWidth="1"/>
    <col min="10496" max="10496" width="16.85546875" customWidth="1"/>
    <col min="10497" max="10497" width="15.5703125" customWidth="1"/>
    <col min="10498" max="10498" width="14.42578125" customWidth="1"/>
    <col min="10499" max="10499" width="14" customWidth="1"/>
    <col min="10500" max="10500" width="13" customWidth="1"/>
    <col min="10501" max="10501" width="14.42578125" customWidth="1"/>
    <col min="10502" max="10502" width="14.85546875" customWidth="1"/>
    <col min="10503" max="10503" width="13.5703125" customWidth="1"/>
    <col min="10504" max="10504" width="14.42578125" customWidth="1"/>
    <col min="10505" max="10505" width="14.7109375" customWidth="1"/>
    <col min="10506" max="10506" width="14.42578125" customWidth="1"/>
    <col min="10507" max="10507" width="13.42578125" bestFit="1" customWidth="1"/>
    <col min="10747" max="10747" width="4.5703125" customWidth="1"/>
    <col min="10748" max="10748" width="50.7109375" customWidth="1"/>
    <col min="10751" max="10751" width="14.7109375" customWidth="1"/>
    <col min="10752" max="10752" width="16.85546875" customWidth="1"/>
    <col min="10753" max="10753" width="15.5703125" customWidth="1"/>
    <col min="10754" max="10754" width="14.42578125" customWidth="1"/>
    <col min="10755" max="10755" width="14" customWidth="1"/>
    <col min="10756" max="10756" width="13" customWidth="1"/>
    <col min="10757" max="10757" width="14.42578125" customWidth="1"/>
    <col min="10758" max="10758" width="14.85546875" customWidth="1"/>
    <col min="10759" max="10759" width="13.5703125" customWidth="1"/>
    <col min="10760" max="10760" width="14.42578125" customWidth="1"/>
    <col min="10761" max="10761" width="14.7109375" customWidth="1"/>
    <col min="10762" max="10762" width="14.42578125" customWidth="1"/>
    <col min="10763" max="10763" width="13.42578125" bestFit="1" customWidth="1"/>
    <col min="11003" max="11003" width="4.5703125" customWidth="1"/>
    <col min="11004" max="11004" width="50.7109375" customWidth="1"/>
    <col min="11007" max="11007" width="14.7109375" customWidth="1"/>
    <col min="11008" max="11008" width="16.85546875" customWidth="1"/>
    <col min="11009" max="11009" width="15.5703125" customWidth="1"/>
    <col min="11010" max="11010" width="14.42578125" customWidth="1"/>
    <col min="11011" max="11011" width="14" customWidth="1"/>
    <col min="11012" max="11012" width="13" customWidth="1"/>
    <col min="11013" max="11013" width="14.42578125" customWidth="1"/>
    <col min="11014" max="11014" width="14.85546875" customWidth="1"/>
    <col min="11015" max="11015" width="13.5703125" customWidth="1"/>
    <col min="11016" max="11016" width="14.42578125" customWidth="1"/>
    <col min="11017" max="11017" width="14.7109375" customWidth="1"/>
    <col min="11018" max="11018" width="14.42578125" customWidth="1"/>
    <col min="11019" max="11019" width="13.42578125" bestFit="1" customWidth="1"/>
    <col min="11259" max="11259" width="4.5703125" customWidth="1"/>
    <col min="11260" max="11260" width="50.7109375" customWidth="1"/>
    <col min="11263" max="11263" width="14.7109375" customWidth="1"/>
    <col min="11264" max="11264" width="16.85546875" customWidth="1"/>
    <col min="11265" max="11265" width="15.5703125" customWidth="1"/>
    <col min="11266" max="11266" width="14.42578125" customWidth="1"/>
    <col min="11267" max="11267" width="14" customWidth="1"/>
    <col min="11268" max="11268" width="13" customWidth="1"/>
    <col min="11269" max="11269" width="14.42578125" customWidth="1"/>
    <col min="11270" max="11270" width="14.85546875" customWidth="1"/>
    <col min="11271" max="11271" width="13.5703125" customWidth="1"/>
    <col min="11272" max="11272" width="14.42578125" customWidth="1"/>
    <col min="11273" max="11273" width="14.7109375" customWidth="1"/>
    <col min="11274" max="11274" width="14.42578125" customWidth="1"/>
    <col min="11275" max="11275" width="13.42578125" bestFit="1" customWidth="1"/>
    <col min="11515" max="11515" width="4.5703125" customWidth="1"/>
    <col min="11516" max="11516" width="50.7109375" customWidth="1"/>
    <col min="11519" max="11519" width="14.7109375" customWidth="1"/>
    <col min="11520" max="11520" width="16.85546875" customWidth="1"/>
    <col min="11521" max="11521" width="15.5703125" customWidth="1"/>
    <col min="11522" max="11522" width="14.42578125" customWidth="1"/>
    <col min="11523" max="11523" width="14" customWidth="1"/>
    <col min="11524" max="11524" width="13" customWidth="1"/>
    <col min="11525" max="11525" width="14.42578125" customWidth="1"/>
    <col min="11526" max="11526" width="14.85546875" customWidth="1"/>
    <col min="11527" max="11527" width="13.5703125" customWidth="1"/>
    <col min="11528" max="11528" width="14.42578125" customWidth="1"/>
    <col min="11529" max="11529" width="14.7109375" customWidth="1"/>
    <col min="11530" max="11530" width="14.42578125" customWidth="1"/>
    <col min="11531" max="11531" width="13.42578125" bestFit="1" customWidth="1"/>
    <col min="11771" max="11771" width="4.5703125" customWidth="1"/>
    <col min="11772" max="11772" width="50.7109375" customWidth="1"/>
    <col min="11775" max="11775" width="14.7109375" customWidth="1"/>
    <col min="11776" max="11776" width="16.85546875" customWidth="1"/>
    <col min="11777" max="11777" width="15.5703125" customWidth="1"/>
    <col min="11778" max="11778" width="14.42578125" customWidth="1"/>
    <col min="11779" max="11779" width="14" customWidth="1"/>
    <col min="11780" max="11780" width="13" customWidth="1"/>
    <col min="11781" max="11781" width="14.42578125" customWidth="1"/>
    <col min="11782" max="11782" width="14.85546875" customWidth="1"/>
    <col min="11783" max="11783" width="13.5703125" customWidth="1"/>
    <col min="11784" max="11784" width="14.42578125" customWidth="1"/>
    <col min="11785" max="11785" width="14.7109375" customWidth="1"/>
    <col min="11786" max="11786" width="14.42578125" customWidth="1"/>
    <col min="11787" max="11787" width="13.42578125" bestFit="1" customWidth="1"/>
    <col min="12027" max="12027" width="4.5703125" customWidth="1"/>
    <col min="12028" max="12028" width="50.7109375" customWidth="1"/>
    <col min="12031" max="12031" width="14.7109375" customWidth="1"/>
    <col min="12032" max="12032" width="16.85546875" customWidth="1"/>
    <col min="12033" max="12033" width="15.5703125" customWidth="1"/>
    <col min="12034" max="12034" width="14.42578125" customWidth="1"/>
    <col min="12035" max="12035" width="14" customWidth="1"/>
    <col min="12036" max="12036" width="13" customWidth="1"/>
    <col min="12037" max="12037" width="14.42578125" customWidth="1"/>
    <col min="12038" max="12038" width="14.85546875" customWidth="1"/>
    <col min="12039" max="12039" width="13.5703125" customWidth="1"/>
    <col min="12040" max="12040" width="14.42578125" customWidth="1"/>
    <col min="12041" max="12041" width="14.7109375" customWidth="1"/>
    <col min="12042" max="12042" width="14.42578125" customWidth="1"/>
    <col min="12043" max="12043" width="13.42578125" bestFit="1" customWidth="1"/>
    <col min="12283" max="12283" width="4.5703125" customWidth="1"/>
    <col min="12284" max="12284" width="50.7109375" customWidth="1"/>
    <col min="12287" max="12287" width="14.7109375" customWidth="1"/>
    <col min="12288" max="12288" width="16.85546875" customWidth="1"/>
    <col min="12289" max="12289" width="15.5703125" customWidth="1"/>
    <col min="12290" max="12290" width="14.42578125" customWidth="1"/>
    <col min="12291" max="12291" width="14" customWidth="1"/>
    <col min="12292" max="12292" width="13" customWidth="1"/>
    <col min="12293" max="12293" width="14.42578125" customWidth="1"/>
    <col min="12294" max="12294" width="14.85546875" customWidth="1"/>
    <col min="12295" max="12295" width="13.5703125" customWidth="1"/>
    <col min="12296" max="12296" width="14.42578125" customWidth="1"/>
    <col min="12297" max="12297" width="14.7109375" customWidth="1"/>
    <col min="12298" max="12298" width="14.42578125" customWidth="1"/>
    <col min="12299" max="12299" width="13.42578125" bestFit="1" customWidth="1"/>
    <col min="12539" max="12539" width="4.5703125" customWidth="1"/>
    <col min="12540" max="12540" width="50.7109375" customWidth="1"/>
    <col min="12543" max="12543" width="14.7109375" customWidth="1"/>
    <col min="12544" max="12544" width="16.85546875" customWidth="1"/>
    <col min="12545" max="12545" width="15.5703125" customWidth="1"/>
    <col min="12546" max="12546" width="14.42578125" customWidth="1"/>
    <col min="12547" max="12547" width="14" customWidth="1"/>
    <col min="12548" max="12548" width="13" customWidth="1"/>
    <col min="12549" max="12549" width="14.42578125" customWidth="1"/>
    <col min="12550" max="12550" width="14.85546875" customWidth="1"/>
    <col min="12551" max="12551" width="13.5703125" customWidth="1"/>
    <col min="12552" max="12552" width="14.42578125" customWidth="1"/>
    <col min="12553" max="12553" width="14.7109375" customWidth="1"/>
    <col min="12554" max="12554" width="14.42578125" customWidth="1"/>
    <col min="12555" max="12555" width="13.42578125" bestFit="1" customWidth="1"/>
    <col min="12795" max="12795" width="4.5703125" customWidth="1"/>
    <col min="12796" max="12796" width="50.7109375" customWidth="1"/>
    <col min="12799" max="12799" width="14.7109375" customWidth="1"/>
    <col min="12800" max="12800" width="16.85546875" customWidth="1"/>
    <col min="12801" max="12801" width="15.5703125" customWidth="1"/>
    <col min="12802" max="12802" width="14.42578125" customWidth="1"/>
    <col min="12803" max="12803" width="14" customWidth="1"/>
    <col min="12804" max="12804" width="13" customWidth="1"/>
    <col min="12805" max="12805" width="14.42578125" customWidth="1"/>
    <col min="12806" max="12806" width="14.85546875" customWidth="1"/>
    <col min="12807" max="12807" width="13.5703125" customWidth="1"/>
    <col min="12808" max="12808" width="14.42578125" customWidth="1"/>
    <col min="12809" max="12809" width="14.7109375" customWidth="1"/>
    <col min="12810" max="12810" width="14.42578125" customWidth="1"/>
    <col min="12811" max="12811" width="13.42578125" bestFit="1" customWidth="1"/>
    <col min="13051" max="13051" width="4.5703125" customWidth="1"/>
    <col min="13052" max="13052" width="50.7109375" customWidth="1"/>
    <col min="13055" max="13055" width="14.7109375" customWidth="1"/>
    <col min="13056" max="13056" width="16.85546875" customWidth="1"/>
    <col min="13057" max="13057" width="15.5703125" customWidth="1"/>
    <col min="13058" max="13058" width="14.42578125" customWidth="1"/>
    <col min="13059" max="13059" width="14" customWidth="1"/>
    <col min="13060" max="13060" width="13" customWidth="1"/>
    <col min="13061" max="13061" width="14.42578125" customWidth="1"/>
    <col min="13062" max="13062" width="14.85546875" customWidth="1"/>
    <col min="13063" max="13063" width="13.5703125" customWidth="1"/>
    <col min="13064" max="13064" width="14.42578125" customWidth="1"/>
    <col min="13065" max="13065" width="14.7109375" customWidth="1"/>
    <col min="13066" max="13066" width="14.42578125" customWidth="1"/>
    <col min="13067" max="13067" width="13.42578125" bestFit="1" customWidth="1"/>
    <col min="13307" max="13307" width="4.5703125" customWidth="1"/>
    <col min="13308" max="13308" width="50.7109375" customWidth="1"/>
    <col min="13311" max="13311" width="14.7109375" customWidth="1"/>
    <col min="13312" max="13312" width="16.85546875" customWidth="1"/>
    <col min="13313" max="13313" width="15.5703125" customWidth="1"/>
    <col min="13314" max="13314" width="14.42578125" customWidth="1"/>
    <col min="13315" max="13315" width="14" customWidth="1"/>
    <col min="13316" max="13316" width="13" customWidth="1"/>
    <col min="13317" max="13317" width="14.42578125" customWidth="1"/>
    <col min="13318" max="13318" width="14.85546875" customWidth="1"/>
    <col min="13319" max="13319" width="13.5703125" customWidth="1"/>
    <col min="13320" max="13320" width="14.42578125" customWidth="1"/>
    <col min="13321" max="13321" width="14.7109375" customWidth="1"/>
    <col min="13322" max="13322" width="14.42578125" customWidth="1"/>
    <col min="13323" max="13323" width="13.42578125" bestFit="1" customWidth="1"/>
    <col min="13563" max="13563" width="4.5703125" customWidth="1"/>
    <col min="13564" max="13564" width="50.7109375" customWidth="1"/>
    <col min="13567" max="13567" width="14.7109375" customWidth="1"/>
    <col min="13568" max="13568" width="16.85546875" customWidth="1"/>
    <col min="13569" max="13569" width="15.5703125" customWidth="1"/>
    <col min="13570" max="13570" width="14.42578125" customWidth="1"/>
    <col min="13571" max="13571" width="14" customWidth="1"/>
    <col min="13572" max="13572" width="13" customWidth="1"/>
    <col min="13573" max="13573" width="14.42578125" customWidth="1"/>
    <col min="13574" max="13574" width="14.85546875" customWidth="1"/>
    <col min="13575" max="13575" width="13.5703125" customWidth="1"/>
    <col min="13576" max="13576" width="14.42578125" customWidth="1"/>
    <col min="13577" max="13577" width="14.7109375" customWidth="1"/>
    <col min="13578" max="13578" width="14.42578125" customWidth="1"/>
    <col min="13579" max="13579" width="13.42578125" bestFit="1" customWidth="1"/>
    <col min="13819" max="13819" width="4.5703125" customWidth="1"/>
    <col min="13820" max="13820" width="50.7109375" customWidth="1"/>
    <col min="13823" max="13823" width="14.7109375" customWidth="1"/>
    <col min="13824" max="13824" width="16.85546875" customWidth="1"/>
    <col min="13825" max="13825" width="15.5703125" customWidth="1"/>
    <col min="13826" max="13826" width="14.42578125" customWidth="1"/>
    <col min="13827" max="13827" width="14" customWidth="1"/>
    <col min="13828" max="13828" width="13" customWidth="1"/>
    <col min="13829" max="13829" width="14.42578125" customWidth="1"/>
    <col min="13830" max="13830" width="14.85546875" customWidth="1"/>
    <col min="13831" max="13831" width="13.5703125" customWidth="1"/>
    <col min="13832" max="13832" width="14.42578125" customWidth="1"/>
    <col min="13833" max="13833" width="14.7109375" customWidth="1"/>
    <col min="13834" max="13834" width="14.42578125" customWidth="1"/>
    <col min="13835" max="13835" width="13.42578125" bestFit="1" customWidth="1"/>
    <col min="14075" max="14075" width="4.5703125" customWidth="1"/>
    <col min="14076" max="14076" width="50.7109375" customWidth="1"/>
    <col min="14079" max="14079" width="14.7109375" customWidth="1"/>
    <col min="14080" max="14080" width="16.85546875" customWidth="1"/>
    <col min="14081" max="14081" width="15.5703125" customWidth="1"/>
    <col min="14082" max="14082" width="14.42578125" customWidth="1"/>
    <col min="14083" max="14083" width="14" customWidth="1"/>
    <col min="14084" max="14084" width="13" customWidth="1"/>
    <col min="14085" max="14085" width="14.42578125" customWidth="1"/>
    <col min="14086" max="14086" width="14.85546875" customWidth="1"/>
    <col min="14087" max="14087" width="13.5703125" customWidth="1"/>
    <col min="14088" max="14088" width="14.42578125" customWidth="1"/>
    <col min="14089" max="14089" width="14.7109375" customWidth="1"/>
    <col min="14090" max="14090" width="14.42578125" customWidth="1"/>
    <col min="14091" max="14091" width="13.42578125" bestFit="1" customWidth="1"/>
    <col min="14331" max="14331" width="4.5703125" customWidth="1"/>
    <col min="14332" max="14332" width="50.7109375" customWidth="1"/>
    <col min="14335" max="14335" width="14.7109375" customWidth="1"/>
    <col min="14336" max="14336" width="16.85546875" customWidth="1"/>
    <col min="14337" max="14337" width="15.5703125" customWidth="1"/>
    <col min="14338" max="14338" width="14.42578125" customWidth="1"/>
    <col min="14339" max="14339" width="14" customWidth="1"/>
    <col min="14340" max="14340" width="13" customWidth="1"/>
    <col min="14341" max="14341" width="14.42578125" customWidth="1"/>
    <col min="14342" max="14342" width="14.85546875" customWidth="1"/>
    <col min="14343" max="14343" width="13.5703125" customWidth="1"/>
    <col min="14344" max="14344" width="14.42578125" customWidth="1"/>
    <col min="14345" max="14345" width="14.7109375" customWidth="1"/>
    <col min="14346" max="14346" width="14.42578125" customWidth="1"/>
    <col min="14347" max="14347" width="13.42578125" bestFit="1" customWidth="1"/>
    <col min="14587" max="14587" width="4.5703125" customWidth="1"/>
    <col min="14588" max="14588" width="50.7109375" customWidth="1"/>
    <col min="14591" max="14591" width="14.7109375" customWidth="1"/>
    <col min="14592" max="14592" width="16.85546875" customWidth="1"/>
    <col min="14593" max="14593" width="15.5703125" customWidth="1"/>
    <col min="14594" max="14594" width="14.42578125" customWidth="1"/>
    <col min="14595" max="14595" width="14" customWidth="1"/>
    <col min="14596" max="14596" width="13" customWidth="1"/>
    <col min="14597" max="14597" width="14.42578125" customWidth="1"/>
    <col min="14598" max="14598" width="14.85546875" customWidth="1"/>
    <col min="14599" max="14599" width="13.5703125" customWidth="1"/>
    <col min="14600" max="14600" width="14.42578125" customWidth="1"/>
    <col min="14601" max="14601" width="14.7109375" customWidth="1"/>
    <col min="14602" max="14602" width="14.42578125" customWidth="1"/>
    <col min="14603" max="14603" width="13.42578125" bestFit="1" customWidth="1"/>
    <col min="14843" max="14843" width="4.5703125" customWidth="1"/>
    <col min="14844" max="14844" width="50.7109375" customWidth="1"/>
    <col min="14847" max="14847" width="14.7109375" customWidth="1"/>
    <col min="14848" max="14848" width="16.85546875" customWidth="1"/>
    <col min="14849" max="14849" width="15.5703125" customWidth="1"/>
    <col min="14850" max="14850" width="14.42578125" customWidth="1"/>
    <col min="14851" max="14851" width="14" customWidth="1"/>
    <col min="14852" max="14852" width="13" customWidth="1"/>
    <col min="14853" max="14853" width="14.42578125" customWidth="1"/>
    <col min="14854" max="14854" width="14.85546875" customWidth="1"/>
    <col min="14855" max="14855" width="13.5703125" customWidth="1"/>
    <col min="14856" max="14856" width="14.42578125" customWidth="1"/>
    <col min="14857" max="14857" width="14.7109375" customWidth="1"/>
    <col min="14858" max="14858" width="14.42578125" customWidth="1"/>
    <col min="14859" max="14859" width="13.42578125" bestFit="1" customWidth="1"/>
    <col min="15099" max="15099" width="4.5703125" customWidth="1"/>
    <col min="15100" max="15100" width="50.7109375" customWidth="1"/>
    <col min="15103" max="15103" width="14.7109375" customWidth="1"/>
    <col min="15104" max="15104" width="16.85546875" customWidth="1"/>
    <col min="15105" max="15105" width="15.5703125" customWidth="1"/>
    <col min="15106" max="15106" width="14.42578125" customWidth="1"/>
    <col min="15107" max="15107" width="14" customWidth="1"/>
    <col min="15108" max="15108" width="13" customWidth="1"/>
    <col min="15109" max="15109" width="14.42578125" customWidth="1"/>
    <col min="15110" max="15110" width="14.85546875" customWidth="1"/>
    <col min="15111" max="15111" width="13.5703125" customWidth="1"/>
    <col min="15112" max="15112" width="14.42578125" customWidth="1"/>
    <col min="15113" max="15113" width="14.7109375" customWidth="1"/>
    <col min="15114" max="15114" width="14.42578125" customWidth="1"/>
    <col min="15115" max="15115" width="13.42578125" bestFit="1" customWidth="1"/>
    <col min="15355" max="15355" width="4.5703125" customWidth="1"/>
    <col min="15356" max="15356" width="50.7109375" customWidth="1"/>
    <col min="15359" max="15359" width="14.7109375" customWidth="1"/>
    <col min="15360" max="15360" width="16.85546875" customWidth="1"/>
    <col min="15361" max="15361" width="15.5703125" customWidth="1"/>
    <col min="15362" max="15362" width="14.42578125" customWidth="1"/>
    <col min="15363" max="15363" width="14" customWidth="1"/>
    <col min="15364" max="15364" width="13" customWidth="1"/>
    <col min="15365" max="15365" width="14.42578125" customWidth="1"/>
    <col min="15366" max="15366" width="14.85546875" customWidth="1"/>
    <col min="15367" max="15367" width="13.5703125" customWidth="1"/>
    <col min="15368" max="15368" width="14.42578125" customWidth="1"/>
    <col min="15369" max="15369" width="14.7109375" customWidth="1"/>
    <col min="15370" max="15370" width="14.42578125" customWidth="1"/>
    <col min="15371" max="15371" width="13.42578125" bestFit="1" customWidth="1"/>
    <col min="15611" max="15611" width="4.5703125" customWidth="1"/>
    <col min="15612" max="15612" width="50.7109375" customWidth="1"/>
    <col min="15615" max="15615" width="14.7109375" customWidth="1"/>
    <col min="15616" max="15616" width="16.85546875" customWidth="1"/>
    <col min="15617" max="15617" width="15.5703125" customWidth="1"/>
    <col min="15618" max="15618" width="14.42578125" customWidth="1"/>
    <col min="15619" max="15619" width="14" customWidth="1"/>
    <col min="15620" max="15620" width="13" customWidth="1"/>
    <col min="15621" max="15621" width="14.42578125" customWidth="1"/>
    <col min="15622" max="15622" width="14.85546875" customWidth="1"/>
    <col min="15623" max="15623" width="13.5703125" customWidth="1"/>
    <col min="15624" max="15624" width="14.42578125" customWidth="1"/>
    <col min="15625" max="15625" width="14.7109375" customWidth="1"/>
    <col min="15626" max="15626" width="14.42578125" customWidth="1"/>
    <col min="15627" max="15627" width="13.42578125" bestFit="1" customWidth="1"/>
    <col min="15867" max="15867" width="4.5703125" customWidth="1"/>
    <col min="15868" max="15868" width="50.7109375" customWidth="1"/>
    <col min="15871" max="15871" width="14.7109375" customWidth="1"/>
    <col min="15872" max="15872" width="16.85546875" customWidth="1"/>
    <col min="15873" max="15873" width="15.5703125" customWidth="1"/>
    <col min="15874" max="15874" width="14.42578125" customWidth="1"/>
    <col min="15875" max="15875" width="14" customWidth="1"/>
    <col min="15876" max="15876" width="13" customWidth="1"/>
    <col min="15877" max="15877" width="14.42578125" customWidth="1"/>
    <col min="15878" max="15878" width="14.85546875" customWidth="1"/>
    <col min="15879" max="15879" width="13.5703125" customWidth="1"/>
    <col min="15880" max="15880" width="14.42578125" customWidth="1"/>
    <col min="15881" max="15881" width="14.7109375" customWidth="1"/>
    <col min="15882" max="15882" width="14.42578125" customWidth="1"/>
    <col min="15883" max="15883" width="13.42578125" bestFit="1" customWidth="1"/>
    <col min="16123" max="16123" width="4.5703125" customWidth="1"/>
    <col min="16124" max="16124" width="50.7109375" customWidth="1"/>
    <col min="16127" max="16127" width="14.7109375" customWidth="1"/>
    <col min="16128" max="16128" width="16.85546875" customWidth="1"/>
    <col min="16129" max="16129" width="15.5703125" customWidth="1"/>
    <col min="16130" max="16130" width="14.42578125" customWidth="1"/>
    <col min="16131" max="16131" width="14" customWidth="1"/>
    <col min="16132" max="16132" width="13" customWidth="1"/>
    <col min="16133" max="16133" width="14.42578125" customWidth="1"/>
    <col min="16134" max="16134" width="14.85546875" customWidth="1"/>
    <col min="16135" max="16135" width="13.5703125" customWidth="1"/>
    <col min="16136" max="16136" width="14.42578125" customWidth="1"/>
    <col min="16137" max="16137" width="14.7109375" customWidth="1"/>
    <col min="16138" max="16138" width="14.42578125" customWidth="1"/>
    <col min="16139" max="16139" width="13.42578125" bestFit="1" customWidth="1"/>
  </cols>
  <sheetData>
    <row r="1" spans="2:12" ht="21.75" customHeight="1" x14ac:dyDescent="0.25">
      <c r="B1" s="106"/>
      <c r="C1" s="106"/>
      <c r="D1" s="106"/>
      <c r="E1" s="106"/>
      <c r="F1" s="106"/>
      <c r="G1" s="106"/>
      <c r="H1" s="106"/>
    </row>
    <row r="2" spans="2:12" ht="26.25" customHeight="1" x14ac:dyDescent="0.25">
      <c r="B2" s="512" t="s">
        <v>153</v>
      </c>
      <c r="C2" s="512"/>
      <c r="D2" s="512"/>
      <c r="E2" s="512"/>
      <c r="F2" s="512"/>
      <c r="G2" s="512"/>
      <c r="H2" s="512"/>
      <c r="I2" s="512"/>
      <c r="J2" s="512"/>
    </row>
    <row r="3" spans="2:12" x14ac:dyDescent="0.25">
      <c r="B3" s="512" t="s">
        <v>154</v>
      </c>
      <c r="C3" s="512"/>
      <c r="D3" s="512"/>
      <c r="E3" s="512"/>
      <c r="F3" s="512"/>
      <c r="G3" s="512"/>
      <c r="H3" s="512"/>
      <c r="I3" s="512"/>
      <c r="J3" s="512"/>
    </row>
    <row r="4" spans="2:12" x14ac:dyDescent="0.25">
      <c r="B4" s="512"/>
      <c r="C4" s="512"/>
      <c r="D4" s="512"/>
      <c r="E4" s="512"/>
      <c r="F4" s="512"/>
      <c r="G4" s="512"/>
      <c r="H4" s="512"/>
    </row>
    <row r="5" spans="2:12" ht="28.5" customHeight="1" x14ac:dyDescent="0.25">
      <c r="B5" s="107" t="s">
        <v>155</v>
      </c>
      <c r="C5" s="517" t="s">
        <v>180</v>
      </c>
      <c r="D5" s="517"/>
      <c r="E5" s="517"/>
      <c r="F5" s="517"/>
      <c r="G5" s="517"/>
      <c r="H5" s="517"/>
      <c r="I5" s="517"/>
      <c r="J5" s="517"/>
    </row>
    <row r="6" spans="2:12" x14ac:dyDescent="0.25">
      <c r="B6" s="107" t="s">
        <v>21</v>
      </c>
      <c r="C6" s="518" t="s">
        <v>182</v>
      </c>
      <c r="D6" s="519"/>
      <c r="E6" s="519"/>
      <c r="F6" s="519"/>
      <c r="G6" s="519"/>
      <c r="H6" s="519"/>
      <c r="I6" s="519"/>
      <c r="J6" s="520"/>
    </row>
    <row r="7" spans="2:12" x14ac:dyDescent="0.25">
      <c r="B7" s="107" t="s">
        <v>156</v>
      </c>
      <c r="C7" s="516" t="s">
        <v>157</v>
      </c>
      <c r="D7" s="516"/>
      <c r="E7" s="516"/>
      <c r="F7" s="516"/>
      <c r="G7" s="516"/>
      <c r="H7" s="516"/>
      <c r="I7" s="516"/>
      <c r="J7" s="516"/>
    </row>
    <row r="8" spans="2:12" x14ac:dyDescent="0.25">
      <c r="B8" s="106"/>
      <c r="C8" s="106"/>
      <c r="D8" s="106"/>
      <c r="E8" s="106"/>
      <c r="F8" s="106"/>
      <c r="G8" s="106"/>
      <c r="H8" s="106"/>
    </row>
    <row r="9" spans="2:12" s="108" customFormat="1" ht="30" customHeight="1" x14ac:dyDescent="0.25">
      <c r="B9" s="507" t="s">
        <v>158</v>
      </c>
      <c r="C9" s="507" t="s">
        <v>159</v>
      </c>
      <c r="D9" s="507" t="s">
        <v>160</v>
      </c>
      <c r="E9" s="524" t="s">
        <v>199</v>
      </c>
      <c r="F9" s="525"/>
      <c r="G9" s="526" t="s">
        <v>198</v>
      </c>
      <c r="H9" s="527"/>
      <c r="I9" s="521" t="s">
        <v>161</v>
      </c>
      <c r="J9" s="521" t="s">
        <v>162</v>
      </c>
    </row>
    <row r="10" spans="2:12" s="108" customFormat="1" ht="29.25" customHeight="1" x14ac:dyDescent="0.25">
      <c r="B10" s="507"/>
      <c r="C10" s="507"/>
      <c r="D10" s="507"/>
      <c r="E10" s="109" t="s">
        <v>163</v>
      </c>
      <c r="F10" s="109" t="s">
        <v>164</v>
      </c>
      <c r="G10" s="109" t="s">
        <v>163</v>
      </c>
      <c r="H10" s="109" t="s">
        <v>164</v>
      </c>
      <c r="I10" s="521"/>
      <c r="J10" s="521"/>
    </row>
    <row r="11" spans="2:12" s="108" customFormat="1" ht="32.1" customHeight="1" thickBot="1" x14ac:dyDescent="0.3">
      <c r="B11" s="85" t="s">
        <v>23</v>
      </c>
      <c r="C11" s="111">
        <v>640</v>
      </c>
      <c r="D11" s="111">
        <v>5</v>
      </c>
      <c r="E11" s="114">
        <v>159752.25</v>
      </c>
      <c r="F11" s="114">
        <v>102241440</v>
      </c>
      <c r="G11" s="114">
        <v>140000</v>
      </c>
      <c r="H11" s="114">
        <f>C11*G11</f>
        <v>89600000</v>
      </c>
      <c r="I11" s="113"/>
      <c r="J11" s="114">
        <f>AVERAGE(H11,F11)</f>
        <v>95920720</v>
      </c>
      <c r="K11" s="246"/>
      <c r="L11" s="246"/>
    </row>
    <row r="12" spans="2:12" s="108" customFormat="1" ht="198.95" hidden="1" customHeight="1" thickBot="1" x14ac:dyDescent="0.3">
      <c r="B12" s="110" t="s">
        <v>165</v>
      </c>
      <c r="C12" s="111">
        <v>1</v>
      </c>
      <c r="D12" s="111"/>
      <c r="E12" s="112">
        <v>324228390</v>
      </c>
      <c r="F12" s="112">
        <v>324228390</v>
      </c>
      <c r="G12" s="112"/>
      <c r="H12" s="112">
        <v>385831784.10000002</v>
      </c>
      <c r="I12" s="113"/>
      <c r="J12" s="114" t="e">
        <f>AVERAGE(#REF!,#REF!,#REF!,F12)</f>
        <v>#REF!</v>
      </c>
    </row>
    <row r="13" spans="2:12" s="108" customFormat="1" ht="127.5" hidden="1" x14ac:dyDescent="0.25">
      <c r="B13" s="110" t="s">
        <v>166</v>
      </c>
      <c r="C13" s="111">
        <v>1</v>
      </c>
      <c r="D13" s="111"/>
      <c r="E13" s="112">
        <v>84853500</v>
      </c>
      <c r="F13" s="112">
        <v>84853500</v>
      </c>
      <c r="G13" s="112"/>
      <c r="H13" s="112">
        <v>100975665</v>
      </c>
      <c r="I13" s="113"/>
      <c r="J13" s="114" t="e">
        <f>AVERAGE(#REF!,#REF!,#REF!,F13)</f>
        <v>#REF!</v>
      </c>
    </row>
    <row r="14" spans="2:12" s="108" customFormat="1" ht="227.1" hidden="1" customHeight="1" x14ac:dyDescent="0.25">
      <c r="B14" s="110" t="s">
        <v>167</v>
      </c>
      <c r="C14" s="111">
        <v>1</v>
      </c>
      <c r="D14" s="111"/>
      <c r="E14" s="112">
        <v>19112060</v>
      </c>
      <c r="F14" s="112">
        <v>19112060</v>
      </c>
      <c r="G14" s="112"/>
      <c r="H14" s="112">
        <v>22743351.399999999</v>
      </c>
      <c r="I14" s="113"/>
      <c r="J14" s="114" t="e">
        <f>AVERAGE(#REF!,#REF!,#REF!,F14)</f>
        <v>#REF!</v>
      </c>
    </row>
    <row r="15" spans="2:12" ht="109.5" hidden="1" customHeight="1" x14ac:dyDescent="0.25">
      <c r="B15" s="110" t="s">
        <v>168</v>
      </c>
      <c r="C15" s="115">
        <v>1</v>
      </c>
      <c r="D15" s="115">
        <v>8</v>
      </c>
      <c r="E15" s="116">
        <v>76889070</v>
      </c>
      <c r="F15" s="116">
        <v>76889070</v>
      </c>
      <c r="G15" s="116"/>
      <c r="H15" s="116">
        <v>91497993.299999997</v>
      </c>
      <c r="I15" s="117"/>
      <c r="J15" s="114" t="e">
        <f>AVERAGE(#REF!,#REF!,#REF!,F15)</f>
        <v>#REF!</v>
      </c>
      <c r="K15" s="118"/>
      <c r="L15" s="119"/>
    </row>
    <row r="16" spans="2:12" ht="15.75" x14ac:dyDescent="0.25">
      <c r="B16" s="523"/>
      <c r="C16" s="523"/>
      <c r="D16" s="523"/>
      <c r="E16" s="120" t="s">
        <v>169</v>
      </c>
      <c r="F16" s="121"/>
      <c r="G16" s="121"/>
      <c r="H16" s="121"/>
      <c r="I16" s="120"/>
      <c r="J16" s="122">
        <f>+J11</f>
        <v>95920720</v>
      </c>
      <c r="L16" s="119">
        <v>942274160</v>
      </c>
    </row>
    <row r="17" spans="2:12" ht="15.75" hidden="1" x14ac:dyDescent="0.25">
      <c r="B17" s="523"/>
      <c r="C17" s="523"/>
      <c r="D17" s="523"/>
      <c r="E17" s="120" t="s">
        <v>170</v>
      </c>
      <c r="F17" s="120"/>
      <c r="G17" s="120"/>
      <c r="H17" s="123"/>
      <c r="I17" s="120"/>
      <c r="J17" s="124"/>
      <c r="L17" s="119"/>
    </row>
    <row r="18" spans="2:12" ht="15.75" x14ac:dyDescent="0.25">
      <c r="B18" s="523"/>
      <c r="C18" s="523"/>
      <c r="D18" s="523"/>
      <c r="E18" s="125" t="s">
        <v>152</v>
      </c>
      <c r="F18" s="126"/>
      <c r="G18" s="126"/>
      <c r="H18" s="123"/>
      <c r="I18" s="120"/>
      <c r="J18" s="124"/>
      <c r="L18" s="119">
        <v>187512557.84</v>
      </c>
    </row>
    <row r="19" spans="2:12" ht="15.75" x14ac:dyDescent="0.25">
      <c r="B19" s="523"/>
      <c r="C19" s="523"/>
      <c r="D19" s="523"/>
      <c r="E19" s="120" t="s">
        <v>171</v>
      </c>
      <c r="F19" s="127"/>
      <c r="G19" s="127"/>
      <c r="H19" s="121"/>
      <c r="I19" s="128"/>
      <c r="J19" s="124">
        <f>+J11</f>
        <v>95920720</v>
      </c>
      <c r="L19" s="119">
        <v>1129786717.8399999</v>
      </c>
    </row>
    <row r="20" spans="2:12" ht="30" customHeight="1" x14ac:dyDescent="0.25">
      <c r="B20" s="129" t="s">
        <v>172</v>
      </c>
      <c r="C20" s="143"/>
      <c r="D20" s="143"/>
      <c r="E20" s="519" t="s">
        <v>201</v>
      </c>
      <c r="F20" s="519"/>
      <c r="G20" s="519" t="s">
        <v>200</v>
      </c>
      <c r="H20" s="520"/>
      <c r="I20" s="130"/>
      <c r="J20" s="131">
        <f>+J11</f>
        <v>95920720</v>
      </c>
      <c r="L20" s="119">
        <v>1129786717.8399999</v>
      </c>
    </row>
    <row r="21" spans="2:12" ht="40.5" customHeight="1" x14ac:dyDescent="0.25">
      <c r="B21" s="132" t="s">
        <v>173</v>
      </c>
      <c r="C21" s="522"/>
      <c r="D21" s="522"/>
      <c r="E21" s="522"/>
      <c r="F21" s="522"/>
      <c r="G21" s="522"/>
      <c r="H21" s="522"/>
      <c r="I21" s="522"/>
      <c r="J21" s="522"/>
      <c r="L21" s="119"/>
    </row>
    <row r="22" spans="2:12" ht="42.75" customHeight="1" x14ac:dyDescent="0.25">
      <c r="B22" s="133" t="s">
        <v>174</v>
      </c>
      <c r="C22" s="509" t="s">
        <v>208</v>
      </c>
      <c r="D22" s="509"/>
      <c r="E22" s="509"/>
      <c r="F22" s="509"/>
      <c r="G22" s="509"/>
      <c r="H22" s="509"/>
      <c r="I22" s="509"/>
      <c r="J22" s="509"/>
    </row>
    <row r="23" spans="2:12" x14ac:dyDescent="0.25">
      <c r="B23" s="510"/>
      <c r="C23" s="510"/>
      <c r="D23" s="510"/>
      <c r="E23" s="510"/>
      <c r="F23" s="510"/>
      <c r="G23" s="510"/>
      <c r="H23" s="510"/>
    </row>
    <row r="24" spans="2:12" ht="57" customHeight="1" x14ac:dyDescent="0.25">
      <c r="B24" s="129" t="s">
        <v>175</v>
      </c>
      <c r="C24" s="509" t="s">
        <v>176</v>
      </c>
      <c r="D24" s="509"/>
      <c r="E24" s="509"/>
      <c r="F24" s="509"/>
      <c r="G24" s="509"/>
      <c r="H24" s="509"/>
      <c r="I24" s="509"/>
      <c r="J24" s="509"/>
    </row>
    <row r="26" spans="2:12" ht="84.95" customHeight="1" x14ac:dyDescent="0.25">
      <c r="B26" s="134" t="s">
        <v>177</v>
      </c>
      <c r="E26" s="134" t="s">
        <v>178</v>
      </c>
      <c r="F26" s="134"/>
      <c r="G26" s="134"/>
    </row>
    <row r="27" spans="2:12" x14ac:dyDescent="0.25">
      <c r="B27" s="138" t="s">
        <v>187</v>
      </c>
      <c r="C27" s="138"/>
      <c r="D27" s="138"/>
      <c r="E27" s="138"/>
    </row>
    <row r="28" spans="2:12" x14ac:dyDescent="0.25">
      <c r="B28" s="253" t="s">
        <v>203</v>
      </c>
      <c r="C28" s="139"/>
      <c r="D28" s="139"/>
      <c r="E28" s="139"/>
      <c r="F28" s="135"/>
      <c r="G28" s="135"/>
    </row>
    <row r="29" spans="2:12" x14ac:dyDescent="0.25">
      <c r="B29" s="140"/>
      <c r="C29" s="140"/>
      <c r="D29" s="140"/>
      <c r="E29" s="140"/>
    </row>
    <row r="30" spans="2:12" x14ac:dyDescent="0.25">
      <c r="B30" s="528" t="s">
        <v>181</v>
      </c>
      <c r="C30" s="528"/>
      <c r="D30" s="141"/>
      <c r="E30" s="141"/>
    </row>
    <row r="32" spans="2:12" x14ac:dyDescent="0.25">
      <c r="B32" s="102"/>
    </row>
    <row r="33" spans="2:2" hidden="1" x14ac:dyDescent="0.25">
      <c r="B33" s="136" t="s">
        <v>179</v>
      </c>
    </row>
    <row r="34" spans="2:2" x14ac:dyDescent="0.25">
      <c r="B34" s="137"/>
    </row>
  </sheetData>
  <mergeCells count="21">
    <mergeCell ref="B23:H23"/>
    <mergeCell ref="C24:J24"/>
    <mergeCell ref="B30:C30"/>
    <mergeCell ref="E20:F20"/>
    <mergeCell ref="G20:H20"/>
    <mergeCell ref="I9:I10"/>
    <mergeCell ref="C21:J21"/>
    <mergeCell ref="C22:J22"/>
    <mergeCell ref="J9:J10"/>
    <mergeCell ref="B16:D19"/>
    <mergeCell ref="B9:B10"/>
    <mergeCell ref="C9:C10"/>
    <mergeCell ref="D9:D10"/>
    <mergeCell ref="E9:F9"/>
    <mergeCell ref="G9:H9"/>
    <mergeCell ref="C7:J7"/>
    <mergeCell ref="B2:J2"/>
    <mergeCell ref="B3:J3"/>
    <mergeCell ref="B4:H4"/>
    <mergeCell ref="C5:J5"/>
    <mergeCell ref="C6:J6"/>
  </mergeCells>
  <pageMargins left="0.28999999999999998" right="0.5" top="0.33" bottom="0.3" header="0.31496062992125984" footer="0.31496062992125984"/>
  <pageSetup paperSize="14" scale="99" orientation="landscape"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Z42"/>
  <sheetViews>
    <sheetView topLeftCell="S1" zoomScale="50" zoomScaleNormal="50" workbookViewId="0">
      <selection sqref="A1:AK41"/>
    </sheetView>
  </sheetViews>
  <sheetFormatPr baseColWidth="10" defaultRowHeight="15" x14ac:dyDescent="0.25"/>
  <cols>
    <col min="1" max="1" width="1.7109375" customWidth="1"/>
    <col min="2" max="2" width="26.85546875" style="2" customWidth="1"/>
    <col min="3" max="3" width="14.85546875" style="2" hidden="1" customWidth="1"/>
    <col min="4" max="4" width="15.85546875" style="2" hidden="1" customWidth="1"/>
    <col min="5" max="5" width="13.85546875" style="16" hidden="1" customWidth="1"/>
    <col min="6" max="6" width="8.28515625" style="2" hidden="1" customWidth="1"/>
    <col min="7" max="7" width="8.140625" style="2" hidden="1" customWidth="1"/>
    <col min="8" max="8" width="6.42578125" style="2" hidden="1" customWidth="1"/>
    <col min="9" max="9" width="9.42578125" style="2" hidden="1" customWidth="1"/>
    <col min="10" max="10" width="16.140625" hidden="1" customWidth="1"/>
    <col min="11" max="12" width="10.85546875" hidden="1" customWidth="1"/>
    <col min="13" max="13" width="29.5703125" style="102" customWidth="1"/>
    <col min="14" max="14" width="6.85546875" style="17" customWidth="1"/>
    <col min="15" max="15" width="13.5703125" style="17" customWidth="1"/>
    <col min="16" max="16" width="11.5703125" style="17" customWidth="1"/>
    <col min="17" max="17" width="13.85546875" style="17" customWidth="1"/>
    <col min="18" max="18" width="18.28515625" style="88" customWidth="1"/>
    <col min="19" max="19" width="22.42578125" customWidth="1"/>
    <col min="20" max="20" width="10.85546875" customWidth="1"/>
    <col min="21" max="21" width="13.85546875" customWidth="1"/>
    <col min="22" max="22" width="14.85546875" customWidth="1"/>
    <col min="23" max="23" width="12.85546875" customWidth="1"/>
    <col min="24" max="26" width="15.5703125" customWidth="1"/>
    <col min="27" max="27" width="22.42578125" customWidth="1"/>
    <col min="28" max="28" width="10.85546875" customWidth="1"/>
    <col min="29" max="29" width="16.140625" customWidth="1"/>
    <col min="30" max="30" width="13.7109375" customWidth="1"/>
    <col min="31" max="31" width="15.5703125" customWidth="1"/>
    <col min="32" max="32" width="17" customWidth="1"/>
    <col min="33" max="33" width="17.5703125" customWidth="1"/>
    <col min="34" max="34" width="18" customWidth="1"/>
    <col min="35" max="35" width="16.7109375" customWidth="1"/>
    <col min="36" max="36" width="14" customWidth="1"/>
    <col min="37" max="37" width="15.85546875" customWidth="1"/>
    <col min="38" max="38" width="13.85546875" customWidth="1"/>
    <col min="39" max="39" width="20.85546875" customWidth="1"/>
    <col min="40" max="40" width="13.85546875" customWidth="1"/>
    <col min="41" max="41" width="13.140625" bestFit="1" customWidth="1"/>
    <col min="42" max="42" width="13.85546875" bestFit="1" customWidth="1"/>
  </cols>
  <sheetData>
    <row r="2" spans="2:78" x14ac:dyDescent="0.25">
      <c r="B2"/>
      <c r="C2" s="106"/>
      <c r="D2" s="106"/>
      <c r="E2" s="106"/>
      <c r="F2" s="106"/>
      <c r="G2" s="106"/>
      <c r="H2" s="106"/>
      <c r="I2"/>
    </row>
    <row r="3" spans="2:78" x14ac:dyDescent="0.25">
      <c r="B3"/>
      <c r="C3" s="512" t="s">
        <v>153</v>
      </c>
      <c r="D3" s="512"/>
      <c r="E3" s="512"/>
      <c r="F3" s="512"/>
      <c r="G3" s="512"/>
      <c r="H3" s="512"/>
      <c r="I3" s="512"/>
      <c r="J3" s="512"/>
      <c r="K3" s="512"/>
      <c r="L3" s="512"/>
      <c r="M3" s="512"/>
      <c r="N3" s="512"/>
      <c r="O3" s="512"/>
      <c r="P3" s="512"/>
      <c r="Q3" s="512"/>
      <c r="R3" s="512"/>
      <c r="S3" s="512"/>
      <c r="T3" s="512"/>
      <c r="U3" s="512"/>
      <c r="V3" s="512"/>
      <c r="W3" s="512"/>
      <c r="X3" s="512"/>
      <c r="Y3" s="512"/>
      <c r="Z3" s="512"/>
      <c r="AA3" s="512"/>
      <c r="AB3" s="512"/>
      <c r="AC3" s="512"/>
      <c r="AD3" s="512"/>
      <c r="AE3" s="512"/>
    </row>
    <row r="4" spans="2:78" x14ac:dyDescent="0.25">
      <c r="B4"/>
      <c r="C4" s="512" t="s">
        <v>154</v>
      </c>
      <c r="D4" s="512"/>
      <c r="E4" s="512"/>
      <c r="F4" s="512"/>
      <c r="G4" s="512"/>
      <c r="H4" s="512"/>
      <c r="I4" s="512"/>
      <c r="J4" s="512"/>
      <c r="K4" s="512"/>
      <c r="L4" s="512"/>
      <c r="M4" s="512"/>
      <c r="N4" s="512"/>
      <c r="O4" s="512"/>
      <c r="P4" s="512"/>
      <c r="Q4" s="512"/>
      <c r="R4" s="512"/>
      <c r="S4" s="512"/>
      <c r="T4" s="512"/>
      <c r="U4" s="512"/>
      <c r="V4" s="512"/>
      <c r="W4" s="512"/>
      <c r="X4" s="512"/>
      <c r="Y4" s="512"/>
      <c r="Z4" s="512"/>
      <c r="AA4" s="512"/>
      <c r="AB4" s="512"/>
      <c r="AC4" s="512"/>
      <c r="AD4" s="512"/>
      <c r="AE4" s="512"/>
    </row>
    <row r="5" spans="2:78" x14ac:dyDescent="0.25">
      <c r="B5"/>
      <c r="C5" s="550"/>
      <c r="D5" s="550"/>
      <c r="E5" s="550"/>
      <c r="F5" s="550"/>
      <c r="G5" s="550"/>
      <c r="H5" s="550"/>
      <c r="I5" s="550"/>
      <c r="J5" s="550"/>
      <c r="K5" s="550"/>
      <c r="L5" s="550"/>
      <c r="M5" s="550"/>
      <c r="N5" s="550"/>
      <c r="O5" s="550"/>
      <c r="P5" s="550"/>
      <c r="Q5" s="550"/>
      <c r="R5" s="550"/>
      <c r="S5" s="550"/>
      <c r="T5" s="550"/>
      <c r="U5" s="550"/>
      <c r="V5" s="550"/>
      <c r="W5" s="550"/>
      <c r="X5" s="550"/>
      <c r="Y5" s="550"/>
      <c r="Z5" s="550"/>
      <c r="AA5" s="550"/>
      <c r="AB5" s="550"/>
      <c r="AC5" s="550"/>
      <c r="AD5" s="550"/>
      <c r="AE5" s="550"/>
    </row>
    <row r="6" spans="2:78" x14ac:dyDescent="0.25">
      <c r="B6" s="107" t="s">
        <v>155</v>
      </c>
      <c r="C6" s="107" t="s">
        <v>155</v>
      </c>
      <c r="D6" s="518" t="s">
        <v>180</v>
      </c>
      <c r="E6" s="519"/>
      <c r="F6" s="519"/>
      <c r="G6" s="519"/>
      <c r="H6" s="519"/>
      <c r="I6" s="519"/>
      <c r="J6" s="519"/>
      <c r="K6" s="519"/>
      <c r="L6" s="519"/>
      <c r="M6" s="519"/>
      <c r="N6" s="519"/>
      <c r="O6" s="519"/>
      <c r="P6" s="519"/>
      <c r="Q6" s="519"/>
      <c r="R6" s="519"/>
      <c r="S6" s="519"/>
      <c r="T6" s="519"/>
      <c r="U6" s="519"/>
      <c r="V6" s="519"/>
      <c r="W6" s="519"/>
      <c r="X6" s="519"/>
      <c r="Y6" s="519"/>
      <c r="Z6" s="519"/>
      <c r="AA6" s="519"/>
      <c r="AB6" s="519"/>
      <c r="AC6" s="519"/>
      <c r="AD6" s="519"/>
      <c r="AE6" s="520"/>
    </row>
    <row r="7" spans="2:78" x14ac:dyDescent="0.25">
      <c r="B7" s="107" t="s">
        <v>21</v>
      </c>
      <c r="C7" s="107" t="s">
        <v>21</v>
      </c>
      <c r="D7" s="518" t="s">
        <v>185</v>
      </c>
      <c r="E7" s="519"/>
      <c r="F7" s="519"/>
      <c r="G7" s="519"/>
      <c r="H7" s="519"/>
      <c r="I7" s="519"/>
      <c r="J7" s="519"/>
      <c r="K7" s="519"/>
      <c r="L7" s="519"/>
      <c r="M7" s="519"/>
      <c r="N7" s="519"/>
      <c r="O7" s="519"/>
      <c r="P7" s="519"/>
      <c r="Q7" s="519"/>
      <c r="R7" s="519"/>
      <c r="S7" s="519"/>
      <c r="T7" s="519"/>
      <c r="U7" s="519"/>
      <c r="V7" s="519"/>
      <c r="W7" s="519"/>
      <c r="X7" s="519"/>
      <c r="Y7" s="519"/>
      <c r="Z7" s="519"/>
      <c r="AA7" s="519"/>
      <c r="AB7" s="519"/>
      <c r="AC7" s="519"/>
      <c r="AD7" s="519"/>
      <c r="AE7" s="520"/>
    </row>
    <row r="8" spans="2:78" x14ac:dyDescent="0.25">
      <c r="B8" s="107" t="s">
        <v>156</v>
      </c>
      <c r="C8" s="107" t="s">
        <v>156</v>
      </c>
      <c r="D8" s="547" t="s">
        <v>157</v>
      </c>
      <c r="E8" s="548"/>
      <c r="F8" s="548"/>
      <c r="G8" s="548"/>
      <c r="H8" s="548"/>
      <c r="I8" s="548"/>
      <c r="J8" s="548"/>
      <c r="K8" s="548"/>
      <c r="L8" s="548"/>
      <c r="M8" s="548"/>
      <c r="N8" s="548"/>
      <c r="O8" s="548"/>
      <c r="P8" s="548"/>
      <c r="Q8" s="548"/>
      <c r="R8" s="548"/>
      <c r="S8" s="548"/>
      <c r="T8" s="548"/>
      <c r="U8" s="548"/>
      <c r="V8" s="548"/>
      <c r="W8" s="548"/>
      <c r="X8" s="548"/>
      <c r="Y8" s="548"/>
      <c r="Z8" s="548"/>
      <c r="AA8" s="548"/>
      <c r="AB8" s="548"/>
      <c r="AC8" s="548"/>
      <c r="AD8" s="548"/>
      <c r="AE8" s="549"/>
    </row>
    <row r="9" spans="2:78" ht="15.75" thickBot="1" x14ac:dyDescent="0.3">
      <c r="B9"/>
      <c r="C9" s="144"/>
      <c r="D9" s="145"/>
      <c r="E9" s="145"/>
      <c r="F9" s="145"/>
      <c r="G9" s="145"/>
      <c r="H9" s="145"/>
      <c r="I9" s="145"/>
      <c r="J9" s="145"/>
      <c r="K9" s="145"/>
      <c r="L9" s="145"/>
      <c r="M9" s="142"/>
      <c r="N9" s="142"/>
      <c r="O9" s="142"/>
      <c r="P9" s="142"/>
      <c r="Q9" s="142"/>
      <c r="R9" s="142"/>
      <c r="S9" s="142"/>
      <c r="T9" s="142"/>
      <c r="U9" s="142"/>
      <c r="V9" s="142"/>
      <c r="W9" s="142"/>
      <c r="X9" s="142"/>
      <c r="Y9" s="142"/>
      <c r="Z9" s="142"/>
      <c r="AA9" s="142"/>
      <c r="AB9" s="142"/>
      <c r="AC9" s="142"/>
      <c r="AD9" s="142"/>
      <c r="AE9" s="142"/>
    </row>
    <row r="10" spans="2:78" ht="43.5" customHeight="1" thickBot="1" x14ac:dyDescent="0.3">
      <c r="B10" s="567"/>
      <c r="C10" s="568"/>
      <c r="D10" s="568"/>
      <c r="E10" s="568"/>
      <c r="F10" s="568"/>
      <c r="G10" s="568"/>
      <c r="H10" s="568"/>
      <c r="I10" s="568"/>
      <c r="J10" s="568"/>
      <c r="K10" s="568"/>
      <c r="L10" s="569"/>
      <c r="M10" s="557" t="s">
        <v>193</v>
      </c>
      <c r="N10" s="558"/>
      <c r="O10" s="558"/>
      <c r="P10" s="558"/>
      <c r="Q10" s="558"/>
      <c r="R10" s="559"/>
      <c r="S10" s="557" t="s">
        <v>194</v>
      </c>
      <c r="T10" s="558"/>
      <c r="U10" s="558"/>
      <c r="V10" s="558"/>
      <c r="W10" s="558"/>
      <c r="X10" s="558"/>
      <c r="Y10" s="558"/>
      <c r="Z10" s="252"/>
      <c r="AA10" s="551" t="s">
        <v>195</v>
      </c>
      <c r="AB10" s="551"/>
      <c r="AC10" s="551"/>
      <c r="AD10" s="551"/>
      <c r="AE10" s="551"/>
      <c r="AF10" s="551"/>
      <c r="AG10" s="551"/>
      <c r="AH10" s="551"/>
      <c r="AI10" s="238"/>
    </row>
    <row r="11" spans="2:78" ht="66.599999999999994" customHeight="1" thickBot="1" x14ac:dyDescent="0.3">
      <c r="B11" s="196" t="s">
        <v>158</v>
      </c>
      <c r="C11" s="197" t="s">
        <v>76</v>
      </c>
      <c r="D11" s="198" t="s">
        <v>67</v>
      </c>
      <c r="E11" s="197" t="s">
        <v>119</v>
      </c>
      <c r="F11" s="539" t="s">
        <v>69</v>
      </c>
      <c r="G11" s="540"/>
      <c r="H11" s="539" t="s">
        <v>78</v>
      </c>
      <c r="I11" s="540"/>
      <c r="J11" s="199" t="s">
        <v>1</v>
      </c>
      <c r="K11" s="200" t="s">
        <v>34</v>
      </c>
      <c r="L11" s="201" t="s">
        <v>35</v>
      </c>
      <c r="M11" s="202" t="s">
        <v>133</v>
      </c>
      <c r="N11" s="185" t="s">
        <v>134</v>
      </c>
      <c r="O11" s="187" t="s">
        <v>151</v>
      </c>
      <c r="P11" s="187" t="s">
        <v>152</v>
      </c>
      <c r="Q11" s="185" t="s">
        <v>131</v>
      </c>
      <c r="R11" s="185" t="s">
        <v>132</v>
      </c>
      <c r="S11" s="185" t="s">
        <v>133</v>
      </c>
      <c r="T11" s="185" t="s">
        <v>134</v>
      </c>
      <c r="U11" s="185" t="s">
        <v>189</v>
      </c>
      <c r="V11" s="185" t="s">
        <v>190</v>
      </c>
      <c r="W11" s="185" t="s">
        <v>152</v>
      </c>
      <c r="X11" s="185" t="s">
        <v>191</v>
      </c>
      <c r="Y11" s="185" t="s">
        <v>132</v>
      </c>
      <c r="Z11" s="255" t="s">
        <v>210</v>
      </c>
      <c r="AA11" s="214" t="s">
        <v>133</v>
      </c>
      <c r="AB11" s="215" t="s">
        <v>134</v>
      </c>
      <c r="AC11" s="216" t="s">
        <v>189</v>
      </c>
      <c r="AD11" s="217" t="s">
        <v>190</v>
      </c>
      <c r="AE11" s="214" t="s">
        <v>152</v>
      </c>
      <c r="AF11" s="214" t="s">
        <v>191</v>
      </c>
      <c r="AG11" s="186" t="s">
        <v>132</v>
      </c>
      <c r="AH11" s="255" t="s">
        <v>207</v>
      </c>
      <c r="AI11" s="254" t="s">
        <v>190</v>
      </c>
      <c r="AJ11" s="254" t="s">
        <v>196</v>
      </c>
      <c r="AK11" s="254" t="s">
        <v>197</v>
      </c>
    </row>
    <row r="12" spans="2:78" ht="36.75" hidden="1" thickBot="1" x14ac:dyDescent="0.3">
      <c r="B12" s="85" t="s">
        <v>22</v>
      </c>
      <c r="C12" s="76" t="s">
        <v>117</v>
      </c>
      <c r="D12" s="76" t="s">
        <v>115</v>
      </c>
      <c r="E12" s="76" t="s">
        <v>116</v>
      </c>
      <c r="F12" s="23"/>
      <c r="G12" s="23"/>
      <c r="H12" s="23"/>
      <c r="I12" s="23"/>
      <c r="J12" s="3">
        <v>237</v>
      </c>
      <c r="K12" s="96">
        <v>0.94399999999999995</v>
      </c>
      <c r="L12" s="104">
        <v>5.6000000000000001E-2</v>
      </c>
      <c r="M12" s="149"/>
      <c r="N12" s="160">
        <v>50</v>
      </c>
      <c r="O12" s="160"/>
      <c r="P12" s="160"/>
      <c r="Q12" s="161">
        <f>R12/N12</f>
        <v>920000</v>
      </c>
      <c r="R12" s="162">
        <v>46000000</v>
      </c>
      <c r="S12" s="146"/>
      <c r="T12" s="146"/>
      <c r="U12" s="146"/>
      <c r="V12" s="146"/>
      <c r="W12" s="146"/>
      <c r="X12" s="151"/>
      <c r="Y12" s="151"/>
      <c r="Z12" s="151"/>
      <c r="AA12" s="146"/>
      <c r="AB12" s="190"/>
      <c r="AC12" s="210"/>
      <c r="AD12" s="147"/>
      <c r="AE12" s="151"/>
      <c r="AF12" s="151">
        <f t="shared" ref="AF12:AF13" si="0">AB12*AE12</f>
        <v>0</v>
      </c>
      <c r="AG12" s="130"/>
      <c r="AH12" s="256"/>
      <c r="AI12" s="239"/>
    </row>
    <row r="13" spans="2:78" ht="36.75" hidden="1" thickBot="1" x14ac:dyDescent="0.3">
      <c r="B13" s="168" t="s">
        <v>23</v>
      </c>
      <c r="C13" s="77" t="s">
        <v>117</v>
      </c>
      <c r="D13" s="77" t="s">
        <v>122</v>
      </c>
      <c r="E13" s="77" t="s">
        <v>118</v>
      </c>
      <c r="F13" s="78"/>
      <c r="G13" s="79"/>
      <c r="H13" s="78"/>
      <c r="I13" s="79"/>
      <c r="J13" s="80">
        <v>230</v>
      </c>
      <c r="K13" s="95">
        <v>0.91600000000000004</v>
      </c>
      <c r="L13" s="105">
        <v>8.4000000000000005E-2</v>
      </c>
      <c r="M13" s="163"/>
      <c r="N13" s="154">
        <v>640</v>
      </c>
      <c r="O13" s="154"/>
      <c r="P13" s="154"/>
      <c r="Q13" s="156">
        <f>R13/N13</f>
        <v>159752.25</v>
      </c>
      <c r="R13" s="157">
        <v>102241440</v>
      </c>
      <c r="S13" s="146"/>
      <c r="T13" s="146"/>
      <c r="U13" s="173"/>
      <c r="V13" s="173"/>
      <c r="W13" s="173"/>
      <c r="X13" s="174"/>
      <c r="Y13" s="151"/>
      <c r="Z13" s="151"/>
      <c r="AA13" s="146"/>
      <c r="AB13" s="190"/>
      <c r="AC13" s="210"/>
      <c r="AD13" s="147"/>
      <c r="AE13" s="151"/>
      <c r="AF13" s="151">
        <f t="shared" si="0"/>
        <v>0</v>
      </c>
      <c r="AG13" s="166"/>
      <c r="AH13" s="256"/>
      <c r="AI13" s="240"/>
      <c r="AK13" s="103"/>
      <c r="AO13" s="103"/>
      <c r="AP13" s="103"/>
      <c r="AQ13" s="103"/>
      <c r="AR13" s="103"/>
      <c r="AS13" s="103"/>
      <c r="AT13" s="103"/>
      <c r="AU13" s="103"/>
      <c r="AV13" s="103"/>
      <c r="AW13" s="103"/>
      <c r="AX13" s="103"/>
      <c r="AY13" s="103"/>
      <c r="AZ13" s="103"/>
      <c r="BA13" s="103"/>
      <c r="BB13" s="103"/>
      <c r="BC13" s="103"/>
      <c r="BD13" s="103"/>
      <c r="BE13" s="103"/>
      <c r="BF13" s="103"/>
      <c r="BG13" s="103"/>
      <c r="BH13" s="103"/>
      <c r="BI13" s="103"/>
      <c r="BJ13" s="103"/>
      <c r="BK13" s="103"/>
      <c r="BL13" s="103"/>
      <c r="BM13" s="103"/>
      <c r="BN13" s="103"/>
      <c r="BO13" s="103"/>
      <c r="BP13" s="103"/>
      <c r="BQ13" s="103"/>
      <c r="BR13" s="103"/>
      <c r="BS13" s="103"/>
      <c r="BT13" s="103"/>
      <c r="BU13" s="103"/>
      <c r="BV13" s="103"/>
      <c r="BW13" s="103"/>
      <c r="BX13" s="103"/>
      <c r="BY13" s="103"/>
      <c r="BZ13" s="103"/>
    </row>
    <row r="14" spans="2:78" x14ac:dyDescent="0.25">
      <c r="B14" s="538" t="s">
        <v>24</v>
      </c>
      <c r="C14" s="541" t="s">
        <v>117</v>
      </c>
      <c r="D14" s="543" t="s">
        <v>122</v>
      </c>
      <c r="E14" s="543" t="s">
        <v>120</v>
      </c>
      <c r="F14" s="545"/>
      <c r="G14" s="436"/>
      <c r="H14" s="545"/>
      <c r="I14" s="436"/>
      <c r="J14" s="529">
        <v>220</v>
      </c>
      <c r="K14" s="532">
        <v>0.876</v>
      </c>
      <c r="L14" s="535">
        <v>0.124</v>
      </c>
      <c r="M14" s="149" t="s">
        <v>136</v>
      </c>
      <c r="N14" s="146">
        <v>180</v>
      </c>
      <c r="O14" s="155">
        <v>94467.227777777778</v>
      </c>
      <c r="P14" s="155">
        <v>17948.772222222222</v>
      </c>
      <c r="Q14" s="164">
        <f>+P14+O14</f>
        <v>112416</v>
      </c>
      <c r="R14" s="152">
        <f>+Q14*N14</f>
        <v>20234880</v>
      </c>
      <c r="S14" s="224"/>
      <c r="T14" s="225"/>
      <c r="U14" s="226"/>
      <c r="V14" s="226"/>
      <c r="W14" s="226"/>
      <c r="X14" s="272"/>
      <c r="Y14" s="273"/>
      <c r="Z14" s="273"/>
      <c r="AA14" s="163" t="s">
        <v>136</v>
      </c>
      <c r="AB14" s="190">
        <v>180</v>
      </c>
      <c r="AC14" s="211">
        <v>100840.33613445378</v>
      </c>
      <c r="AD14" s="207">
        <f>(AC14*8.4%)+AC14</f>
        <v>109310.9243697479</v>
      </c>
      <c r="AE14" s="151">
        <f>AD14*19%</f>
        <v>20769.0756302521</v>
      </c>
      <c r="AF14" s="151">
        <f>+AE14+AD14</f>
        <v>130080</v>
      </c>
      <c r="AG14" s="212">
        <f>AF14*AB14</f>
        <v>23414400</v>
      </c>
      <c r="AH14" s="151">
        <v>120000</v>
      </c>
      <c r="AI14" s="212">
        <f>AJ14/1.19</f>
        <v>101889.0756302521</v>
      </c>
      <c r="AJ14" s="235">
        <f>AVERAGE(AF14,Q14)</f>
        <v>121248</v>
      </c>
      <c r="AK14" s="236">
        <f t="shared" ref="AK14:AK29" si="1">AJ14*N14</f>
        <v>21824640</v>
      </c>
      <c r="AL14" s="274"/>
      <c r="AM14" s="223"/>
      <c r="AN14" s="223"/>
      <c r="AO14" s="260"/>
      <c r="AP14" s="260"/>
      <c r="AQ14" s="103"/>
      <c r="AR14" s="103"/>
      <c r="AS14" s="103"/>
      <c r="AT14" s="103"/>
      <c r="AU14" s="103"/>
      <c r="AV14" s="103"/>
      <c r="AW14" s="103"/>
      <c r="AX14" s="103"/>
      <c r="AY14" s="103"/>
      <c r="AZ14" s="103"/>
      <c r="BA14" s="103"/>
      <c r="BB14" s="103"/>
      <c r="BC14" s="103"/>
      <c r="BD14" s="103"/>
      <c r="BE14" s="103"/>
      <c r="BF14" s="103"/>
      <c r="BG14" s="103"/>
      <c r="BH14" s="103"/>
      <c r="BI14" s="103"/>
      <c r="BJ14" s="103"/>
      <c r="BK14" s="103"/>
      <c r="BL14" s="103"/>
      <c r="BM14" s="103"/>
      <c r="BN14" s="103"/>
      <c r="BO14" s="103"/>
      <c r="BP14" s="103"/>
      <c r="BQ14" s="103"/>
      <c r="BR14" s="103"/>
      <c r="BS14" s="103"/>
      <c r="BT14" s="103"/>
      <c r="BU14" s="103"/>
      <c r="BV14" s="103"/>
      <c r="BW14" s="103"/>
      <c r="BX14" s="103"/>
      <c r="BY14" s="103"/>
      <c r="BZ14" s="103"/>
    </row>
    <row r="15" spans="2:78" ht="15.75" thickBot="1" x14ac:dyDescent="0.3">
      <c r="B15" s="538"/>
      <c r="C15" s="542"/>
      <c r="D15" s="544"/>
      <c r="E15" s="544"/>
      <c r="F15" s="546"/>
      <c r="G15" s="437"/>
      <c r="H15" s="546"/>
      <c r="I15" s="437"/>
      <c r="J15" s="530"/>
      <c r="K15" s="533"/>
      <c r="L15" s="536"/>
      <c r="M15" s="149" t="s">
        <v>135</v>
      </c>
      <c r="N15" s="146">
        <v>60</v>
      </c>
      <c r="O15" s="150">
        <v>24150</v>
      </c>
      <c r="P15" s="150">
        <v>4588.5</v>
      </c>
      <c r="Q15" s="164">
        <f>+P15+O15</f>
        <v>28738.5</v>
      </c>
      <c r="R15" s="152">
        <f>+Q15*N15</f>
        <v>1724310</v>
      </c>
      <c r="S15" s="146" t="s">
        <v>139</v>
      </c>
      <c r="T15" s="190">
        <v>60</v>
      </c>
      <c r="U15" s="193">
        <v>94117.647058823539</v>
      </c>
      <c r="V15" s="193">
        <f t="shared" ref="V15:V29" si="2">(U15*8.4%)+U15</f>
        <v>102023.52941176471</v>
      </c>
      <c r="W15" s="193">
        <f t="shared" ref="W15:W29" si="3">V15*19%</f>
        <v>19384.470588235297</v>
      </c>
      <c r="X15" s="150">
        <f t="shared" ref="X15:X29" si="4">+V15+W15</f>
        <v>121408.00000000001</v>
      </c>
      <c r="Y15" s="151">
        <f t="shared" ref="Y15:Y29" si="5">X15*T15</f>
        <v>7284480.0000000009</v>
      </c>
      <c r="Z15" s="151">
        <f>40320000/360</f>
        <v>112000</v>
      </c>
      <c r="AA15" s="163" t="s">
        <v>204</v>
      </c>
      <c r="AB15" s="190">
        <v>60</v>
      </c>
      <c r="AC15" s="264">
        <v>67226.890756302528</v>
      </c>
      <c r="AD15" s="207">
        <f t="shared" ref="AD15:AD29" si="6">(AC15*8.4%)+AC15</f>
        <v>72873.94957983194</v>
      </c>
      <c r="AE15" s="151">
        <f t="shared" ref="AE15:AE29" si="7">AD15*19%</f>
        <v>13846.050420168069</v>
      </c>
      <c r="AF15" s="151">
        <f>+AE15+AD15</f>
        <v>86720.000000000015</v>
      </c>
      <c r="AG15" s="212">
        <f t="shared" ref="AG15:AG29" si="8">AF15*AB15</f>
        <v>5203200.0000000009</v>
      </c>
      <c r="AH15" s="151">
        <v>80000</v>
      </c>
      <c r="AI15" s="212">
        <f t="shared" ref="AI15:AI28" si="9">AJ15/1.19</f>
        <v>66349.159663865561</v>
      </c>
      <c r="AJ15" s="237">
        <f>AVERAGE(Q15,AF15,X15)</f>
        <v>78955.500000000015</v>
      </c>
      <c r="AK15" s="236">
        <f t="shared" si="1"/>
        <v>4737330.0000000009</v>
      </c>
      <c r="AL15" s="274"/>
      <c r="AM15" s="223"/>
      <c r="AN15" s="223"/>
      <c r="AO15" s="260"/>
      <c r="AP15" s="260"/>
      <c r="AQ15" s="103"/>
      <c r="AR15" s="103"/>
      <c r="AS15" s="103"/>
      <c r="AT15" s="103"/>
      <c r="AU15" s="103"/>
      <c r="AV15" s="103"/>
      <c r="AW15" s="103"/>
      <c r="AX15" s="103"/>
      <c r="AY15" s="103"/>
      <c r="AZ15" s="103"/>
      <c r="BA15" s="103"/>
      <c r="BB15" s="103"/>
      <c r="BC15" s="103"/>
      <c r="BD15" s="103"/>
      <c r="BE15" s="103"/>
      <c r="BF15" s="103"/>
      <c r="BG15" s="103"/>
      <c r="BH15" s="103"/>
      <c r="BI15" s="103"/>
      <c r="BJ15" s="103"/>
      <c r="BK15" s="103"/>
      <c r="BL15" s="103"/>
      <c r="BM15" s="103"/>
      <c r="BN15" s="103"/>
      <c r="BO15" s="103"/>
      <c r="BP15" s="103"/>
      <c r="BQ15" s="103"/>
      <c r="BR15" s="103"/>
      <c r="BS15" s="103"/>
      <c r="BT15" s="103"/>
      <c r="BU15" s="103"/>
      <c r="BV15" s="103"/>
      <c r="BW15" s="103"/>
      <c r="BX15" s="103"/>
      <c r="BY15" s="103"/>
      <c r="BZ15" s="103"/>
    </row>
    <row r="16" spans="2:78" s="82" customFormat="1" ht="27.6" customHeight="1" x14ac:dyDescent="0.25">
      <c r="B16" s="221" t="s">
        <v>145</v>
      </c>
      <c r="C16" s="218"/>
      <c r="D16" s="94"/>
      <c r="E16" s="98"/>
      <c r="F16" s="99"/>
      <c r="G16" s="92"/>
      <c r="H16" s="93"/>
      <c r="I16" s="92"/>
      <c r="J16" s="530"/>
      <c r="K16" s="533"/>
      <c r="L16" s="536"/>
      <c r="M16" s="163" t="s">
        <v>137</v>
      </c>
      <c r="N16" s="146">
        <v>430</v>
      </c>
      <c r="O16" s="150">
        <v>208617.27906976745</v>
      </c>
      <c r="P16" s="150">
        <v>39637.283720930231</v>
      </c>
      <c r="Q16" s="164">
        <f t="shared" ref="Q16:Q17" si="10">+P16+O16</f>
        <v>248254.56279069767</v>
      </c>
      <c r="R16" s="152">
        <f>+Q16*N16</f>
        <v>106749462</v>
      </c>
      <c r="S16" s="165" t="s">
        <v>140</v>
      </c>
      <c r="T16" s="190">
        <v>430</v>
      </c>
      <c r="U16" s="193">
        <v>262718.48739495798</v>
      </c>
      <c r="V16" s="193">
        <f t="shared" si="2"/>
        <v>284786.84033613442</v>
      </c>
      <c r="W16" s="193">
        <f t="shared" si="3"/>
        <v>54109.499663865543</v>
      </c>
      <c r="X16" s="150">
        <v>244784</v>
      </c>
      <c r="Y16" s="151">
        <f t="shared" si="5"/>
        <v>105257120</v>
      </c>
      <c r="Z16" s="151">
        <v>291293</v>
      </c>
      <c r="AA16" s="163" t="s">
        <v>205</v>
      </c>
      <c r="AB16" s="190">
        <v>430</v>
      </c>
      <c r="AC16" s="211">
        <v>205042.01680672271</v>
      </c>
      <c r="AD16" s="207">
        <f t="shared" si="6"/>
        <v>222265.5462184874</v>
      </c>
      <c r="AE16" s="151">
        <f t="shared" si="7"/>
        <v>42230.45378151261</v>
      </c>
      <c r="AF16" s="151">
        <f t="shared" ref="AF16:AF29" si="11">+AE16+AD16</f>
        <v>264496</v>
      </c>
      <c r="AG16" s="212">
        <f t="shared" si="8"/>
        <v>113733280</v>
      </c>
      <c r="AH16" s="151">
        <v>244000</v>
      </c>
      <c r="AI16" s="212">
        <f t="shared" si="9"/>
        <v>212194.55540355679</v>
      </c>
      <c r="AJ16" s="235">
        <f>AVERAGE(AF16,X16,Q16)</f>
        <v>252511.52093023257</v>
      </c>
      <c r="AK16" s="236">
        <f t="shared" si="1"/>
        <v>108579954</v>
      </c>
      <c r="AL16" s="261"/>
      <c r="AM16" s="223"/>
      <c r="AN16" s="223"/>
      <c r="AO16" s="260"/>
      <c r="AP16" s="260"/>
      <c r="AQ16" s="103"/>
      <c r="AR16" s="103"/>
      <c r="AS16" s="103"/>
      <c r="AT16" s="103"/>
      <c r="AU16" s="103"/>
      <c r="AV16" s="103"/>
      <c r="AW16" s="103"/>
      <c r="AX16" s="103"/>
      <c r="AY16" s="103"/>
      <c r="AZ16" s="103"/>
      <c r="BA16" s="103"/>
      <c r="BB16" s="103"/>
      <c r="BC16" s="103"/>
      <c r="BD16" s="103"/>
      <c r="BE16" s="103"/>
      <c r="BF16" s="103"/>
      <c r="BG16" s="103"/>
      <c r="BH16" s="103"/>
      <c r="BI16" s="103"/>
      <c r="BJ16" s="103"/>
      <c r="BK16" s="103"/>
      <c r="BL16" s="103"/>
      <c r="BM16" s="103"/>
      <c r="BN16" s="103"/>
      <c r="BO16" s="103"/>
      <c r="BP16" s="103"/>
      <c r="BQ16" s="103"/>
      <c r="BR16" s="103"/>
      <c r="BS16" s="103"/>
      <c r="BT16" s="103"/>
      <c r="BU16" s="103"/>
      <c r="BV16" s="103"/>
      <c r="BW16" s="103"/>
      <c r="BX16" s="103"/>
      <c r="BY16" s="103"/>
      <c r="BZ16" s="103"/>
    </row>
    <row r="17" spans="2:78" ht="24.75" thickBot="1" x14ac:dyDescent="0.3">
      <c r="B17" s="222" t="s">
        <v>25</v>
      </c>
      <c r="C17" s="77" t="s">
        <v>117</v>
      </c>
      <c r="D17" s="76" t="s">
        <v>121</v>
      </c>
      <c r="E17" s="76"/>
      <c r="F17" s="74"/>
      <c r="G17" s="81"/>
      <c r="H17" s="74"/>
      <c r="I17" s="81"/>
      <c r="J17" s="97">
        <v>195</v>
      </c>
      <c r="K17" s="95">
        <v>0.77600000000000002</v>
      </c>
      <c r="L17" s="167">
        <v>0.224</v>
      </c>
      <c r="M17" s="149" t="s">
        <v>149</v>
      </c>
      <c r="N17" s="146">
        <v>360</v>
      </c>
      <c r="O17" s="150">
        <v>24750</v>
      </c>
      <c r="P17" s="150">
        <v>4702.5</v>
      </c>
      <c r="Q17" s="151">
        <f t="shared" si="10"/>
        <v>29452.5</v>
      </c>
      <c r="R17" s="152">
        <f>+Q17*N17</f>
        <v>10602900</v>
      </c>
      <c r="S17" s="231"/>
      <c r="T17" s="243"/>
      <c r="U17" s="244">
        <v>0</v>
      </c>
      <c r="V17" s="244"/>
      <c r="W17" s="244"/>
      <c r="X17" s="245"/>
      <c r="Y17" s="229"/>
      <c r="Z17" s="229"/>
      <c r="AA17" s="266"/>
      <c r="AB17" s="225"/>
      <c r="AC17" s="227">
        <v>0</v>
      </c>
      <c r="AD17" s="228">
        <f t="shared" si="6"/>
        <v>0</v>
      </c>
      <c r="AE17" s="229">
        <f t="shared" si="7"/>
        <v>0</v>
      </c>
      <c r="AF17" s="229">
        <f t="shared" si="11"/>
        <v>0</v>
      </c>
      <c r="AG17" s="230">
        <f t="shared" si="8"/>
        <v>0</v>
      </c>
      <c r="AH17" s="229"/>
      <c r="AI17" s="212">
        <f t="shared" si="9"/>
        <v>24750</v>
      </c>
      <c r="AJ17" s="235">
        <f>AVERAGE(Q17)</f>
        <v>29452.5</v>
      </c>
      <c r="AK17" s="236">
        <f t="shared" si="1"/>
        <v>10602900</v>
      </c>
      <c r="AL17" s="261"/>
      <c r="AM17" s="223"/>
      <c r="AN17" s="223"/>
      <c r="AO17" s="260"/>
      <c r="AP17" s="260"/>
      <c r="AQ17" s="103"/>
      <c r="AR17" s="103"/>
      <c r="AS17" s="103"/>
      <c r="AT17" s="103"/>
      <c r="AU17" s="103"/>
      <c r="AV17" s="103"/>
      <c r="AW17" s="103"/>
      <c r="AX17" s="103"/>
      <c r="AY17" s="103"/>
      <c r="AZ17" s="103"/>
      <c r="BA17" s="103"/>
      <c r="BB17" s="103"/>
      <c r="BC17" s="103"/>
      <c r="BD17" s="103"/>
      <c r="BE17" s="103"/>
      <c r="BF17" s="103"/>
      <c r="BG17" s="103"/>
      <c r="BH17" s="103"/>
      <c r="BI17" s="103"/>
      <c r="BJ17" s="103"/>
      <c r="BK17" s="103"/>
      <c r="BL17" s="103"/>
      <c r="BM17" s="103"/>
      <c r="BN17" s="103"/>
      <c r="BO17" s="103"/>
      <c r="BP17" s="103"/>
      <c r="BQ17" s="103"/>
      <c r="BR17" s="103"/>
      <c r="BS17" s="103"/>
      <c r="BT17" s="103"/>
      <c r="BU17" s="103"/>
      <c r="BV17" s="103"/>
      <c r="BW17" s="103"/>
      <c r="BX17" s="103"/>
      <c r="BY17" s="103"/>
      <c r="BZ17" s="103"/>
    </row>
    <row r="18" spans="2:78" ht="24.75" hidden="1" thickBot="1" x14ac:dyDescent="0.3">
      <c r="B18" s="175" t="s">
        <v>26</v>
      </c>
      <c r="C18" s="76" t="s">
        <v>117</v>
      </c>
      <c r="D18" s="100" t="s">
        <v>123</v>
      </c>
      <c r="E18" s="100" t="s">
        <v>124</v>
      </c>
      <c r="F18" s="74"/>
      <c r="G18" s="74"/>
      <c r="H18" s="74"/>
      <c r="I18" s="74"/>
      <c r="J18" s="3">
        <v>194</v>
      </c>
      <c r="K18" s="96">
        <v>0.77200000000000002</v>
      </c>
      <c r="L18" s="104">
        <v>0.22800000000000001</v>
      </c>
      <c r="M18" s="149"/>
      <c r="N18" s="146"/>
      <c r="O18" s="150"/>
      <c r="P18" s="150"/>
      <c r="Q18" s="152"/>
      <c r="R18" s="152"/>
      <c r="S18" s="146"/>
      <c r="T18" s="190"/>
      <c r="U18" s="193">
        <v>0</v>
      </c>
      <c r="V18" s="193">
        <f t="shared" si="2"/>
        <v>0</v>
      </c>
      <c r="W18" s="193">
        <f t="shared" si="3"/>
        <v>0</v>
      </c>
      <c r="X18" s="150">
        <f t="shared" si="4"/>
        <v>0</v>
      </c>
      <c r="Y18" s="151">
        <f t="shared" si="5"/>
        <v>0</v>
      </c>
      <c r="Z18" s="151"/>
      <c r="AA18" s="266"/>
      <c r="AB18" s="225"/>
      <c r="AC18" s="227">
        <v>0</v>
      </c>
      <c r="AD18" s="228">
        <f t="shared" si="6"/>
        <v>0</v>
      </c>
      <c r="AE18" s="229">
        <f t="shared" si="7"/>
        <v>0</v>
      </c>
      <c r="AF18" s="229">
        <f t="shared" si="11"/>
        <v>0</v>
      </c>
      <c r="AG18" s="230">
        <f t="shared" si="8"/>
        <v>0</v>
      </c>
      <c r="AH18" s="229"/>
      <c r="AI18" s="212">
        <f t="shared" si="9"/>
        <v>0</v>
      </c>
      <c r="AJ18" s="235">
        <f>AVERAGE(AF18,X18,Q18)</f>
        <v>0</v>
      </c>
      <c r="AK18" s="236">
        <f t="shared" si="1"/>
        <v>0</v>
      </c>
      <c r="AL18" s="261"/>
      <c r="AM18" s="223"/>
      <c r="AN18" s="223"/>
      <c r="AO18" s="260"/>
      <c r="AP18" s="260"/>
    </row>
    <row r="19" spans="2:78" ht="36.75" hidden="1" thickBot="1" x14ac:dyDescent="0.3">
      <c r="B19" s="538" t="s">
        <v>27</v>
      </c>
      <c r="C19" s="76" t="s">
        <v>125</v>
      </c>
      <c r="D19" s="76" t="s">
        <v>129</v>
      </c>
      <c r="E19" s="100"/>
      <c r="F19" s="74"/>
      <c r="G19" s="74"/>
      <c r="H19" s="74"/>
      <c r="I19" s="74"/>
      <c r="J19" s="529">
        <v>192</v>
      </c>
      <c r="K19" s="532">
        <v>0.76400000000000001</v>
      </c>
      <c r="L19" s="535">
        <v>0.23599999999999999</v>
      </c>
      <c r="M19" s="149"/>
      <c r="N19" s="146"/>
      <c r="O19" s="150"/>
      <c r="P19" s="150"/>
      <c r="Q19" s="152"/>
      <c r="R19" s="152"/>
      <c r="S19" s="146"/>
      <c r="T19" s="190"/>
      <c r="U19" s="193">
        <v>0</v>
      </c>
      <c r="V19" s="193">
        <f t="shared" si="2"/>
        <v>0</v>
      </c>
      <c r="W19" s="193">
        <f t="shared" si="3"/>
        <v>0</v>
      </c>
      <c r="X19" s="150">
        <f t="shared" si="4"/>
        <v>0</v>
      </c>
      <c r="Y19" s="151">
        <f t="shared" si="5"/>
        <v>0</v>
      </c>
      <c r="Z19" s="151"/>
      <c r="AA19" s="266"/>
      <c r="AB19" s="225"/>
      <c r="AC19" s="227">
        <v>0</v>
      </c>
      <c r="AD19" s="228">
        <f t="shared" si="6"/>
        <v>0</v>
      </c>
      <c r="AE19" s="229">
        <f t="shared" si="7"/>
        <v>0</v>
      </c>
      <c r="AF19" s="229">
        <f t="shared" si="11"/>
        <v>0</v>
      </c>
      <c r="AG19" s="230">
        <f t="shared" si="8"/>
        <v>0</v>
      </c>
      <c r="AH19" s="229"/>
      <c r="AI19" s="212">
        <f t="shared" si="9"/>
        <v>0</v>
      </c>
      <c r="AJ19" s="235">
        <f>AVERAGE(AF19,X19,Q19)</f>
        <v>0</v>
      </c>
      <c r="AK19" s="236">
        <f t="shared" si="1"/>
        <v>0</v>
      </c>
      <c r="AL19" s="261"/>
      <c r="AM19" s="223"/>
      <c r="AN19" s="223"/>
      <c r="AO19" s="260"/>
      <c r="AP19" s="260"/>
    </row>
    <row r="20" spans="2:78" ht="36.75" thickBot="1" x14ac:dyDescent="0.3">
      <c r="B20" s="538"/>
      <c r="C20" s="76" t="s">
        <v>126</v>
      </c>
      <c r="D20" s="76" t="s">
        <v>129</v>
      </c>
      <c r="E20" s="100"/>
      <c r="F20" s="74"/>
      <c r="G20" s="74"/>
      <c r="H20" s="74"/>
      <c r="I20" s="74"/>
      <c r="J20" s="530"/>
      <c r="K20" s="533"/>
      <c r="L20" s="536"/>
      <c r="M20" s="149" t="s">
        <v>144</v>
      </c>
      <c r="N20" s="146">
        <v>120</v>
      </c>
      <c r="O20" s="150">
        <v>21132</v>
      </c>
      <c r="P20" s="150">
        <v>4015.0833333333335</v>
      </c>
      <c r="Q20" s="151">
        <f>+P20+O20</f>
        <v>25147.083333333332</v>
      </c>
      <c r="R20" s="152">
        <f>+Q20*N20</f>
        <v>3017650</v>
      </c>
      <c r="S20" s="165" t="s">
        <v>209</v>
      </c>
      <c r="T20" s="190">
        <v>60</v>
      </c>
      <c r="U20" s="193">
        <v>50700</v>
      </c>
      <c r="V20" s="193">
        <f t="shared" si="2"/>
        <v>54958.8</v>
      </c>
      <c r="W20" s="193">
        <f t="shared" si="3"/>
        <v>10442.172</v>
      </c>
      <c r="X20" s="150">
        <f t="shared" si="4"/>
        <v>65400.972000000002</v>
      </c>
      <c r="Y20" s="151">
        <f t="shared" si="5"/>
        <v>3924058.3200000003</v>
      </c>
      <c r="Z20" s="151">
        <f>7239960/N20</f>
        <v>60333</v>
      </c>
      <c r="AA20" s="266"/>
      <c r="AB20" s="225"/>
      <c r="AC20" s="227">
        <v>0</v>
      </c>
      <c r="AD20" s="228">
        <f t="shared" si="6"/>
        <v>0</v>
      </c>
      <c r="AE20" s="229">
        <f t="shared" si="7"/>
        <v>0</v>
      </c>
      <c r="AF20" s="229">
        <f t="shared" si="11"/>
        <v>0</v>
      </c>
      <c r="AG20" s="230">
        <f t="shared" si="8"/>
        <v>0</v>
      </c>
      <c r="AH20" s="229"/>
      <c r="AI20" s="212">
        <f t="shared" si="9"/>
        <v>38045.401400560229</v>
      </c>
      <c r="AJ20" s="235">
        <f>AVERAGE(Q20,X20)</f>
        <v>45274.027666666669</v>
      </c>
      <c r="AK20" s="236">
        <f t="shared" si="1"/>
        <v>5432883.3200000003</v>
      </c>
      <c r="AL20" s="261"/>
      <c r="AM20" s="223"/>
      <c r="AN20" s="223"/>
      <c r="AO20" s="260"/>
      <c r="AP20" s="260"/>
    </row>
    <row r="21" spans="2:78" ht="36.75" thickBot="1" x14ac:dyDescent="0.3">
      <c r="B21" s="538"/>
      <c r="C21" s="76" t="s">
        <v>127</v>
      </c>
      <c r="D21" s="76" t="s">
        <v>129</v>
      </c>
      <c r="E21" s="100"/>
      <c r="F21" s="74"/>
      <c r="G21" s="74"/>
      <c r="H21" s="74"/>
      <c r="I21" s="74"/>
      <c r="J21" s="531"/>
      <c r="K21" s="534"/>
      <c r="L21" s="537"/>
      <c r="M21" s="149" t="s">
        <v>150</v>
      </c>
      <c r="N21" s="146">
        <v>360</v>
      </c>
      <c r="O21" s="150">
        <f>Q21/1.19</f>
        <v>91121.241830065366</v>
      </c>
      <c r="P21" s="150">
        <f>O21*19%</f>
        <v>17313.035947712418</v>
      </c>
      <c r="Q21" s="151">
        <f>R21/N21</f>
        <v>108434.27777777778</v>
      </c>
      <c r="R21" s="152">
        <v>39036340</v>
      </c>
      <c r="S21" s="224"/>
      <c r="T21" s="225"/>
      <c r="U21" s="226">
        <v>0</v>
      </c>
      <c r="V21" s="226">
        <f t="shared" si="2"/>
        <v>0</v>
      </c>
      <c r="W21" s="226">
        <f t="shared" si="3"/>
        <v>0</v>
      </c>
      <c r="X21" s="241">
        <f t="shared" si="4"/>
        <v>0</v>
      </c>
      <c r="Y21" s="229">
        <f t="shared" si="5"/>
        <v>0</v>
      </c>
      <c r="Z21" s="229"/>
      <c r="AA21" s="266"/>
      <c r="AB21" s="225"/>
      <c r="AC21" s="227">
        <v>0</v>
      </c>
      <c r="AD21" s="228">
        <f t="shared" si="6"/>
        <v>0</v>
      </c>
      <c r="AE21" s="229">
        <f t="shared" si="7"/>
        <v>0</v>
      </c>
      <c r="AF21" s="229">
        <f t="shared" si="11"/>
        <v>0</v>
      </c>
      <c r="AG21" s="230">
        <f t="shared" si="8"/>
        <v>0</v>
      </c>
      <c r="AH21" s="229"/>
      <c r="AI21" s="212">
        <f t="shared" si="9"/>
        <v>91121.241830065366</v>
      </c>
      <c r="AJ21" s="235">
        <f>AVERAGE(Q21)</f>
        <v>108434.27777777778</v>
      </c>
      <c r="AK21" s="236">
        <f t="shared" si="1"/>
        <v>39036340</v>
      </c>
      <c r="AL21" s="261"/>
      <c r="AM21" s="223"/>
      <c r="AN21" s="223"/>
      <c r="AO21" s="260"/>
      <c r="AP21" s="260"/>
    </row>
    <row r="22" spans="2:78" ht="36.75" hidden="1" thickBot="1" x14ac:dyDescent="0.3">
      <c r="B22" s="175" t="s">
        <v>28</v>
      </c>
      <c r="C22" s="76" t="s">
        <v>117</v>
      </c>
      <c r="D22" s="100" t="s">
        <v>128</v>
      </c>
      <c r="E22" s="100"/>
      <c r="F22" s="74"/>
      <c r="G22" s="74"/>
      <c r="H22" s="74"/>
      <c r="I22" s="74"/>
      <c r="J22" s="3">
        <v>158</v>
      </c>
      <c r="K22" s="96">
        <v>0.629</v>
      </c>
      <c r="L22" s="104">
        <v>0.371</v>
      </c>
      <c r="M22" s="149"/>
      <c r="N22" s="146"/>
      <c r="O22" s="150"/>
      <c r="P22" s="150"/>
      <c r="Q22" s="151">
        <f t="shared" ref="Q22" si="12">+P22+O22</f>
        <v>0</v>
      </c>
      <c r="R22" s="152"/>
      <c r="S22" s="146"/>
      <c r="T22" s="190"/>
      <c r="U22" s="193">
        <v>0</v>
      </c>
      <c r="V22" s="193">
        <f t="shared" si="2"/>
        <v>0</v>
      </c>
      <c r="W22" s="193">
        <f t="shared" si="3"/>
        <v>0</v>
      </c>
      <c r="X22" s="150">
        <f t="shared" si="4"/>
        <v>0</v>
      </c>
      <c r="Y22" s="151">
        <f t="shared" si="5"/>
        <v>0</v>
      </c>
      <c r="Z22" s="151"/>
      <c r="AA22" s="163"/>
      <c r="AB22" s="190"/>
      <c r="AC22" s="211">
        <v>0</v>
      </c>
      <c r="AD22" s="207">
        <f t="shared" si="6"/>
        <v>0</v>
      </c>
      <c r="AE22" s="151">
        <f t="shared" si="7"/>
        <v>0</v>
      </c>
      <c r="AF22" s="151">
        <f t="shared" si="11"/>
        <v>0</v>
      </c>
      <c r="AG22" s="212">
        <f t="shared" si="8"/>
        <v>0</v>
      </c>
      <c r="AH22" s="151"/>
      <c r="AI22" s="212">
        <f t="shared" si="9"/>
        <v>0</v>
      </c>
      <c r="AJ22" s="235">
        <f t="shared" ref="AJ22:AJ28" si="13">AVERAGE(AF22,X22,Q22)</f>
        <v>0</v>
      </c>
      <c r="AK22" s="236">
        <f t="shared" si="1"/>
        <v>0</v>
      </c>
      <c r="AL22" s="261"/>
      <c r="AM22" s="223"/>
      <c r="AN22" s="223"/>
      <c r="AO22" s="260"/>
      <c r="AP22" s="260"/>
    </row>
    <row r="23" spans="2:78" ht="45.75" thickBot="1" x14ac:dyDescent="0.3">
      <c r="B23" s="175" t="s">
        <v>29</v>
      </c>
      <c r="C23" s="76" t="s">
        <v>117</v>
      </c>
      <c r="D23" s="76" t="s">
        <v>122</v>
      </c>
      <c r="E23" s="76" t="s">
        <v>120</v>
      </c>
      <c r="F23" s="74"/>
      <c r="G23" s="74"/>
      <c r="H23" s="74"/>
      <c r="I23" s="74"/>
      <c r="J23" s="3">
        <v>156</v>
      </c>
      <c r="K23" s="96">
        <v>0.621</v>
      </c>
      <c r="L23" s="104">
        <v>0.379</v>
      </c>
      <c r="M23" s="153" t="s">
        <v>138</v>
      </c>
      <c r="N23" s="154">
        <v>120</v>
      </c>
      <c r="O23" s="155">
        <v>134586.55833333332</v>
      </c>
      <c r="P23" s="155">
        <v>25571.45</v>
      </c>
      <c r="Q23" s="156">
        <f>+P23+O23</f>
        <v>160158.00833333333</v>
      </c>
      <c r="R23" s="157">
        <f>+Q23*N23</f>
        <v>19218961</v>
      </c>
      <c r="S23" s="165" t="s">
        <v>141</v>
      </c>
      <c r="T23" s="190">
        <v>120</v>
      </c>
      <c r="U23" s="193">
        <v>92436.97478991597</v>
      </c>
      <c r="V23" s="193">
        <f t="shared" si="2"/>
        <v>100201.68067226891</v>
      </c>
      <c r="W23" s="193">
        <f t="shared" si="3"/>
        <v>19038.319327731093</v>
      </c>
      <c r="X23" s="150">
        <f t="shared" si="4"/>
        <v>119240</v>
      </c>
      <c r="Y23" s="151">
        <f t="shared" si="5"/>
        <v>14308800</v>
      </c>
      <c r="Z23" s="151">
        <v>110000</v>
      </c>
      <c r="AA23" s="163" t="s">
        <v>148</v>
      </c>
      <c r="AB23" s="190">
        <v>120</v>
      </c>
      <c r="AC23" s="263">
        <v>139495.79831932773</v>
      </c>
      <c r="AD23" s="207">
        <f t="shared" si="6"/>
        <v>151213.44537815126</v>
      </c>
      <c r="AE23" s="150">
        <f t="shared" si="7"/>
        <v>28730.55462184874</v>
      </c>
      <c r="AF23" s="150">
        <f t="shared" si="11"/>
        <v>179944</v>
      </c>
      <c r="AG23" s="212">
        <f t="shared" si="8"/>
        <v>21593280</v>
      </c>
      <c r="AH23" s="151">
        <v>166000</v>
      </c>
      <c r="AI23" s="212">
        <f t="shared" si="9"/>
        <v>128667.22922502333</v>
      </c>
      <c r="AJ23" s="235">
        <f t="shared" si="13"/>
        <v>153114.00277777776</v>
      </c>
      <c r="AK23" s="236">
        <f t="shared" si="1"/>
        <v>18373680.333333332</v>
      </c>
      <c r="AL23" s="261"/>
      <c r="AM23" s="223"/>
      <c r="AN23" s="223"/>
      <c r="AO23" s="260"/>
      <c r="AP23" s="260"/>
    </row>
    <row r="24" spans="2:78" ht="24.75" hidden="1" thickBot="1" x14ac:dyDescent="0.3">
      <c r="B24" s="175" t="s">
        <v>30</v>
      </c>
      <c r="C24" s="76" t="s">
        <v>117</v>
      </c>
      <c r="D24" s="76" t="s">
        <v>122</v>
      </c>
      <c r="E24" s="76" t="s">
        <v>130</v>
      </c>
      <c r="F24" s="74"/>
      <c r="G24" s="74"/>
      <c r="H24" s="74"/>
      <c r="I24" s="74"/>
      <c r="J24" s="3">
        <v>142</v>
      </c>
      <c r="K24" s="96">
        <v>0.56499999999999995</v>
      </c>
      <c r="L24" s="104">
        <v>0.435</v>
      </c>
      <c r="M24" s="158"/>
      <c r="N24" s="154"/>
      <c r="O24" s="155"/>
      <c r="P24" s="155"/>
      <c r="Q24" s="157"/>
      <c r="R24" s="157"/>
      <c r="S24" s="146"/>
      <c r="T24" s="190"/>
      <c r="U24" s="193">
        <v>0</v>
      </c>
      <c r="V24" s="193">
        <f t="shared" si="2"/>
        <v>0</v>
      </c>
      <c r="W24" s="193">
        <f t="shared" si="3"/>
        <v>0</v>
      </c>
      <c r="X24" s="150">
        <f t="shared" si="4"/>
        <v>0</v>
      </c>
      <c r="Y24" s="151">
        <f t="shared" si="5"/>
        <v>0</v>
      </c>
      <c r="Z24" s="151"/>
      <c r="AA24" s="163"/>
      <c r="AB24" s="190"/>
      <c r="AC24" s="263">
        <v>0</v>
      </c>
      <c r="AD24" s="207">
        <f t="shared" si="6"/>
        <v>0</v>
      </c>
      <c r="AE24" s="150">
        <f t="shared" si="7"/>
        <v>0</v>
      </c>
      <c r="AF24" s="150">
        <f t="shared" si="11"/>
        <v>0</v>
      </c>
      <c r="AG24" s="212">
        <f t="shared" si="8"/>
        <v>0</v>
      </c>
      <c r="AH24" s="151"/>
      <c r="AI24" s="212">
        <f t="shared" si="9"/>
        <v>0</v>
      </c>
      <c r="AJ24" s="235">
        <f t="shared" si="13"/>
        <v>0</v>
      </c>
      <c r="AK24" s="236">
        <f t="shared" si="1"/>
        <v>0</v>
      </c>
      <c r="AL24" s="261"/>
      <c r="AM24" s="223"/>
      <c r="AN24" s="223"/>
      <c r="AO24" s="260"/>
      <c r="AP24" s="260"/>
    </row>
    <row r="25" spans="2:78" ht="24.75" hidden="1" thickBot="1" x14ac:dyDescent="0.3">
      <c r="B25" s="175" t="s">
        <v>32</v>
      </c>
      <c r="C25" s="76" t="s">
        <v>117</v>
      </c>
      <c r="D25" s="100" t="s">
        <v>128</v>
      </c>
      <c r="E25" s="76" t="s">
        <v>130</v>
      </c>
      <c r="F25" s="74"/>
      <c r="G25" s="74"/>
      <c r="H25" s="74"/>
      <c r="I25" s="74"/>
      <c r="J25" s="3">
        <v>131</v>
      </c>
      <c r="K25" s="96">
        <v>0.52100000000000002</v>
      </c>
      <c r="L25" s="104">
        <v>0.47899999999999998</v>
      </c>
      <c r="M25" s="158"/>
      <c r="N25" s="154"/>
      <c r="O25" s="155"/>
      <c r="P25" s="155"/>
      <c r="Q25" s="156"/>
      <c r="R25" s="157">
        <f>N25*Q25</f>
        <v>0</v>
      </c>
      <c r="S25" s="146"/>
      <c r="T25" s="190"/>
      <c r="U25" s="193">
        <v>0</v>
      </c>
      <c r="V25" s="193">
        <f t="shared" si="2"/>
        <v>0</v>
      </c>
      <c r="W25" s="193">
        <f t="shared" si="3"/>
        <v>0</v>
      </c>
      <c r="X25" s="150">
        <f t="shared" si="4"/>
        <v>0</v>
      </c>
      <c r="Y25" s="151">
        <f t="shared" si="5"/>
        <v>0</v>
      </c>
      <c r="Z25" s="151"/>
      <c r="AA25" s="163"/>
      <c r="AB25" s="190"/>
      <c r="AC25" s="263">
        <v>0</v>
      </c>
      <c r="AD25" s="207">
        <f t="shared" si="6"/>
        <v>0</v>
      </c>
      <c r="AE25" s="150">
        <f t="shared" si="7"/>
        <v>0</v>
      </c>
      <c r="AF25" s="150">
        <f t="shared" si="11"/>
        <v>0</v>
      </c>
      <c r="AG25" s="212">
        <f t="shared" si="8"/>
        <v>0</v>
      </c>
      <c r="AH25" s="151"/>
      <c r="AI25" s="212">
        <f t="shared" si="9"/>
        <v>0</v>
      </c>
      <c r="AJ25" s="235">
        <f t="shared" si="13"/>
        <v>0</v>
      </c>
      <c r="AK25" s="236">
        <f t="shared" si="1"/>
        <v>0</v>
      </c>
      <c r="AL25" s="261"/>
      <c r="AM25" s="223"/>
      <c r="AN25" s="223"/>
      <c r="AO25" s="260"/>
      <c r="AP25" s="260"/>
    </row>
    <row r="26" spans="2:78" s="87" customFormat="1" ht="60.75" thickBot="1" x14ac:dyDescent="0.3">
      <c r="B26" s="175" t="s">
        <v>146</v>
      </c>
      <c r="C26" s="219" t="s">
        <v>117</v>
      </c>
      <c r="D26" s="101" t="s">
        <v>142</v>
      </c>
      <c r="E26" s="101" t="s">
        <v>120</v>
      </c>
      <c r="F26" s="89"/>
      <c r="G26" s="89"/>
      <c r="H26" s="89"/>
      <c r="I26" s="89"/>
      <c r="J26" s="79"/>
      <c r="K26" s="86"/>
      <c r="L26" s="105"/>
      <c r="M26" s="158" t="s">
        <v>143</v>
      </c>
      <c r="N26" s="154">
        <v>60</v>
      </c>
      <c r="O26" s="155">
        <v>154699.25</v>
      </c>
      <c r="P26" s="155">
        <v>29392.85</v>
      </c>
      <c r="Q26" s="156">
        <f>+P26+O26</f>
        <v>184092.1</v>
      </c>
      <c r="R26" s="157">
        <f>+Q26*N26</f>
        <v>11045526</v>
      </c>
      <c r="S26" s="146" t="s">
        <v>143</v>
      </c>
      <c r="T26" s="190">
        <v>60</v>
      </c>
      <c r="U26" s="193">
        <v>236833.33333333337</v>
      </c>
      <c r="V26" s="193">
        <f t="shared" si="2"/>
        <v>256727.33333333337</v>
      </c>
      <c r="W26" s="193">
        <f t="shared" si="3"/>
        <v>48778.193333333344</v>
      </c>
      <c r="X26" s="150">
        <f t="shared" si="4"/>
        <v>305505.52666666673</v>
      </c>
      <c r="Y26" s="151">
        <f t="shared" si="5"/>
        <v>18330331.600000005</v>
      </c>
      <c r="Z26" s="151">
        <f>16909900/N26</f>
        <v>281831.66666666669</v>
      </c>
      <c r="AA26" s="163" t="s">
        <v>206</v>
      </c>
      <c r="AB26" s="190">
        <v>60</v>
      </c>
      <c r="AC26" s="263">
        <v>289915.96638655465</v>
      </c>
      <c r="AD26" s="207">
        <f t="shared" si="6"/>
        <v>314268.90756302525</v>
      </c>
      <c r="AE26" s="150">
        <f t="shared" si="7"/>
        <v>59711.092436974795</v>
      </c>
      <c r="AF26" s="150">
        <f t="shared" si="11"/>
        <v>373980.00000000006</v>
      </c>
      <c r="AG26" s="212">
        <f t="shared" si="8"/>
        <v>22438800.000000004</v>
      </c>
      <c r="AH26" s="151">
        <f>115000*3</f>
        <v>345000</v>
      </c>
      <c r="AI26" s="212">
        <f t="shared" si="9"/>
        <v>241898.49486461256</v>
      </c>
      <c r="AJ26" s="235">
        <f t="shared" si="13"/>
        <v>287859.20888888894</v>
      </c>
      <c r="AK26" s="236">
        <f t="shared" si="1"/>
        <v>17271552.533333335</v>
      </c>
      <c r="AL26" s="261"/>
      <c r="AM26" s="223"/>
      <c r="AN26" s="223"/>
      <c r="AO26" s="260"/>
      <c r="AP26" s="260"/>
    </row>
    <row r="27" spans="2:78" ht="36.75" hidden="1" thickBot="1" x14ac:dyDescent="0.3">
      <c r="B27" s="175" t="s">
        <v>146</v>
      </c>
      <c r="C27" s="220"/>
      <c r="D27" s="90"/>
      <c r="E27" s="91"/>
      <c r="F27" s="90"/>
      <c r="G27" s="90"/>
      <c r="H27" s="90"/>
      <c r="I27" s="90"/>
      <c r="J27" s="83"/>
      <c r="K27" s="84"/>
      <c r="L27" s="105"/>
      <c r="M27" s="158"/>
      <c r="N27" s="154">
        <v>60</v>
      </c>
      <c r="O27" s="155"/>
      <c r="P27" s="155"/>
      <c r="Q27" s="159">
        <f>R27/N27</f>
        <v>28738.5</v>
      </c>
      <c r="R27" s="157">
        <v>1724310</v>
      </c>
      <c r="S27" s="166"/>
      <c r="T27" s="191"/>
      <c r="U27" s="194">
        <v>0</v>
      </c>
      <c r="V27" s="194">
        <f t="shared" si="2"/>
        <v>0</v>
      </c>
      <c r="W27" s="194">
        <f t="shared" si="3"/>
        <v>0</v>
      </c>
      <c r="X27" s="242">
        <f t="shared" si="4"/>
        <v>0</v>
      </c>
      <c r="Y27" s="151">
        <f t="shared" si="5"/>
        <v>0</v>
      </c>
      <c r="Z27" s="151"/>
      <c r="AA27" s="166"/>
      <c r="AB27" s="191"/>
      <c r="AC27" s="211">
        <v>0</v>
      </c>
      <c r="AD27" s="207">
        <f t="shared" si="6"/>
        <v>0</v>
      </c>
      <c r="AE27" s="151">
        <f t="shared" si="7"/>
        <v>0</v>
      </c>
      <c r="AF27" s="151">
        <f t="shared" si="11"/>
        <v>0</v>
      </c>
      <c r="AG27" s="212">
        <f t="shared" si="8"/>
        <v>0</v>
      </c>
      <c r="AH27" s="151"/>
      <c r="AI27" s="212">
        <f t="shared" si="9"/>
        <v>8050</v>
      </c>
      <c r="AJ27" s="235">
        <f t="shared" si="13"/>
        <v>9579.5</v>
      </c>
      <c r="AK27" s="236">
        <f t="shared" si="1"/>
        <v>574770</v>
      </c>
      <c r="AL27" s="261"/>
      <c r="AM27" s="223"/>
      <c r="AN27" s="223"/>
      <c r="AO27" s="260"/>
      <c r="AP27" s="260"/>
    </row>
    <row r="28" spans="2:78" ht="36.75" hidden="1" thickBot="1" x14ac:dyDescent="0.3">
      <c r="B28" s="175" t="s">
        <v>147</v>
      </c>
      <c r="C28" s="220"/>
      <c r="D28" s="90"/>
      <c r="E28" s="91"/>
      <c r="F28" s="90"/>
      <c r="G28" s="90"/>
      <c r="H28" s="90"/>
      <c r="I28" s="90"/>
      <c r="J28" s="83"/>
      <c r="K28" s="84"/>
      <c r="L28" s="105"/>
      <c r="M28" s="158"/>
      <c r="N28" s="154">
        <v>61</v>
      </c>
      <c r="O28" s="155"/>
      <c r="P28" s="155"/>
      <c r="Q28" s="159">
        <f>R28/N28</f>
        <v>181074.19672131148</v>
      </c>
      <c r="R28" s="157">
        <v>11045526</v>
      </c>
      <c r="S28" s="166"/>
      <c r="T28" s="191"/>
      <c r="U28" s="194">
        <v>0</v>
      </c>
      <c r="V28" s="194">
        <f t="shared" si="2"/>
        <v>0</v>
      </c>
      <c r="W28" s="194">
        <f t="shared" si="3"/>
        <v>0</v>
      </c>
      <c r="X28" s="242">
        <f t="shared" si="4"/>
        <v>0</v>
      </c>
      <c r="Y28" s="151">
        <f t="shared" si="5"/>
        <v>0</v>
      </c>
      <c r="Z28" s="151"/>
      <c r="AA28" s="166"/>
      <c r="AB28" s="191"/>
      <c r="AC28" s="211">
        <v>0</v>
      </c>
      <c r="AD28" s="207">
        <f t="shared" si="6"/>
        <v>0</v>
      </c>
      <c r="AE28" s="151">
        <f t="shared" si="7"/>
        <v>0</v>
      </c>
      <c r="AF28" s="151">
        <f t="shared" si="11"/>
        <v>0</v>
      </c>
      <c r="AG28" s="212">
        <f t="shared" si="8"/>
        <v>0</v>
      </c>
      <c r="AH28" s="151"/>
      <c r="AI28" s="212">
        <f t="shared" si="9"/>
        <v>50721.063507370163</v>
      </c>
      <c r="AJ28" s="235">
        <f t="shared" si="13"/>
        <v>60358.065573770495</v>
      </c>
      <c r="AK28" s="236">
        <f t="shared" si="1"/>
        <v>3681842</v>
      </c>
      <c r="AL28" s="261"/>
      <c r="AM28" s="223"/>
      <c r="AN28" s="223"/>
      <c r="AO28" s="260"/>
      <c r="AP28" s="260"/>
    </row>
    <row r="29" spans="2:78" ht="36" x14ac:dyDescent="0.25">
      <c r="B29" s="175" t="s">
        <v>22</v>
      </c>
      <c r="C29" s="77" t="s">
        <v>117</v>
      </c>
      <c r="D29" s="77" t="s">
        <v>115</v>
      </c>
      <c r="E29" s="77" t="s">
        <v>116</v>
      </c>
      <c r="F29" s="79"/>
      <c r="G29" s="79"/>
      <c r="H29" s="79"/>
      <c r="I29" s="79"/>
      <c r="J29" s="80">
        <v>237</v>
      </c>
      <c r="K29" s="95">
        <v>0.94399999999999995</v>
      </c>
      <c r="L29" s="105">
        <v>5.6000000000000001E-2</v>
      </c>
      <c r="M29" s="175" t="s">
        <v>22</v>
      </c>
      <c r="N29" s="169">
        <v>66</v>
      </c>
      <c r="O29" s="170">
        <v>920000</v>
      </c>
      <c r="P29" s="170"/>
      <c r="Q29" s="171">
        <f>R29/N29</f>
        <v>920000</v>
      </c>
      <c r="R29" s="172">
        <f>O29*N29</f>
        <v>60720000</v>
      </c>
      <c r="S29" s="232"/>
      <c r="T29" s="233"/>
      <c r="U29" s="234">
        <v>0</v>
      </c>
      <c r="V29" s="234">
        <f t="shared" si="2"/>
        <v>0</v>
      </c>
      <c r="W29" s="234">
        <f t="shared" si="3"/>
        <v>0</v>
      </c>
      <c r="X29" s="241">
        <f t="shared" si="4"/>
        <v>0</v>
      </c>
      <c r="Y29" s="229">
        <f t="shared" si="5"/>
        <v>0</v>
      </c>
      <c r="Z29" s="265"/>
      <c r="AA29" s="232"/>
      <c r="AB29" s="233"/>
      <c r="AC29" s="227">
        <v>0</v>
      </c>
      <c r="AD29" s="228">
        <f t="shared" si="6"/>
        <v>0</v>
      </c>
      <c r="AE29" s="229">
        <f t="shared" si="7"/>
        <v>0</v>
      </c>
      <c r="AF29" s="229">
        <f t="shared" si="11"/>
        <v>0</v>
      </c>
      <c r="AG29" s="230">
        <f t="shared" si="8"/>
        <v>0</v>
      </c>
      <c r="AH29" s="229"/>
      <c r="AI29" s="212">
        <v>920000</v>
      </c>
      <c r="AJ29" s="235">
        <f>AVERAGE(Q29)</f>
        <v>920000</v>
      </c>
      <c r="AK29" s="236">
        <f t="shared" si="1"/>
        <v>60720000</v>
      </c>
      <c r="AL29" s="261"/>
      <c r="AM29" s="223"/>
      <c r="AN29" s="223"/>
      <c r="AO29" s="260"/>
      <c r="AP29" s="260"/>
    </row>
    <row r="30" spans="2:78" x14ac:dyDescent="0.25">
      <c r="B30" s="175"/>
      <c r="C30" s="176"/>
      <c r="D30" s="176"/>
      <c r="E30" s="176"/>
      <c r="F30" s="177"/>
      <c r="G30" s="177"/>
      <c r="H30" s="177"/>
      <c r="I30" s="177"/>
      <c r="J30" s="178"/>
      <c r="K30" s="179"/>
      <c r="L30" s="180"/>
      <c r="M30" s="158"/>
      <c r="N30" s="154"/>
      <c r="O30" s="157"/>
      <c r="P30" s="157"/>
      <c r="Q30" s="157"/>
      <c r="R30" s="181">
        <f>+SUM(R14:R29)</f>
        <v>285119865</v>
      </c>
      <c r="S30" s="157">
        <f t="shared" ref="S30:AA30" si="14">+SUM(S14:S29)</f>
        <v>0</v>
      </c>
      <c r="T30" s="192"/>
      <c r="U30" s="195">
        <v>0</v>
      </c>
      <c r="V30" s="195"/>
      <c r="W30" s="195"/>
      <c r="X30" s="195"/>
      <c r="Y30" s="148">
        <v>98470000</v>
      </c>
      <c r="Z30" s="148"/>
      <c r="AA30" s="157">
        <f t="shared" si="14"/>
        <v>0</v>
      </c>
      <c r="AB30" s="192"/>
      <c r="AC30" s="209">
        <v>0</v>
      </c>
      <c r="AD30" s="208"/>
      <c r="AE30" s="157"/>
      <c r="AF30" s="181"/>
      <c r="AG30" s="212">
        <f>SUM(AG14:AG29)</f>
        <v>186382960</v>
      </c>
      <c r="AH30" s="181"/>
      <c r="AI30" s="213"/>
      <c r="AJ30" s="235"/>
      <c r="AK30" s="235">
        <f>+AK14+AK15+AK16+AK17+AK20+AK21+AK23+AK26+AK29</f>
        <v>286579280.18666667</v>
      </c>
      <c r="AL30" s="262"/>
      <c r="AM30" s="223"/>
      <c r="AN30" s="223"/>
      <c r="AO30" s="260"/>
      <c r="AP30" s="223"/>
    </row>
    <row r="31" spans="2:78" ht="15.75" x14ac:dyDescent="0.25">
      <c r="B31" s="129" t="s">
        <v>172</v>
      </c>
      <c r="C31" s="517" t="s">
        <v>183</v>
      </c>
      <c r="D31" s="517"/>
      <c r="E31" s="517"/>
      <c r="F31" s="517"/>
      <c r="G31" s="517"/>
      <c r="H31" s="130"/>
      <c r="I31" s="131">
        <f>+I21</f>
        <v>0</v>
      </c>
      <c r="J31" s="130"/>
      <c r="K31" s="130"/>
      <c r="L31" s="130"/>
      <c r="M31" s="248"/>
      <c r="N31" s="249"/>
      <c r="O31" s="556" t="s">
        <v>201</v>
      </c>
      <c r="P31" s="556"/>
      <c r="Q31" s="556"/>
      <c r="R31" s="556"/>
      <c r="S31" s="556" t="s">
        <v>188</v>
      </c>
      <c r="T31" s="556"/>
      <c r="U31" s="556"/>
      <c r="V31" s="556"/>
      <c r="W31" s="556"/>
      <c r="X31" s="556"/>
      <c r="Y31" s="556"/>
      <c r="Z31" s="251"/>
      <c r="AA31" s="556" t="s">
        <v>188</v>
      </c>
      <c r="AB31" s="556"/>
      <c r="AC31" s="556"/>
      <c r="AD31" s="556"/>
      <c r="AE31" s="556"/>
      <c r="AF31" s="556"/>
      <c r="AG31" s="257"/>
      <c r="AH31" s="257"/>
    </row>
    <row r="32" spans="2:78" ht="22.5" x14ac:dyDescent="0.25">
      <c r="B32" s="132" t="s">
        <v>173</v>
      </c>
      <c r="C32" s="522"/>
      <c r="D32" s="522"/>
      <c r="E32" s="522"/>
      <c r="F32" s="522"/>
      <c r="G32" s="522"/>
      <c r="H32" s="522"/>
      <c r="I32" s="522"/>
      <c r="J32" s="130"/>
      <c r="K32" s="130"/>
      <c r="L32" s="130"/>
      <c r="M32" s="553"/>
      <c r="N32" s="553"/>
      <c r="O32" s="553"/>
      <c r="P32" s="553"/>
      <c r="Q32" s="553"/>
      <c r="R32" s="553"/>
      <c r="S32" s="553"/>
      <c r="T32" s="553"/>
      <c r="U32" s="553"/>
      <c r="V32" s="553"/>
      <c r="W32" s="553"/>
      <c r="X32" s="553"/>
      <c r="Y32" s="553"/>
      <c r="Z32" s="553"/>
      <c r="AA32" s="553"/>
      <c r="AB32" s="553"/>
      <c r="AC32" s="553"/>
      <c r="AD32" s="553"/>
      <c r="AE32" s="553"/>
      <c r="AF32" s="553"/>
      <c r="AG32" s="258"/>
      <c r="AH32" s="258"/>
    </row>
    <row r="33" spans="2:35" ht="124.5" customHeight="1" x14ac:dyDescent="0.25">
      <c r="B33" s="247" t="s">
        <v>174</v>
      </c>
      <c r="C33" s="560" t="s">
        <v>184</v>
      </c>
      <c r="D33" s="561"/>
      <c r="E33" s="561"/>
      <c r="F33" s="561"/>
      <c r="G33" s="561"/>
      <c r="H33" s="561"/>
      <c r="I33" s="562"/>
      <c r="M33" s="552" t="s">
        <v>212</v>
      </c>
      <c r="N33" s="552"/>
      <c r="O33" s="552"/>
      <c r="P33" s="552"/>
      <c r="Q33" s="552"/>
      <c r="R33" s="552"/>
      <c r="S33" s="552"/>
      <c r="T33" s="552"/>
      <c r="U33" s="552"/>
      <c r="V33" s="552"/>
      <c r="W33" s="552"/>
      <c r="X33" s="552"/>
      <c r="Y33" s="552"/>
      <c r="Z33" s="552"/>
      <c r="AA33" s="552"/>
      <c r="AB33" s="552"/>
      <c r="AC33" s="552"/>
      <c r="AD33" s="552"/>
      <c r="AE33" s="552"/>
      <c r="AF33" s="552"/>
      <c r="AG33" s="259"/>
      <c r="AH33" s="271"/>
      <c r="AI33" s="223"/>
    </row>
    <row r="34" spans="2:35" x14ac:dyDescent="0.25">
      <c r="B34" s="563"/>
      <c r="C34" s="563"/>
      <c r="D34" s="563"/>
      <c r="E34" s="563"/>
      <c r="F34" s="563"/>
      <c r="G34" s="563"/>
      <c r="H34"/>
      <c r="I34"/>
    </row>
    <row r="35" spans="2:35" ht="238.5" customHeight="1" x14ac:dyDescent="0.25">
      <c r="B35" s="129" t="s">
        <v>175</v>
      </c>
      <c r="C35" s="564" t="s">
        <v>176</v>
      </c>
      <c r="D35" s="565"/>
      <c r="E35" s="565"/>
      <c r="F35" s="565"/>
      <c r="G35" s="565"/>
      <c r="H35" s="565"/>
      <c r="I35" s="566"/>
      <c r="M35" s="554" t="s">
        <v>211</v>
      </c>
      <c r="N35" s="555"/>
      <c r="O35" s="555"/>
      <c r="P35" s="555"/>
      <c r="Q35" s="555"/>
      <c r="R35" s="555"/>
      <c r="S35" s="555"/>
      <c r="T35" s="555"/>
      <c r="U35" s="555"/>
      <c r="V35" s="555"/>
      <c r="W35" s="555"/>
      <c r="X35" s="555"/>
      <c r="Y35" s="555"/>
      <c r="Z35" s="555"/>
      <c r="AA35" s="555"/>
      <c r="AB35" s="555"/>
      <c r="AC35" s="555"/>
      <c r="AD35" s="555"/>
      <c r="AE35" s="555"/>
      <c r="AF35" s="555"/>
      <c r="AG35" s="250"/>
      <c r="AH35" s="250"/>
    </row>
    <row r="36" spans="2:35" x14ac:dyDescent="0.25">
      <c r="B36" s="183"/>
      <c r="C36" s="184"/>
      <c r="D36" s="184"/>
      <c r="E36" s="184"/>
      <c r="F36" s="184"/>
      <c r="G36" s="184"/>
      <c r="H36" s="184"/>
      <c r="I36" s="184"/>
      <c r="M36" s="17"/>
      <c r="R36" s="17"/>
      <c r="S36" s="17"/>
      <c r="T36" s="17"/>
      <c r="U36" s="17"/>
      <c r="V36" s="17"/>
      <c r="W36" s="17"/>
      <c r="X36" s="17"/>
      <c r="Y36" s="17"/>
      <c r="Z36" s="250"/>
      <c r="AA36" s="17"/>
      <c r="AB36" s="17"/>
      <c r="AC36" s="17"/>
      <c r="AD36" s="17"/>
      <c r="AE36" s="17"/>
      <c r="AF36" s="17"/>
      <c r="AG36" s="250"/>
      <c r="AH36" s="250"/>
    </row>
    <row r="37" spans="2:35" ht="61.5" customHeight="1" x14ac:dyDescent="0.25"/>
    <row r="38" spans="2:35" x14ac:dyDescent="0.25">
      <c r="B38" s="138" t="s">
        <v>202</v>
      </c>
      <c r="C38" s="138"/>
      <c r="D38" s="138"/>
      <c r="E38" s="138"/>
      <c r="F38"/>
      <c r="G38"/>
      <c r="H38"/>
      <c r="I38"/>
    </row>
    <row r="39" spans="2:35" x14ac:dyDescent="0.25">
      <c r="B39" s="139" t="s">
        <v>186</v>
      </c>
      <c r="C39" s="139"/>
      <c r="D39" s="139"/>
      <c r="E39" s="139"/>
      <c r="F39" s="135"/>
      <c r="G39"/>
      <c r="H39"/>
      <c r="I39"/>
    </row>
    <row r="40" spans="2:35" x14ac:dyDescent="0.25">
      <c r="B40" s="140"/>
      <c r="C40" s="140"/>
      <c r="D40" s="140"/>
      <c r="E40" s="140"/>
      <c r="F40"/>
      <c r="G40"/>
      <c r="H40"/>
      <c r="I40"/>
    </row>
    <row r="42" spans="2:35" x14ac:dyDescent="0.25">
      <c r="B42" s="528" t="s">
        <v>181</v>
      </c>
      <c r="C42" s="528"/>
    </row>
  </sheetData>
  <mergeCells count="38">
    <mergeCell ref="B42:C42"/>
    <mergeCell ref="AA10:AH10"/>
    <mergeCell ref="M33:AF33"/>
    <mergeCell ref="M32:AF32"/>
    <mergeCell ref="M35:AF35"/>
    <mergeCell ref="AA31:AF31"/>
    <mergeCell ref="S31:Y31"/>
    <mergeCell ref="O31:R31"/>
    <mergeCell ref="S10:Y10"/>
    <mergeCell ref="M10:R10"/>
    <mergeCell ref="C31:G31"/>
    <mergeCell ref="C32:I32"/>
    <mergeCell ref="C33:I33"/>
    <mergeCell ref="B34:G34"/>
    <mergeCell ref="C35:I35"/>
    <mergeCell ref="B10:L10"/>
    <mergeCell ref="J14:J16"/>
    <mergeCell ref="D6:AE6"/>
    <mergeCell ref="D7:AE7"/>
    <mergeCell ref="D8:AE8"/>
    <mergeCell ref="C3:AE3"/>
    <mergeCell ref="C4:AE5"/>
    <mergeCell ref="J19:J21"/>
    <mergeCell ref="K19:K21"/>
    <mergeCell ref="L19:L21"/>
    <mergeCell ref="B19:B21"/>
    <mergeCell ref="H11:I11"/>
    <mergeCell ref="B14:B15"/>
    <mergeCell ref="C14:C15"/>
    <mergeCell ref="E14:E15"/>
    <mergeCell ref="F14:F15"/>
    <mergeCell ref="F11:G11"/>
    <mergeCell ref="G14:G15"/>
    <mergeCell ref="H14:H15"/>
    <mergeCell ref="I14:I15"/>
    <mergeCell ref="D14:D15"/>
    <mergeCell ref="L14:L16"/>
    <mergeCell ref="K14:K16"/>
  </mergeCells>
  <pageMargins left="0.11811023622047245" right="0.11811023622047245" top="0.51181102362204722" bottom="0.15748031496062992" header="0.31496062992125984" footer="0.31496062992125984"/>
  <pageSetup paperSize="14" scale="51" fitToWidth="2" orientation="landscape" horizontalDpi="4294967294" verticalDpi="4294967294"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4:P36"/>
  <sheetViews>
    <sheetView topLeftCell="C23" workbookViewId="0">
      <selection activeCell="E25" sqref="E25:E35"/>
    </sheetView>
  </sheetViews>
  <sheetFormatPr baseColWidth="10" defaultRowHeight="15" x14ac:dyDescent="0.25"/>
  <cols>
    <col min="5" max="5" width="20.85546875" style="188" bestFit="1" customWidth="1"/>
    <col min="6" max="6" width="13.5703125" style="188" customWidth="1"/>
    <col min="7" max="7" width="14.5703125" style="188" bestFit="1" customWidth="1"/>
    <col min="8" max="8" width="10.85546875" customWidth="1"/>
    <col min="9" max="9" width="11.140625" bestFit="1" customWidth="1"/>
    <col min="16" max="16" width="13.7109375" customWidth="1"/>
  </cols>
  <sheetData>
    <row r="4" spans="5:16" x14ac:dyDescent="0.25">
      <c r="E4" s="188">
        <f>(F4*8.4%)+F4</f>
        <v>91092.436974789918</v>
      </c>
      <c r="F4" s="188">
        <f>H4/1.19</f>
        <v>84033.613445378156</v>
      </c>
      <c r="G4" s="188">
        <f>E4*19%</f>
        <v>17307.563025210085</v>
      </c>
      <c r="H4">
        <v>100000</v>
      </c>
      <c r="I4" s="189">
        <f>+F4+G4</f>
        <v>101341.17647058824</v>
      </c>
      <c r="K4">
        <v>94117.647058823539</v>
      </c>
      <c r="L4">
        <f>(K4*8.4%)+K4</f>
        <v>102023.52941176471</v>
      </c>
      <c r="M4">
        <f>L4*19%</f>
        <v>19384.470588235297</v>
      </c>
      <c r="N4">
        <f>+L4+M4</f>
        <v>121408.00000000001</v>
      </c>
      <c r="O4" s="203">
        <v>112000</v>
      </c>
      <c r="P4" s="203">
        <v>20160000</v>
      </c>
    </row>
    <row r="5" spans="5:16" x14ac:dyDescent="0.25">
      <c r="E5" s="188">
        <f t="shared" ref="E5:E20" si="0">(F5*8.4%)+F5</f>
        <v>0</v>
      </c>
      <c r="F5" s="188">
        <f t="shared" ref="F5:F20" si="1">H5/1.19</f>
        <v>0</v>
      </c>
      <c r="G5" s="188">
        <f t="shared" ref="G5:G20" si="2">E5*19%</f>
        <v>0</v>
      </c>
      <c r="I5" s="189">
        <f t="shared" ref="I5:I20" si="3">+F5+G5</f>
        <v>0</v>
      </c>
      <c r="K5">
        <v>0</v>
      </c>
      <c r="L5">
        <f t="shared" ref="L5:L20" si="4">(K5*8.4%)+K5</f>
        <v>0</v>
      </c>
      <c r="M5">
        <f t="shared" ref="M5:M20" si="5">L5*19%</f>
        <v>0</v>
      </c>
      <c r="O5" s="204"/>
      <c r="P5" s="204" t="s">
        <v>192</v>
      </c>
    </row>
    <row r="6" spans="5:16" x14ac:dyDescent="0.25">
      <c r="E6" s="188">
        <f t="shared" si="0"/>
        <v>264168.06722689077</v>
      </c>
      <c r="F6" s="188">
        <f t="shared" si="1"/>
        <v>243697.47899159664</v>
      </c>
      <c r="G6" s="188">
        <f t="shared" si="2"/>
        <v>50191.932773109249</v>
      </c>
      <c r="H6">
        <v>290000</v>
      </c>
      <c r="I6" s="189">
        <f t="shared" si="3"/>
        <v>293889.4117647059</v>
      </c>
      <c r="K6">
        <v>180672.26890756303</v>
      </c>
      <c r="L6">
        <f t="shared" si="4"/>
        <v>195848.73949579833</v>
      </c>
      <c r="M6">
        <f t="shared" si="5"/>
        <v>37211.26050420168</v>
      </c>
      <c r="O6" s="203">
        <v>215000</v>
      </c>
      <c r="P6" s="203">
        <v>98470000</v>
      </c>
    </row>
    <row r="7" spans="5:16" x14ac:dyDescent="0.25">
      <c r="E7" s="188">
        <f t="shared" si="0"/>
        <v>0</v>
      </c>
      <c r="F7" s="188">
        <f t="shared" si="1"/>
        <v>0</v>
      </c>
      <c r="G7" s="188">
        <f t="shared" si="2"/>
        <v>0</v>
      </c>
      <c r="I7" s="189">
        <f t="shared" si="3"/>
        <v>0</v>
      </c>
      <c r="K7">
        <v>65388.23529411765</v>
      </c>
      <c r="L7">
        <f t="shared" si="4"/>
        <v>70880.847058823536</v>
      </c>
      <c r="M7">
        <f t="shared" si="5"/>
        <v>13467.360941176472</v>
      </c>
      <c r="O7" s="203">
        <v>77812</v>
      </c>
      <c r="P7" s="203">
        <v>30191056</v>
      </c>
    </row>
    <row r="8" spans="5:16" x14ac:dyDescent="0.25">
      <c r="E8" s="188">
        <f t="shared" si="0"/>
        <v>0</v>
      </c>
      <c r="F8" s="188">
        <f t="shared" si="1"/>
        <v>0</v>
      </c>
      <c r="G8" s="188">
        <f t="shared" si="2"/>
        <v>0</v>
      </c>
      <c r="I8" s="189">
        <f t="shared" si="3"/>
        <v>0</v>
      </c>
      <c r="K8">
        <v>0</v>
      </c>
      <c r="L8">
        <f t="shared" si="4"/>
        <v>0</v>
      </c>
      <c r="M8">
        <f t="shared" si="5"/>
        <v>0</v>
      </c>
      <c r="O8" s="203">
        <v>60333</v>
      </c>
      <c r="P8" s="203">
        <v>7239960</v>
      </c>
    </row>
    <row r="9" spans="5:16" x14ac:dyDescent="0.25">
      <c r="E9" s="188">
        <f t="shared" si="0"/>
        <v>0</v>
      </c>
      <c r="F9" s="188">
        <f t="shared" si="1"/>
        <v>0</v>
      </c>
      <c r="G9" s="188">
        <f t="shared" si="2"/>
        <v>0</v>
      </c>
      <c r="I9" s="189">
        <f t="shared" si="3"/>
        <v>0</v>
      </c>
      <c r="K9">
        <v>0</v>
      </c>
      <c r="L9">
        <f t="shared" si="4"/>
        <v>0</v>
      </c>
      <c r="M9">
        <f t="shared" si="5"/>
        <v>0</v>
      </c>
      <c r="O9" s="204"/>
      <c r="P9" s="204" t="s">
        <v>192</v>
      </c>
    </row>
    <row r="10" spans="5:16" x14ac:dyDescent="0.25">
      <c r="E10" s="188">
        <f t="shared" si="0"/>
        <v>0</v>
      </c>
      <c r="F10" s="188">
        <f t="shared" si="1"/>
        <v>0</v>
      </c>
      <c r="G10" s="188">
        <f t="shared" si="2"/>
        <v>0</v>
      </c>
      <c r="H10">
        <v>0</v>
      </c>
      <c r="I10" s="189">
        <f t="shared" si="3"/>
        <v>0</v>
      </c>
      <c r="K10">
        <v>0</v>
      </c>
      <c r="L10">
        <f t="shared" si="4"/>
        <v>0</v>
      </c>
      <c r="M10">
        <f t="shared" si="5"/>
        <v>0</v>
      </c>
      <c r="O10" s="203">
        <v>110000</v>
      </c>
      <c r="P10" s="203">
        <v>13200000</v>
      </c>
    </row>
    <row r="11" spans="5:16" x14ac:dyDescent="0.25">
      <c r="E11" s="188">
        <f t="shared" si="0"/>
        <v>0</v>
      </c>
      <c r="F11" s="188">
        <f t="shared" si="1"/>
        <v>0</v>
      </c>
      <c r="G11" s="188">
        <f t="shared" si="2"/>
        <v>0</v>
      </c>
      <c r="I11" s="189">
        <f t="shared" si="3"/>
        <v>0</v>
      </c>
      <c r="K11">
        <v>0</v>
      </c>
      <c r="L11">
        <f t="shared" si="4"/>
        <v>0</v>
      </c>
      <c r="M11">
        <f t="shared" si="5"/>
        <v>0</v>
      </c>
      <c r="O11" s="205">
        <v>281832</v>
      </c>
      <c r="P11" s="203">
        <v>16909900</v>
      </c>
    </row>
    <row r="12" spans="5:16" x14ac:dyDescent="0.25">
      <c r="E12" s="188">
        <f t="shared" si="0"/>
        <v>0</v>
      </c>
      <c r="F12" s="188">
        <f t="shared" si="1"/>
        <v>0</v>
      </c>
      <c r="G12" s="188">
        <f t="shared" si="2"/>
        <v>0</v>
      </c>
      <c r="I12" s="189">
        <f t="shared" si="3"/>
        <v>0</v>
      </c>
      <c r="K12">
        <v>0</v>
      </c>
      <c r="L12">
        <f t="shared" si="4"/>
        <v>0</v>
      </c>
      <c r="M12">
        <f t="shared" si="5"/>
        <v>0</v>
      </c>
      <c r="O12" s="206"/>
      <c r="P12" s="206" t="s">
        <v>192</v>
      </c>
    </row>
    <row r="13" spans="5:16" x14ac:dyDescent="0.25">
      <c r="E13" s="188">
        <f t="shared" si="0"/>
        <v>145747.89915966388</v>
      </c>
      <c r="F13" s="188">
        <f t="shared" si="1"/>
        <v>134453.78151260506</v>
      </c>
      <c r="G13" s="188">
        <f t="shared" si="2"/>
        <v>27692.100840336137</v>
      </c>
      <c r="H13">
        <v>160000</v>
      </c>
      <c r="I13" s="189">
        <f t="shared" si="3"/>
        <v>162145.8823529412</v>
      </c>
      <c r="K13">
        <v>92436.97478991597</v>
      </c>
      <c r="L13">
        <f t="shared" si="4"/>
        <v>100201.68067226891</v>
      </c>
      <c r="M13">
        <f t="shared" si="5"/>
        <v>19038.319327731093</v>
      </c>
    </row>
    <row r="14" spans="5:16" x14ac:dyDescent="0.25">
      <c r="E14" s="188">
        <f t="shared" si="0"/>
        <v>0</v>
      </c>
      <c r="F14" s="188">
        <f t="shared" si="1"/>
        <v>0</v>
      </c>
      <c r="G14" s="188">
        <f t="shared" si="2"/>
        <v>0</v>
      </c>
      <c r="I14" s="189">
        <f t="shared" si="3"/>
        <v>0</v>
      </c>
      <c r="K14">
        <v>0</v>
      </c>
      <c r="L14">
        <f t="shared" si="4"/>
        <v>0</v>
      </c>
      <c r="M14">
        <f t="shared" si="5"/>
        <v>0</v>
      </c>
    </row>
    <row r="15" spans="5:16" x14ac:dyDescent="0.25">
      <c r="E15" s="188">
        <f t="shared" si="0"/>
        <v>0</v>
      </c>
      <c r="F15" s="188">
        <f t="shared" si="1"/>
        <v>0</v>
      </c>
      <c r="G15" s="188">
        <f t="shared" si="2"/>
        <v>0</v>
      </c>
      <c r="I15" s="189">
        <f t="shared" si="3"/>
        <v>0</v>
      </c>
      <c r="K15">
        <v>0</v>
      </c>
      <c r="L15">
        <f t="shared" si="4"/>
        <v>0</v>
      </c>
      <c r="M15">
        <f t="shared" si="5"/>
        <v>0</v>
      </c>
    </row>
    <row r="16" spans="5:16" x14ac:dyDescent="0.25">
      <c r="E16" s="188">
        <f t="shared" si="0"/>
        <v>256727.33333333337</v>
      </c>
      <c r="F16" s="188">
        <f t="shared" si="1"/>
        <v>236833.33333333337</v>
      </c>
      <c r="G16" s="188">
        <f t="shared" si="2"/>
        <v>48778.193333333344</v>
      </c>
      <c r="H16">
        <v>281831.66666666669</v>
      </c>
      <c r="I16" s="189">
        <f t="shared" si="3"/>
        <v>285611.52666666673</v>
      </c>
      <c r="K16">
        <v>236833.33333333337</v>
      </c>
      <c r="L16">
        <f t="shared" si="4"/>
        <v>256727.33333333337</v>
      </c>
      <c r="M16">
        <f t="shared" si="5"/>
        <v>48778.193333333344</v>
      </c>
    </row>
    <row r="17" spans="3:13" x14ac:dyDescent="0.25">
      <c r="E17" s="188">
        <f t="shared" si="0"/>
        <v>0</v>
      </c>
      <c r="F17" s="188">
        <f t="shared" si="1"/>
        <v>0</v>
      </c>
      <c r="G17" s="188">
        <f t="shared" si="2"/>
        <v>0</v>
      </c>
      <c r="I17" s="189">
        <f t="shared" si="3"/>
        <v>0</v>
      </c>
      <c r="K17">
        <v>0</v>
      </c>
      <c r="L17">
        <f t="shared" si="4"/>
        <v>0</v>
      </c>
      <c r="M17">
        <f t="shared" si="5"/>
        <v>0</v>
      </c>
    </row>
    <row r="18" spans="3:13" x14ac:dyDescent="0.25">
      <c r="E18" s="188">
        <f t="shared" si="0"/>
        <v>0</v>
      </c>
      <c r="F18" s="188">
        <f t="shared" si="1"/>
        <v>0</v>
      </c>
      <c r="G18" s="188">
        <f t="shared" si="2"/>
        <v>0</v>
      </c>
      <c r="I18" s="189">
        <f t="shared" si="3"/>
        <v>0</v>
      </c>
      <c r="K18">
        <v>0</v>
      </c>
      <c r="L18">
        <f t="shared" si="4"/>
        <v>0</v>
      </c>
      <c r="M18">
        <f t="shared" si="5"/>
        <v>0</v>
      </c>
    </row>
    <row r="19" spans="3:13" x14ac:dyDescent="0.25">
      <c r="E19" s="188">
        <f t="shared" si="0"/>
        <v>0</v>
      </c>
      <c r="F19" s="188">
        <f t="shared" si="1"/>
        <v>0</v>
      </c>
      <c r="G19" s="188">
        <f t="shared" si="2"/>
        <v>0</v>
      </c>
      <c r="I19" s="189">
        <f t="shared" si="3"/>
        <v>0</v>
      </c>
      <c r="K19">
        <v>0</v>
      </c>
      <c r="L19">
        <f t="shared" si="4"/>
        <v>0</v>
      </c>
      <c r="M19">
        <f t="shared" si="5"/>
        <v>0</v>
      </c>
    </row>
    <row r="20" spans="3:13" x14ac:dyDescent="0.25">
      <c r="E20" s="188">
        <f t="shared" si="0"/>
        <v>757735.73669467797</v>
      </c>
      <c r="F20" s="188">
        <f t="shared" si="1"/>
        <v>699018.20728291327</v>
      </c>
      <c r="G20" s="188">
        <f t="shared" si="2"/>
        <v>143969.78997198882</v>
      </c>
      <c r="H20">
        <v>831831.66666666674</v>
      </c>
      <c r="I20" s="189">
        <f t="shared" si="3"/>
        <v>842987.99725490203</v>
      </c>
      <c r="K20">
        <v>669448.45938375359</v>
      </c>
      <c r="L20">
        <f t="shared" si="4"/>
        <v>725682.12997198885</v>
      </c>
      <c r="M20">
        <f t="shared" si="5"/>
        <v>137879.6046946779</v>
      </c>
    </row>
    <row r="25" spans="3:13" x14ac:dyDescent="0.25">
      <c r="D25">
        <v>612</v>
      </c>
      <c r="E25" s="188">
        <v>36964800</v>
      </c>
      <c r="F25" s="188">
        <f>E25/D25</f>
        <v>60400</v>
      </c>
    </row>
    <row r="26" spans="3:13" x14ac:dyDescent="0.25">
      <c r="D26" s="268">
        <v>612</v>
      </c>
      <c r="E26" s="269">
        <v>53244000</v>
      </c>
      <c r="F26" s="269">
        <f t="shared" ref="F26:F35" si="6">E26/D26</f>
        <v>87000</v>
      </c>
    </row>
    <row r="27" spans="3:13" x14ac:dyDescent="0.25">
      <c r="C27">
        <f>D26*3</f>
        <v>1836</v>
      </c>
      <c r="D27">
        <v>612</v>
      </c>
      <c r="E27" s="188">
        <v>26928000</v>
      </c>
      <c r="F27" s="188">
        <f t="shared" si="6"/>
        <v>44000</v>
      </c>
    </row>
    <row r="28" spans="3:13" x14ac:dyDescent="0.25">
      <c r="D28">
        <v>612</v>
      </c>
      <c r="E28" s="188">
        <v>23256000</v>
      </c>
      <c r="F28" s="188">
        <f t="shared" si="6"/>
        <v>38000</v>
      </c>
    </row>
    <row r="29" spans="3:13" x14ac:dyDescent="0.25">
      <c r="D29">
        <v>612</v>
      </c>
      <c r="E29" s="188">
        <v>17136000</v>
      </c>
      <c r="F29" s="188">
        <f t="shared" si="6"/>
        <v>28000</v>
      </c>
    </row>
    <row r="30" spans="3:13" x14ac:dyDescent="0.25">
      <c r="C30">
        <f>+D26+C29+D25</f>
        <v>1224</v>
      </c>
      <c r="D30">
        <v>612</v>
      </c>
      <c r="E30" s="188">
        <v>9180000</v>
      </c>
      <c r="F30" s="188">
        <f t="shared" si="6"/>
        <v>15000</v>
      </c>
    </row>
    <row r="31" spans="3:13" x14ac:dyDescent="0.25">
      <c r="D31">
        <v>612</v>
      </c>
      <c r="E31" s="188">
        <v>18360000</v>
      </c>
      <c r="F31" s="188">
        <f t="shared" si="6"/>
        <v>30000</v>
      </c>
    </row>
    <row r="32" spans="3:13" x14ac:dyDescent="0.25">
      <c r="D32">
        <v>612</v>
      </c>
      <c r="E32" s="188">
        <v>5000000</v>
      </c>
      <c r="F32" s="188">
        <f t="shared" si="6"/>
        <v>8169.9346405228762</v>
      </c>
    </row>
    <row r="33" spans="3:7" x14ac:dyDescent="0.25">
      <c r="D33">
        <v>612</v>
      </c>
      <c r="E33" s="188">
        <v>13000000</v>
      </c>
    </row>
    <row r="34" spans="3:7" x14ac:dyDescent="0.25">
      <c r="C34">
        <f>430/20</f>
        <v>21.5</v>
      </c>
      <c r="D34">
        <v>612</v>
      </c>
      <c r="E34" s="188">
        <v>36000000</v>
      </c>
      <c r="F34" s="270">
        <f t="shared" si="6"/>
        <v>58823.529411764706</v>
      </c>
    </row>
    <row r="35" spans="3:7" x14ac:dyDescent="0.25">
      <c r="D35">
        <v>612</v>
      </c>
      <c r="E35" s="188">
        <v>5508000</v>
      </c>
      <c r="F35" s="188">
        <f t="shared" si="6"/>
        <v>9000</v>
      </c>
    </row>
    <row r="36" spans="3:7" x14ac:dyDescent="0.25">
      <c r="E36" s="267"/>
      <c r="F36" s="188">
        <f>+F35+F31+F30+F29+F28+F27+F25+F33+F34+F32</f>
        <v>291393.46405228757</v>
      </c>
      <c r="G36" s="188">
        <f>F36*430</f>
        <v>125299189.54248366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5"/>
  <sheetViews>
    <sheetView zoomScaleNormal="100" workbookViewId="0">
      <selection activeCell="A28" sqref="A28"/>
    </sheetView>
  </sheetViews>
  <sheetFormatPr baseColWidth="10" defaultRowHeight="15" x14ac:dyDescent="0.25"/>
  <cols>
    <col min="1" max="1" width="3.42578125" customWidth="1"/>
    <col min="2" max="2" width="18.7109375" customWidth="1"/>
    <col min="3" max="3" width="54.140625" style="1" customWidth="1"/>
  </cols>
  <sheetData>
    <row r="1" spans="1:9" ht="21" customHeight="1" x14ac:dyDescent="0.25">
      <c r="A1" s="75"/>
      <c r="B1" s="570" t="s">
        <v>66</v>
      </c>
      <c r="C1" s="570"/>
      <c r="D1" s="570"/>
      <c r="E1" s="570"/>
      <c r="F1" s="570"/>
      <c r="G1" s="570"/>
      <c r="H1" s="570"/>
      <c r="I1" s="570"/>
    </row>
    <row r="2" spans="1:9" ht="3.6" customHeight="1" thickBot="1" x14ac:dyDescent="0.3">
      <c r="A2" s="75"/>
      <c r="B2" s="571"/>
      <c r="C2" s="571"/>
      <c r="D2" s="571"/>
      <c r="E2" s="571"/>
      <c r="F2" s="571"/>
      <c r="G2" s="571"/>
      <c r="H2" s="571"/>
      <c r="I2" s="571"/>
    </row>
    <row r="3" spans="1:9" ht="21.6" customHeight="1" thickBot="1" x14ac:dyDescent="0.3">
      <c r="B3" s="574" t="s">
        <v>36</v>
      </c>
      <c r="C3" s="454" t="s">
        <v>21</v>
      </c>
      <c r="D3" s="576" t="s">
        <v>37</v>
      </c>
      <c r="E3" s="577"/>
      <c r="F3" s="578" t="s">
        <v>38</v>
      </c>
      <c r="G3" s="580" t="s">
        <v>39</v>
      </c>
      <c r="H3" s="581"/>
      <c r="I3" s="572" t="s">
        <v>38</v>
      </c>
    </row>
    <row r="4" spans="1:9" ht="52.5" customHeight="1" thickBot="1" x14ac:dyDescent="0.3">
      <c r="B4" s="575"/>
      <c r="C4" s="456"/>
      <c r="D4" s="5" t="s">
        <v>40</v>
      </c>
      <c r="E4" s="5" t="s">
        <v>41</v>
      </c>
      <c r="F4" s="579"/>
      <c r="G4" s="5" t="s">
        <v>42</v>
      </c>
      <c r="H4" s="5" t="s">
        <v>43</v>
      </c>
      <c r="I4" s="573"/>
    </row>
    <row r="5" spans="1:9" ht="35.1" customHeight="1" thickBot="1" x14ac:dyDescent="0.3">
      <c r="B5" s="446" t="s">
        <v>44</v>
      </c>
      <c r="C5" s="6" t="s">
        <v>24</v>
      </c>
      <c r="D5" s="7">
        <v>189</v>
      </c>
      <c r="E5" s="7">
        <v>31</v>
      </c>
      <c r="F5" s="8">
        <v>220</v>
      </c>
      <c r="G5" s="7">
        <v>13</v>
      </c>
      <c r="H5" s="7">
        <v>18</v>
      </c>
      <c r="I5" s="9">
        <v>31</v>
      </c>
    </row>
    <row r="6" spans="1:9" ht="35.1" customHeight="1" thickBot="1" x14ac:dyDescent="0.3">
      <c r="B6" s="447"/>
      <c r="C6" s="10" t="s">
        <v>45</v>
      </c>
      <c r="D6" s="7">
        <v>57</v>
      </c>
      <c r="E6" s="7">
        <v>45</v>
      </c>
      <c r="F6" s="8">
        <v>102</v>
      </c>
      <c r="G6" s="7">
        <v>68</v>
      </c>
      <c r="H6" s="7">
        <v>81</v>
      </c>
      <c r="I6" s="9">
        <v>149</v>
      </c>
    </row>
    <row r="7" spans="1:9" ht="35.1" customHeight="1" thickBot="1" x14ac:dyDescent="0.3">
      <c r="B7" s="447"/>
      <c r="C7" s="10" t="s">
        <v>46</v>
      </c>
      <c r="D7" s="7">
        <v>79</v>
      </c>
      <c r="E7" s="7">
        <v>42</v>
      </c>
      <c r="F7" s="8">
        <v>121</v>
      </c>
      <c r="G7" s="7">
        <v>42</v>
      </c>
      <c r="H7" s="7">
        <v>88</v>
      </c>
      <c r="I7" s="9">
        <v>130</v>
      </c>
    </row>
    <row r="8" spans="1:9" ht="35.1" customHeight="1" thickBot="1" x14ac:dyDescent="0.3">
      <c r="B8" s="447"/>
      <c r="C8" s="11" t="s">
        <v>29</v>
      </c>
      <c r="D8" s="7">
        <v>83</v>
      </c>
      <c r="E8" s="7">
        <v>73</v>
      </c>
      <c r="F8" s="8">
        <v>156</v>
      </c>
      <c r="G8" s="7">
        <v>53</v>
      </c>
      <c r="H8" s="7">
        <v>42</v>
      </c>
      <c r="I8" s="9">
        <v>95</v>
      </c>
    </row>
    <row r="9" spans="1:9" ht="35.1" customHeight="1" thickBot="1" x14ac:dyDescent="0.3">
      <c r="B9" s="447"/>
      <c r="C9" s="10" t="s">
        <v>47</v>
      </c>
      <c r="D9" s="7">
        <v>56</v>
      </c>
      <c r="E9" s="7">
        <v>57</v>
      </c>
      <c r="F9" s="8">
        <v>113</v>
      </c>
      <c r="G9" s="7">
        <v>64</v>
      </c>
      <c r="H9" s="7">
        <v>74</v>
      </c>
      <c r="I9" s="9">
        <v>138</v>
      </c>
    </row>
    <row r="10" spans="1:9" ht="35.1" customHeight="1" thickBot="1" x14ac:dyDescent="0.3">
      <c r="B10" s="448"/>
      <c r="C10" s="10" t="s">
        <v>48</v>
      </c>
      <c r="D10" s="7">
        <v>40</v>
      </c>
      <c r="E10" s="7">
        <v>58</v>
      </c>
      <c r="F10" s="8">
        <v>98</v>
      </c>
      <c r="G10" s="7">
        <v>54</v>
      </c>
      <c r="H10" s="7">
        <v>99</v>
      </c>
      <c r="I10" s="9">
        <v>153</v>
      </c>
    </row>
    <row r="11" spans="1:9" ht="39.950000000000003" customHeight="1" thickBot="1" x14ac:dyDescent="0.3">
      <c r="B11" s="446" t="s">
        <v>49</v>
      </c>
      <c r="C11" s="10" t="s">
        <v>50</v>
      </c>
      <c r="D11" s="7">
        <v>59</v>
      </c>
      <c r="E11" s="7">
        <v>55</v>
      </c>
      <c r="F11" s="8">
        <v>114</v>
      </c>
      <c r="G11" s="7">
        <v>72</v>
      </c>
      <c r="H11" s="7">
        <v>65</v>
      </c>
      <c r="I11" s="9">
        <v>137</v>
      </c>
    </row>
    <row r="12" spans="1:9" ht="39.950000000000003" customHeight="1" thickBot="1" x14ac:dyDescent="0.3">
      <c r="B12" s="448"/>
      <c r="C12" s="11" t="s">
        <v>51</v>
      </c>
      <c r="D12" s="7">
        <v>155</v>
      </c>
      <c r="E12" s="7">
        <v>37</v>
      </c>
      <c r="F12" s="8">
        <v>192</v>
      </c>
      <c r="G12" s="7">
        <v>29</v>
      </c>
      <c r="H12" s="7">
        <v>30</v>
      </c>
      <c r="I12" s="9">
        <v>59</v>
      </c>
    </row>
    <row r="13" spans="1:9" ht="39.950000000000003" customHeight="1" thickBot="1" x14ac:dyDescent="0.3">
      <c r="B13" s="446" t="s">
        <v>52</v>
      </c>
      <c r="C13" s="11" t="s">
        <v>23</v>
      </c>
      <c r="D13" s="7">
        <v>194</v>
      </c>
      <c r="E13" s="7">
        <v>36</v>
      </c>
      <c r="F13" s="8">
        <v>230</v>
      </c>
      <c r="G13" s="7">
        <v>9</v>
      </c>
      <c r="H13" s="7">
        <v>12</v>
      </c>
      <c r="I13" s="9">
        <v>21</v>
      </c>
    </row>
    <row r="14" spans="1:9" ht="39.950000000000003" customHeight="1" thickBot="1" x14ac:dyDescent="0.3">
      <c r="B14" s="447"/>
      <c r="C14" s="11" t="s">
        <v>33</v>
      </c>
      <c r="D14" s="7">
        <v>56</v>
      </c>
      <c r="E14" s="7">
        <v>71</v>
      </c>
      <c r="F14" s="8">
        <v>127</v>
      </c>
      <c r="G14" s="7">
        <v>73</v>
      </c>
      <c r="H14" s="7">
        <v>51</v>
      </c>
      <c r="I14" s="9">
        <v>124</v>
      </c>
    </row>
    <row r="15" spans="1:9" ht="39.950000000000003" customHeight="1" thickBot="1" x14ac:dyDescent="0.3">
      <c r="B15" s="447"/>
      <c r="C15" s="11" t="s">
        <v>31</v>
      </c>
      <c r="D15" s="7">
        <v>59</v>
      </c>
      <c r="E15" s="7">
        <v>76</v>
      </c>
      <c r="F15" s="8">
        <v>135</v>
      </c>
      <c r="G15" s="7">
        <v>57</v>
      </c>
      <c r="H15" s="7">
        <v>59</v>
      </c>
      <c r="I15" s="9">
        <v>116</v>
      </c>
    </row>
    <row r="16" spans="1:9" ht="15.75" thickBot="1" x14ac:dyDescent="0.3">
      <c r="B16" s="448"/>
      <c r="C16" s="11" t="s">
        <v>30</v>
      </c>
      <c r="D16" s="7">
        <v>69</v>
      </c>
      <c r="E16" s="7">
        <v>73</v>
      </c>
      <c r="F16" s="8">
        <v>142</v>
      </c>
      <c r="G16" s="7">
        <v>56</v>
      </c>
      <c r="H16" s="7">
        <v>53</v>
      </c>
      <c r="I16" s="9">
        <v>109</v>
      </c>
    </row>
    <row r="17" spans="2:9" ht="15.75" thickBot="1" x14ac:dyDescent="0.3">
      <c r="B17" s="446" t="s">
        <v>53</v>
      </c>
      <c r="C17" s="10" t="s">
        <v>54</v>
      </c>
      <c r="D17" s="7">
        <v>60</v>
      </c>
      <c r="E17" s="7">
        <v>50</v>
      </c>
      <c r="F17" s="8">
        <v>110</v>
      </c>
      <c r="G17" s="7">
        <v>59</v>
      </c>
      <c r="H17" s="7">
        <v>82</v>
      </c>
      <c r="I17" s="9">
        <v>141</v>
      </c>
    </row>
    <row r="18" spans="2:9" ht="15.75" thickBot="1" x14ac:dyDescent="0.3">
      <c r="B18" s="447"/>
      <c r="C18" s="10" t="s">
        <v>55</v>
      </c>
      <c r="D18" s="7">
        <v>40</v>
      </c>
      <c r="E18" s="7">
        <v>41</v>
      </c>
      <c r="F18" s="8">
        <v>81</v>
      </c>
      <c r="G18" s="7">
        <v>73</v>
      </c>
      <c r="H18" s="7">
        <v>97</v>
      </c>
      <c r="I18" s="9">
        <v>170</v>
      </c>
    </row>
    <row r="19" spans="2:9" ht="15.75" thickBot="1" x14ac:dyDescent="0.3">
      <c r="B19" s="447"/>
      <c r="C19" s="10" t="s">
        <v>56</v>
      </c>
      <c r="D19" s="7">
        <v>38</v>
      </c>
      <c r="E19" s="7">
        <v>40</v>
      </c>
      <c r="F19" s="8">
        <v>78</v>
      </c>
      <c r="G19" s="7">
        <v>74</v>
      </c>
      <c r="H19" s="7">
        <v>99</v>
      </c>
      <c r="I19" s="9">
        <v>173</v>
      </c>
    </row>
    <row r="20" spans="2:9" ht="15.75" thickBot="1" x14ac:dyDescent="0.3">
      <c r="B20" s="448"/>
      <c r="C20" s="10" t="s">
        <v>57</v>
      </c>
      <c r="D20" s="7">
        <v>46</v>
      </c>
      <c r="E20" s="7">
        <v>45</v>
      </c>
      <c r="F20" s="8">
        <v>91</v>
      </c>
      <c r="G20" s="7">
        <v>70</v>
      </c>
      <c r="H20" s="7">
        <v>90</v>
      </c>
      <c r="I20" s="9">
        <v>160</v>
      </c>
    </row>
    <row r="21" spans="2:9" ht="15.75" thickBot="1" x14ac:dyDescent="0.3">
      <c r="B21" s="446" t="s">
        <v>58</v>
      </c>
      <c r="C21" s="11" t="s">
        <v>26</v>
      </c>
      <c r="D21" s="7">
        <v>117</v>
      </c>
      <c r="E21" s="7">
        <v>77</v>
      </c>
      <c r="F21" s="8">
        <v>194</v>
      </c>
      <c r="G21" s="7">
        <v>35</v>
      </c>
      <c r="H21" s="7">
        <v>22</v>
      </c>
      <c r="I21" s="9">
        <v>57</v>
      </c>
    </row>
    <row r="22" spans="2:9" ht="15.75" thickBot="1" x14ac:dyDescent="0.3">
      <c r="B22" s="447"/>
      <c r="C22" s="11" t="s">
        <v>32</v>
      </c>
      <c r="D22" s="7">
        <v>64</v>
      </c>
      <c r="E22" s="7">
        <v>67</v>
      </c>
      <c r="F22" s="8">
        <v>131</v>
      </c>
      <c r="G22" s="7">
        <v>64</v>
      </c>
      <c r="H22" s="7">
        <v>56</v>
      </c>
      <c r="I22" s="9">
        <v>120</v>
      </c>
    </row>
    <row r="23" spans="2:9" ht="24.75" thickBot="1" x14ac:dyDescent="0.3">
      <c r="B23" s="448"/>
      <c r="C23" s="11" t="s">
        <v>28</v>
      </c>
      <c r="D23" s="7">
        <v>75</v>
      </c>
      <c r="E23" s="7">
        <v>83</v>
      </c>
      <c r="F23" s="8">
        <v>158</v>
      </c>
      <c r="G23" s="7">
        <v>52</v>
      </c>
      <c r="H23" s="7">
        <v>41</v>
      </c>
      <c r="I23" s="9">
        <v>93</v>
      </c>
    </row>
    <row r="24" spans="2:9" ht="15.75" thickBot="1" x14ac:dyDescent="0.3">
      <c r="B24" s="446" t="s">
        <v>59</v>
      </c>
      <c r="C24" s="11" t="s">
        <v>25</v>
      </c>
      <c r="D24" s="7">
        <v>134</v>
      </c>
      <c r="E24" s="7">
        <v>61</v>
      </c>
      <c r="F24" s="8">
        <v>195</v>
      </c>
      <c r="G24" s="7">
        <v>36</v>
      </c>
      <c r="H24" s="7">
        <v>20</v>
      </c>
      <c r="I24" s="9">
        <v>56</v>
      </c>
    </row>
    <row r="25" spans="2:9" ht="24.75" thickBot="1" x14ac:dyDescent="0.3">
      <c r="B25" s="448"/>
      <c r="C25" s="11" t="s">
        <v>22</v>
      </c>
      <c r="D25" s="7">
        <v>206</v>
      </c>
      <c r="E25" s="7">
        <v>31</v>
      </c>
      <c r="F25" s="8">
        <v>237</v>
      </c>
      <c r="G25" s="7">
        <v>7</v>
      </c>
      <c r="H25" s="7">
        <v>7</v>
      </c>
      <c r="I25" s="9">
        <v>14</v>
      </c>
    </row>
  </sheetData>
  <mergeCells count="13">
    <mergeCell ref="B1:I2"/>
    <mergeCell ref="B24:B25"/>
    <mergeCell ref="I3:I4"/>
    <mergeCell ref="B5:B10"/>
    <mergeCell ref="B11:B12"/>
    <mergeCell ref="B13:B16"/>
    <mergeCell ref="B17:B20"/>
    <mergeCell ref="B21:B23"/>
    <mergeCell ref="B3:B4"/>
    <mergeCell ref="C3:C4"/>
    <mergeCell ref="D3:E3"/>
    <mergeCell ref="F3:F4"/>
    <mergeCell ref="G3:H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5</vt:i4>
      </vt:variant>
    </vt:vector>
  </HeadingPairs>
  <TitlesOfParts>
    <vt:vector size="16" baseType="lpstr">
      <vt:lpstr>CAPACITACIÓN</vt:lpstr>
      <vt:lpstr>CAPACITACIÓN cuadro 2</vt:lpstr>
      <vt:lpstr>MINIMA</vt:lpstr>
      <vt:lpstr>LICITACIÓN</vt:lpstr>
      <vt:lpstr>ACTIVIDAD 2 impresos</vt:lpstr>
      <vt:lpstr>ACTIVIDAD 3</vt:lpstr>
      <vt:lpstr>Hoja2</vt:lpstr>
      <vt:lpstr>ACTIVIDAD 2 </vt:lpstr>
      <vt:lpstr>ACTIVIDAD 2.2</vt:lpstr>
      <vt:lpstr>Hoja3</vt:lpstr>
      <vt:lpstr>BIENESTAR TABLA 2</vt:lpstr>
      <vt:lpstr>'ACTIVIDAD 2 '!Área_de_impresión</vt:lpstr>
      <vt:lpstr>'ACTIVIDAD 2 impresos'!Área_de_impresión</vt:lpstr>
      <vt:lpstr>'ACTIVIDAD 3'!Área_de_impresión</vt:lpstr>
      <vt:lpstr>LICITACIÓN!Área_de_impresión</vt:lpstr>
      <vt:lpstr>MINIMA!Área_de_impresión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Sergio Andres Jaimes Herrera</dc:creator>
  <cp:lastModifiedBy>Fabian</cp:lastModifiedBy>
  <cp:lastPrinted>2021-06-24T21:59:23Z</cp:lastPrinted>
  <dcterms:created xsi:type="dcterms:W3CDTF">2021-03-01T12:02:48Z</dcterms:created>
  <dcterms:modified xsi:type="dcterms:W3CDTF">2022-03-23T19:29:29Z</dcterms:modified>
</cp:coreProperties>
</file>