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DM_2022\PROCESO EQUIPOS\PREPLIEGOS\"/>
    </mc:Choice>
  </mc:AlternateContent>
  <bookViews>
    <workbookView xWindow="0" yWindow="0" windowWidth="16815" windowHeight="7650"/>
  </bookViews>
  <sheets>
    <sheet name="PRESUPUESTO OFICI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47" i="1" l="1"/>
  <c r="R148" i="1"/>
  <c r="R149" i="1"/>
  <c r="R141" i="1"/>
  <c r="N141" i="1"/>
  <c r="S141" i="1" s="1"/>
  <c r="J141" i="1"/>
  <c r="K141" i="1" s="1"/>
  <c r="I141" i="1"/>
  <c r="L141" i="1" l="1"/>
  <c r="M141" i="1"/>
  <c r="T141" i="1"/>
  <c r="J71" i="1"/>
  <c r="J163" i="1"/>
  <c r="K163" i="1" s="1"/>
  <c r="I163" i="1"/>
  <c r="N122" i="1" l="1"/>
  <c r="N27" i="1"/>
  <c r="S58" i="1"/>
  <c r="S59" i="1"/>
  <c r="S60" i="1"/>
  <c r="S61" i="1"/>
  <c r="S62" i="1"/>
  <c r="S63" i="1"/>
  <c r="N165" i="1" l="1"/>
  <c r="N164" i="1"/>
  <c r="N160" i="1"/>
  <c r="N159" i="1"/>
  <c r="N154" i="1"/>
  <c r="N151" i="1"/>
  <c r="N150" i="1"/>
  <c r="N148" i="1"/>
  <c r="N145" i="1"/>
  <c r="N144" i="1"/>
  <c r="N137" i="1"/>
  <c r="N130" i="1"/>
  <c r="N129" i="1"/>
  <c r="N126" i="1"/>
  <c r="N125" i="1"/>
  <c r="N124" i="1"/>
  <c r="N123" i="1"/>
  <c r="N120" i="1"/>
  <c r="N114" i="1"/>
  <c r="N112" i="1"/>
  <c r="N109" i="1"/>
  <c r="N103" i="1"/>
  <c r="N83" i="1"/>
  <c r="N101" i="1"/>
  <c r="N100" i="1"/>
  <c r="N99" i="1"/>
  <c r="N72" i="1"/>
  <c r="I98" i="1"/>
  <c r="N98" i="1" l="1"/>
  <c r="N97" i="1"/>
  <c r="N93" i="1"/>
  <c r="N92" i="1"/>
  <c r="N91" i="1"/>
  <c r="N87" i="1"/>
  <c r="N79" i="1"/>
  <c r="J72" i="1"/>
  <c r="K72" i="1" s="1"/>
  <c r="I72" i="1"/>
  <c r="J62" i="1"/>
  <c r="N68" i="1"/>
  <c r="N67" i="1"/>
  <c r="N48" i="1"/>
  <c r="N49" i="1"/>
  <c r="N162" i="1"/>
  <c r="N12" i="1"/>
  <c r="M72" i="1" l="1"/>
  <c r="L72" i="1"/>
  <c r="J12" i="1" l="1"/>
  <c r="I12" i="1"/>
  <c r="K12" i="1" l="1"/>
  <c r="J164" i="1"/>
  <c r="K164" i="1" s="1"/>
  <c r="I164" i="1"/>
  <c r="N163" i="1"/>
  <c r="S163" i="1" s="1"/>
  <c r="N71" i="1"/>
  <c r="T71" i="1" s="1"/>
  <c r="K71" i="1"/>
  <c r="N46" i="1"/>
  <c r="N45" i="1"/>
  <c r="T45" i="1" s="1"/>
  <c r="N44" i="1"/>
  <c r="T44" i="1" s="1"/>
  <c r="N42" i="1"/>
  <c r="T42" i="1" s="1"/>
  <c r="N41" i="1"/>
  <c r="T41" i="1" s="1"/>
  <c r="N36" i="1"/>
  <c r="T36" i="1" s="1"/>
  <c r="N28" i="1"/>
  <c r="N19" i="1"/>
  <c r="T19" i="1" s="1"/>
  <c r="I71" i="1"/>
  <c r="I159" i="1"/>
  <c r="N132" i="1"/>
  <c r="S132" i="1" s="1"/>
  <c r="G132" i="1"/>
  <c r="J132" i="1" s="1"/>
  <c r="K132" i="1" s="1"/>
  <c r="N131" i="1"/>
  <c r="S131" i="1" s="1"/>
  <c r="I131" i="1"/>
  <c r="J131" i="1"/>
  <c r="K131" i="1" s="1"/>
  <c r="N62" i="1"/>
  <c r="T62" i="1" s="1"/>
  <c r="U62" i="1" s="1"/>
  <c r="K62" i="1"/>
  <c r="I62" i="1"/>
  <c r="N52" i="1"/>
  <c r="T52" i="1" s="1"/>
  <c r="N53" i="1"/>
  <c r="T53" i="1" s="1"/>
  <c r="N54" i="1"/>
  <c r="T54" i="1" s="1"/>
  <c r="J52" i="1"/>
  <c r="K52" i="1" s="1"/>
  <c r="J53" i="1"/>
  <c r="K53" i="1" s="1"/>
  <c r="J54" i="1"/>
  <c r="K54" i="1" s="1"/>
  <c r="I52" i="1"/>
  <c r="I53" i="1"/>
  <c r="I54" i="1"/>
  <c r="N51" i="1"/>
  <c r="T51" i="1" s="1"/>
  <c r="J51" i="1"/>
  <c r="K51" i="1" s="1"/>
  <c r="I51" i="1"/>
  <c r="R159" i="1"/>
  <c r="R160" i="1"/>
  <c r="R161" i="1"/>
  <c r="R162" i="1"/>
  <c r="R163" i="1"/>
  <c r="R164" i="1"/>
  <c r="R165" i="1"/>
  <c r="S54" i="1"/>
  <c r="S53" i="1"/>
  <c r="S52" i="1"/>
  <c r="S51" i="1"/>
  <c r="S50" i="1"/>
  <c r="N50" i="1"/>
  <c r="T50" i="1" s="1"/>
  <c r="J50" i="1"/>
  <c r="K50" i="1" s="1"/>
  <c r="I50" i="1"/>
  <c r="S165" i="1"/>
  <c r="S164" i="1"/>
  <c r="S162" i="1"/>
  <c r="T162" i="1" s="1"/>
  <c r="N161" i="1"/>
  <c r="S161" i="1" s="1"/>
  <c r="T161" i="1" s="1"/>
  <c r="S160" i="1"/>
  <c r="S159" i="1"/>
  <c r="N155" i="1"/>
  <c r="S155" i="1" s="1"/>
  <c r="S154" i="1"/>
  <c r="N153" i="1"/>
  <c r="S153" i="1" s="1"/>
  <c r="N152" i="1"/>
  <c r="S152" i="1" s="1"/>
  <c r="S151" i="1"/>
  <c r="S150" i="1"/>
  <c r="N149" i="1"/>
  <c r="S149" i="1" s="1"/>
  <c r="S148" i="1"/>
  <c r="N147" i="1"/>
  <c r="S147" i="1" s="1"/>
  <c r="T147" i="1" s="1"/>
  <c r="N146" i="1"/>
  <c r="S146" i="1" s="1"/>
  <c r="S145" i="1"/>
  <c r="S144" i="1"/>
  <c r="N143" i="1"/>
  <c r="S143" i="1" s="1"/>
  <c r="N142" i="1"/>
  <c r="S142" i="1" s="1"/>
  <c r="N140" i="1"/>
  <c r="S140" i="1" s="1"/>
  <c r="N139" i="1"/>
  <c r="S139" i="1" s="1"/>
  <c r="N138" i="1"/>
  <c r="S138" i="1" s="1"/>
  <c r="S137" i="1"/>
  <c r="N133" i="1"/>
  <c r="S133" i="1" s="1"/>
  <c r="S130" i="1"/>
  <c r="S129" i="1"/>
  <c r="N128" i="1"/>
  <c r="S128" i="1" s="1"/>
  <c r="N127" i="1"/>
  <c r="S127" i="1" s="1"/>
  <c r="S126" i="1"/>
  <c r="S125" i="1"/>
  <c r="S124" i="1"/>
  <c r="S123" i="1"/>
  <c r="S122" i="1"/>
  <c r="N121" i="1"/>
  <c r="S121" i="1" s="1"/>
  <c r="S120" i="1"/>
  <c r="N119" i="1"/>
  <c r="S119" i="1" s="1"/>
  <c r="N115" i="1"/>
  <c r="S115" i="1" s="1"/>
  <c r="N116" i="1"/>
  <c r="S116" i="1" s="1"/>
  <c r="N117" i="1"/>
  <c r="S117" i="1" s="1"/>
  <c r="N118" i="1"/>
  <c r="S118" i="1" s="1"/>
  <c r="S114" i="1"/>
  <c r="N113" i="1"/>
  <c r="S113" i="1" s="1"/>
  <c r="S112" i="1"/>
  <c r="N111" i="1"/>
  <c r="S111" i="1" s="1"/>
  <c r="N110" i="1"/>
  <c r="S110" i="1" s="1"/>
  <c r="S109" i="1"/>
  <c r="N108" i="1"/>
  <c r="S108" i="1" s="1"/>
  <c r="N107" i="1"/>
  <c r="S107" i="1" s="1"/>
  <c r="N106" i="1"/>
  <c r="S106" i="1" s="1"/>
  <c r="N105" i="1"/>
  <c r="S105" i="1" s="1"/>
  <c r="N104" i="1"/>
  <c r="S104" i="1" s="1"/>
  <c r="N58" i="1"/>
  <c r="T58" i="1" s="1"/>
  <c r="U58" i="1" s="1"/>
  <c r="S103" i="1"/>
  <c r="N102" i="1"/>
  <c r="S102" i="1" s="1"/>
  <c r="S101" i="1"/>
  <c r="S100" i="1"/>
  <c r="S99" i="1"/>
  <c r="S98" i="1"/>
  <c r="S97" i="1"/>
  <c r="N94" i="1"/>
  <c r="S94" i="1" s="1"/>
  <c r="N96" i="1"/>
  <c r="S96" i="1" s="1"/>
  <c r="N95" i="1"/>
  <c r="S95" i="1" s="1"/>
  <c r="S93" i="1"/>
  <c r="S92" i="1"/>
  <c r="S91" i="1"/>
  <c r="N89" i="1"/>
  <c r="S89" i="1" s="1"/>
  <c r="N90" i="1"/>
  <c r="S90" i="1" s="1"/>
  <c r="N88" i="1"/>
  <c r="S88" i="1" s="1"/>
  <c r="S87" i="1"/>
  <c r="N86" i="1"/>
  <c r="S86" i="1" s="1"/>
  <c r="N85" i="1"/>
  <c r="S85" i="1" s="1"/>
  <c r="N84" i="1"/>
  <c r="S84" i="1" s="1"/>
  <c r="S83" i="1"/>
  <c r="N82" i="1"/>
  <c r="S82" i="1" s="1"/>
  <c r="N81" i="1"/>
  <c r="S81" i="1" s="1"/>
  <c r="N80" i="1"/>
  <c r="S80" i="1" s="1"/>
  <c r="S79" i="1"/>
  <c r="N78" i="1"/>
  <c r="S78" i="1" s="1"/>
  <c r="N77" i="1"/>
  <c r="S77" i="1" s="1"/>
  <c r="N73" i="1"/>
  <c r="T73" i="1" s="1"/>
  <c r="T72" i="1"/>
  <c r="N70" i="1"/>
  <c r="T70" i="1" s="1"/>
  <c r="N69" i="1"/>
  <c r="T69" i="1" s="1"/>
  <c r="T68" i="1"/>
  <c r="N59" i="1"/>
  <c r="T59" i="1" s="1"/>
  <c r="U59" i="1" s="1"/>
  <c r="N60" i="1"/>
  <c r="T60" i="1" s="1"/>
  <c r="U60" i="1" s="1"/>
  <c r="N61" i="1"/>
  <c r="T61" i="1" s="1"/>
  <c r="U61" i="1" s="1"/>
  <c r="N63" i="1"/>
  <c r="T63" i="1" s="1"/>
  <c r="U63" i="1" s="1"/>
  <c r="T48" i="1"/>
  <c r="T49" i="1"/>
  <c r="N47" i="1"/>
  <c r="T47" i="1" s="1"/>
  <c r="T46" i="1"/>
  <c r="N43" i="1"/>
  <c r="T43" i="1" s="1"/>
  <c r="N39" i="1"/>
  <c r="T39" i="1" s="1"/>
  <c r="N33" i="1"/>
  <c r="T33" i="1" s="1"/>
  <c r="N34" i="1"/>
  <c r="T34" i="1" s="1"/>
  <c r="N35" i="1"/>
  <c r="T35" i="1" s="1"/>
  <c r="N37" i="1"/>
  <c r="T37" i="1" s="1"/>
  <c r="N38" i="1"/>
  <c r="T38" i="1" s="1"/>
  <c r="N40" i="1"/>
  <c r="T40" i="1" s="1"/>
  <c r="N32" i="1"/>
  <c r="T32" i="1" s="1"/>
  <c r="N31" i="1"/>
  <c r="T31" i="1" s="1"/>
  <c r="N30" i="1"/>
  <c r="T30" i="1" s="1"/>
  <c r="N29" i="1"/>
  <c r="T29" i="1" s="1"/>
  <c r="T28" i="1"/>
  <c r="T27" i="1"/>
  <c r="N26" i="1"/>
  <c r="T26" i="1" s="1"/>
  <c r="N25" i="1"/>
  <c r="T25" i="1" s="1"/>
  <c r="N23" i="1"/>
  <c r="T23" i="1" s="1"/>
  <c r="N24" i="1"/>
  <c r="T24" i="1" s="1"/>
  <c r="N21" i="1"/>
  <c r="T21" i="1" s="1"/>
  <c r="N22" i="1"/>
  <c r="T22" i="1" s="1"/>
  <c r="N20" i="1"/>
  <c r="T20" i="1" s="1"/>
  <c r="N13" i="1"/>
  <c r="T13" i="1" s="1"/>
  <c r="N14" i="1"/>
  <c r="T14" i="1" s="1"/>
  <c r="N15" i="1"/>
  <c r="T15" i="1" s="1"/>
  <c r="N16" i="1"/>
  <c r="T16" i="1" s="1"/>
  <c r="N17" i="1"/>
  <c r="T17" i="1" s="1"/>
  <c r="N18" i="1"/>
  <c r="T18" i="1" s="1"/>
  <c r="T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8" i="1"/>
  <c r="I59" i="1"/>
  <c r="I60" i="1"/>
  <c r="I61" i="1"/>
  <c r="I63" i="1"/>
  <c r="I67" i="1"/>
  <c r="I68" i="1"/>
  <c r="I69" i="1"/>
  <c r="I70" i="1"/>
  <c r="I73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3" i="1"/>
  <c r="I137" i="1"/>
  <c r="L137" i="1" s="1"/>
  <c r="I138" i="1"/>
  <c r="I139" i="1"/>
  <c r="I140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60" i="1"/>
  <c r="I161" i="1"/>
  <c r="I162" i="1"/>
  <c r="I165" i="1"/>
  <c r="R132" i="1"/>
  <c r="R133" i="1"/>
  <c r="J159" i="1"/>
  <c r="K159" i="1" s="1"/>
  <c r="J152" i="1"/>
  <c r="K152" i="1" s="1"/>
  <c r="J151" i="1"/>
  <c r="K151" i="1" s="1"/>
  <c r="L151" i="1" s="1"/>
  <c r="T67" i="1"/>
  <c r="J138" i="1"/>
  <c r="K138" i="1" s="1"/>
  <c r="J137" i="1"/>
  <c r="K137" i="1" s="1"/>
  <c r="J139" i="1"/>
  <c r="K139" i="1" s="1"/>
  <c r="L139" i="1" s="1"/>
  <c r="J140" i="1"/>
  <c r="J142" i="1"/>
  <c r="K142" i="1" s="1"/>
  <c r="J143" i="1"/>
  <c r="K143" i="1" s="1"/>
  <c r="L143" i="1" s="1"/>
  <c r="J144" i="1"/>
  <c r="K144" i="1" s="1"/>
  <c r="J145" i="1"/>
  <c r="J146" i="1"/>
  <c r="K146" i="1" s="1"/>
  <c r="L146" i="1" s="1"/>
  <c r="J147" i="1"/>
  <c r="K147" i="1" s="1"/>
  <c r="J148" i="1"/>
  <c r="K148" i="1" s="1"/>
  <c r="M148" i="1" s="1"/>
  <c r="J149" i="1"/>
  <c r="K149" i="1" s="1"/>
  <c r="J150" i="1"/>
  <c r="K150" i="1" s="1"/>
  <c r="L150" i="1" s="1"/>
  <c r="J153" i="1"/>
  <c r="K153" i="1" s="1"/>
  <c r="J154" i="1"/>
  <c r="K154" i="1" s="1"/>
  <c r="L154" i="1" s="1"/>
  <c r="J155" i="1"/>
  <c r="K155" i="1" s="1"/>
  <c r="M138" i="1"/>
  <c r="K145" i="1"/>
  <c r="K140" i="1"/>
  <c r="J77" i="1"/>
  <c r="J78" i="1"/>
  <c r="K78" i="1" s="1"/>
  <c r="J79" i="1"/>
  <c r="K79" i="1" s="1"/>
  <c r="J80" i="1"/>
  <c r="K80" i="1" s="1"/>
  <c r="L80" i="1" s="1"/>
  <c r="J81" i="1"/>
  <c r="K81" i="1" s="1"/>
  <c r="J82" i="1"/>
  <c r="K82" i="1" s="1"/>
  <c r="L82" i="1" s="1"/>
  <c r="J83" i="1"/>
  <c r="K83" i="1" s="1"/>
  <c r="J84" i="1"/>
  <c r="K84" i="1" s="1"/>
  <c r="L84" i="1" s="1"/>
  <c r="J85" i="1"/>
  <c r="K85" i="1" s="1"/>
  <c r="J86" i="1"/>
  <c r="K86" i="1" s="1"/>
  <c r="J87" i="1"/>
  <c r="K87" i="1" s="1"/>
  <c r="J88" i="1"/>
  <c r="K88" i="1" s="1"/>
  <c r="M88" i="1" s="1"/>
  <c r="J89" i="1"/>
  <c r="K89" i="1" s="1"/>
  <c r="J90" i="1"/>
  <c r="K90" i="1" s="1"/>
  <c r="M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L96" i="1" s="1"/>
  <c r="J97" i="1"/>
  <c r="K97" i="1" s="1"/>
  <c r="J98" i="1"/>
  <c r="K98" i="1" s="1"/>
  <c r="L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L105" i="1" s="1"/>
  <c r="J106" i="1"/>
  <c r="K106" i="1" s="1"/>
  <c r="J107" i="1"/>
  <c r="K107" i="1" s="1"/>
  <c r="J108" i="1"/>
  <c r="K108" i="1" s="1"/>
  <c r="J109" i="1"/>
  <c r="K109" i="1" s="1"/>
  <c r="J110" i="1"/>
  <c r="K110" i="1" s="1"/>
  <c r="M110" i="1" s="1"/>
  <c r="J111" i="1"/>
  <c r="K111" i="1" s="1"/>
  <c r="J112" i="1"/>
  <c r="K112" i="1" s="1"/>
  <c r="J113" i="1"/>
  <c r="K113" i="1" s="1"/>
  <c r="J114" i="1"/>
  <c r="K114" i="1" s="1"/>
  <c r="J115" i="1"/>
  <c r="K115" i="1" s="1"/>
  <c r="J116" i="1"/>
  <c r="K116" i="1" s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K122" i="1" s="1"/>
  <c r="J123" i="1"/>
  <c r="K123" i="1" s="1"/>
  <c r="J124" i="1"/>
  <c r="K124" i="1" s="1"/>
  <c r="J125" i="1"/>
  <c r="K125" i="1" s="1"/>
  <c r="J126" i="1"/>
  <c r="K126" i="1" s="1"/>
  <c r="J127" i="1"/>
  <c r="J128" i="1"/>
  <c r="K128" i="1" s="1"/>
  <c r="J129" i="1"/>
  <c r="K129" i="1" s="1"/>
  <c r="J130" i="1"/>
  <c r="K130" i="1" s="1"/>
  <c r="J133" i="1"/>
  <c r="K133" i="1" s="1"/>
  <c r="K77" i="1"/>
  <c r="J67" i="1"/>
  <c r="K67" i="1" s="1"/>
  <c r="J68" i="1"/>
  <c r="K68" i="1" s="1"/>
  <c r="J69" i="1"/>
  <c r="K69" i="1" s="1"/>
  <c r="L69" i="1" s="1"/>
  <c r="J70" i="1"/>
  <c r="K70" i="1" s="1"/>
  <c r="M70" i="1" s="1"/>
  <c r="J73" i="1"/>
  <c r="K73" i="1" s="1"/>
  <c r="J58" i="1"/>
  <c r="K58" i="1" s="1"/>
  <c r="M58" i="1" s="1"/>
  <c r="J59" i="1"/>
  <c r="K59" i="1" s="1"/>
  <c r="L59" i="1" s="1"/>
  <c r="J60" i="1"/>
  <c r="K60" i="1" s="1"/>
  <c r="L60" i="1" s="1"/>
  <c r="J61" i="1"/>
  <c r="J63" i="1"/>
  <c r="K63" i="1" s="1"/>
  <c r="L63" i="1" s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U26" i="1" s="1"/>
  <c r="S27" i="1"/>
  <c r="S28" i="1"/>
  <c r="S29" i="1"/>
  <c r="U29" i="1" s="1"/>
  <c r="S30" i="1"/>
  <c r="S31" i="1"/>
  <c r="U31" i="1" s="1"/>
  <c r="S32" i="1"/>
  <c r="S33" i="1"/>
  <c r="S34" i="1"/>
  <c r="S35" i="1"/>
  <c r="S36" i="1"/>
  <c r="S37" i="1"/>
  <c r="U37" i="1" s="1"/>
  <c r="S38" i="1"/>
  <c r="S39" i="1"/>
  <c r="S40" i="1"/>
  <c r="U40" i="1" s="1"/>
  <c r="S41" i="1"/>
  <c r="S42" i="1"/>
  <c r="S43" i="1"/>
  <c r="S44" i="1"/>
  <c r="S45" i="1"/>
  <c r="S46" i="1"/>
  <c r="S47" i="1"/>
  <c r="S48" i="1"/>
  <c r="S49" i="1"/>
  <c r="S12" i="1"/>
  <c r="M73" i="1"/>
  <c r="L111" i="1"/>
  <c r="M82" i="1"/>
  <c r="M105" i="1"/>
  <c r="K127" i="1"/>
  <c r="K61" i="1"/>
  <c r="M61" i="1" s="1"/>
  <c r="R138" i="1"/>
  <c r="R139" i="1"/>
  <c r="T139" i="1" s="1"/>
  <c r="R140" i="1"/>
  <c r="R142" i="1"/>
  <c r="R143" i="1"/>
  <c r="R144" i="1"/>
  <c r="R145" i="1"/>
  <c r="R146" i="1"/>
  <c r="R150" i="1"/>
  <c r="R151" i="1"/>
  <c r="R152" i="1"/>
  <c r="R153" i="1"/>
  <c r="R154" i="1"/>
  <c r="R155" i="1"/>
  <c r="R13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T96" i="1" s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T114" i="1" s="1"/>
  <c r="R115" i="1"/>
  <c r="R116" i="1"/>
  <c r="R117" i="1"/>
  <c r="R118" i="1"/>
  <c r="R119" i="1"/>
  <c r="T119" i="1" s="1"/>
  <c r="R120" i="1"/>
  <c r="R121" i="1"/>
  <c r="T121" i="1" s="1"/>
  <c r="R122" i="1"/>
  <c r="R123" i="1"/>
  <c r="T123" i="1" s="1"/>
  <c r="R124" i="1"/>
  <c r="R125" i="1"/>
  <c r="R126" i="1"/>
  <c r="R127" i="1"/>
  <c r="T127" i="1" s="1"/>
  <c r="R128" i="1"/>
  <c r="R129" i="1"/>
  <c r="R130" i="1"/>
  <c r="R131" i="1"/>
  <c r="R77" i="1"/>
  <c r="S67" i="1"/>
  <c r="U67" i="1" s="1"/>
  <c r="S68" i="1"/>
  <c r="S69" i="1"/>
  <c r="S70" i="1"/>
  <c r="S71" i="1"/>
  <c r="S72" i="1"/>
  <c r="S73" i="1"/>
  <c r="T144" i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L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L25" i="1" s="1"/>
  <c r="J26" i="1"/>
  <c r="J27" i="1"/>
  <c r="K27" i="1" s="1"/>
  <c r="J28" i="1"/>
  <c r="K28" i="1" s="1"/>
  <c r="J29" i="1"/>
  <c r="J30" i="1"/>
  <c r="K30" i="1" s="1"/>
  <c r="J31" i="1"/>
  <c r="K31" i="1" s="1"/>
  <c r="J32" i="1"/>
  <c r="J33" i="1"/>
  <c r="K33" i="1" s="1"/>
  <c r="J34" i="1"/>
  <c r="K34" i="1" s="1"/>
  <c r="J35" i="1"/>
  <c r="K35" i="1" s="1"/>
  <c r="L35" i="1" s="1"/>
  <c r="J36" i="1"/>
  <c r="K36" i="1" s="1"/>
  <c r="J37" i="1"/>
  <c r="K37" i="1" s="1"/>
  <c r="J38" i="1"/>
  <c r="K38" i="1" s="1"/>
  <c r="J39" i="1"/>
  <c r="K39" i="1" s="1"/>
  <c r="L39" i="1" s="1"/>
  <c r="J40" i="1"/>
  <c r="K40" i="1" s="1"/>
  <c r="J41" i="1"/>
  <c r="K41" i="1" s="1"/>
  <c r="L41" i="1" s="1"/>
  <c r="J42" i="1"/>
  <c r="K42" i="1" s="1"/>
  <c r="J43" i="1"/>
  <c r="J44" i="1"/>
  <c r="K44" i="1" s="1"/>
  <c r="J45" i="1"/>
  <c r="K45" i="1" s="1"/>
  <c r="J46" i="1"/>
  <c r="K46" i="1" s="1"/>
  <c r="J47" i="1"/>
  <c r="K47" i="1" s="1"/>
  <c r="L47" i="1" s="1"/>
  <c r="J48" i="1"/>
  <c r="K48" i="1" s="1"/>
  <c r="J49" i="1"/>
  <c r="K49" i="1" s="1"/>
  <c r="L49" i="1" s="1"/>
  <c r="K32" i="1"/>
  <c r="K43" i="1"/>
  <c r="K26" i="1"/>
  <c r="K29" i="1"/>
  <c r="L29" i="1" s="1"/>
  <c r="J160" i="1"/>
  <c r="K160" i="1" s="1"/>
  <c r="J161" i="1"/>
  <c r="K161" i="1" s="1"/>
  <c r="J162" i="1"/>
  <c r="K162" i="1" s="1"/>
  <c r="J165" i="1"/>
  <c r="K165" i="1" s="1"/>
  <c r="L165" i="1" s="1"/>
  <c r="T118" i="1" l="1"/>
  <c r="T116" i="1"/>
  <c r="T92" i="1"/>
  <c r="T88" i="1"/>
  <c r="T84" i="1"/>
  <c r="T80" i="1"/>
  <c r="T151" i="1"/>
  <c r="T143" i="1"/>
  <c r="T138" i="1"/>
  <c r="L90" i="1"/>
  <c r="U19" i="1"/>
  <c r="L164" i="1"/>
  <c r="T81" i="1"/>
  <c r="T103" i="1"/>
  <c r="T87" i="1"/>
  <c r="T85" i="1"/>
  <c r="M98" i="1"/>
  <c r="U49" i="1"/>
  <c r="U41" i="1"/>
  <c r="M95" i="1"/>
  <c r="L89" i="1"/>
  <c r="T94" i="1"/>
  <c r="T122" i="1"/>
  <c r="L118" i="1"/>
  <c r="M26" i="1"/>
  <c r="U36" i="1"/>
  <c r="M139" i="1"/>
  <c r="M89" i="1"/>
  <c r="L20" i="1"/>
  <c r="T82" i="1"/>
  <c r="M71" i="1"/>
  <c r="T163" i="1"/>
  <c r="M32" i="1"/>
  <c r="M30" i="1"/>
  <c r="U69" i="1"/>
  <c r="T131" i="1"/>
  <c r="T115" i="1"/>
  <c r="T154" i="1"/>
  <c r="T152" i="1"/>
  <c r="L61" i="1"/>
  <c r="L124" i="1"/>
  <c r="M118" i="1"/>
  <c r="U47" i="1"/>
  <c r="U21" i="1"/>
  <c r="L116" i="1"/>
  <c r="M104" i="1"/>
  <c r="M137" i="1"/>
  <c r="M143" i="1"/>
  <c r="L109" i="1"/>
  <c r="M96" i="1"/>
  <c r="L73" i="1"/>
  <c r="L67" i="1"/>
  <c r="M43" i="1"/>
  <c r="M35" i="1"/>
  <c r="M23" i="1"/>
  <c r="T150" i="1"/>
  <c r="T155" i="1"/>
  <c r="M68" i="1"/>
  <c r="L68" i="1"/>
  <c r="L22" i="1"/>
  <c r="M22" i="1"/>
  <c r="U32" i="1"/>
  <c r="M20" i="1"/>
  <c r="U68" i="1"/>
  <c r="T86" i="1"/>
  <c r="U35" i="1"/>
  <c r="U15" i="1"/>
  <c r="M67" i="1"/>
  <c r="M130" i="1"/>
  <c r="L138" i="1"/>
  <c r="L159" i="1"/>
  <c r="U52" i="1"/>
  <c r="L62" i="1"/>
  <c r="M39" i="1"/>
  <c r="T146" i="1"/>
  <c r="T142" i="1"/>
  <c r="M80" i="1"/>
  <c r="U44" i="1"/>
  <c r="U28" i="1"/>
  <c r="L31" i="1"/>
  <c r="L43" i="1"/>
  <c r="L23" i="1"/>
  <c r="U71" i="1"/>
  <c r="T137" i="1"/>
  <c r="M122" i="1"/>
  <c r="U12" i="1"/>
  <c r="U46" i="1"/>
  <c r="U42" i="1"/>
  <c r="U34" i="1"/>
  <c r="L77" i="1"/>
  <c r="L117" i="1"/>
  <c r="M113" i="1"/>
  <c r="M109" i="1"/>
  <c r="L155" i="1"/>
  <c r="T77" i="1"/>
  <c r="U50" i="1"/>
  <c r="M106" i="1"/>
  <c r="L106" i="1"/>
  <c r="M94" i="1"/>
  <c r="L94" i="1"/>
  <c r="M97" i="1"/>
  <c r="L97" i="1"/>
  <c r="L100" i="1"/>
  <c r="M100" i="1"/>
  <c r="T107" i="1"/>
  <c r="T159" i="1"/>
  <c r="M62" i="1"/>
  <c r="I132" i="1"/>
  <c r="M132" i="1" s="1"/>
  <c r="U54" i="1"/>
  <c r="U53" i="1"/>
  <c r="M131" i="1"/>
  <c r="L71" i="1"/>
  <c r="L32" i="1"/>
  <c r="M77" i="1"/>
  <c r="M69" i="1"/>
  <c r="T113" i="1"/>
  <c r="L79" i="1"/>
  <c r="M79" i="1"/>
  <c r="L102" i="1"/>
  <c r="M102" i="1"/>
  <c r="M85" i="1"/>
  <c r="L85" i="1"/>
  <c r="M112" i="1"/>
  <c r="L112" i="1"/>
  <c r="T90" i="1"/>
  <c r="T101" i="1"/>
  <c r="T106" i="1"/>
  <c r="T109" i="1"/>
  <c r="T112" i="1"/>
  <c r="T140" i="1"/>
  <c r="T145" i="1"/>
  <c r="T149" i="1"/>
  <c r="T153" i="1"/>
  <c r="T160" i="1"/>
  <c r="T164" i="1"/>
  <c r="T102" i="1"/>
  <c r="L122" i="1"/>
  <c r="U48" i="1"/>
  <c r="T78" i="1"/>
  <c r="T89" i="1"/>
  <c r="T95" i="1"/>
  <c r="T98" i="1"/>
  <c r="T104" i="1"/>
  <c r="T110" i="1"/>
  <c r="T117" i="1"/>
  <c r="M31" i="1"/>
  <c r="L87" i="1"/>
  <c r="M63" i="1"/>
  <c r="M46" i="1"/>
  <c r="M42" i="1"/>
  <c r="L30" i="1"/>
  <c r="L26" i="1"/>
  <c r="M14" i="1"/>
  <c r="U17" i="1"/>
  <c r="T79" i="1"/>
  <c r="T83" i="1"/>
  <c r="T105" i="1"/>
  <c r="T111" i="1"/>
  <c r="T132" i="1"/>
  <c r="M153" i="1"/>
  <c r="L133" i="1"/>
  <c r="M127" i="1"/>
  <c r="M119" i="1"/>
  <c r="M115" i="1"/>
  <c r="U33" i="1"/>
  <c r="U73" i="1"/>
  <c r="T100" i="1"/>
  <c r="T108" i="1"/>
  <c r="T126" i="1"/>
  <c r="T130" i="1"/>
  <c r="L52" i="1"/>
  <c r="L132" i="1"/>
  <c r="T148" i="1"/>
  <c r="T129" i="1"/>
  <c r="T125" i="1"/>
  <c r="L126" i="1"/>
  <c r="M126" i="1"/>
  <c r="L44" i="1"/>
  <c r="M44" i="1"/>
  <c r="L36" i="1"/>
  <c r="M36" i="1"/>
  <c r="L16" i="1"/>
  <c r="M16" i="1"/>
  <c r="L129" i="1"/>
  <c r="M129" i="1"/>
  <c r="M101" i="1"/>
  <c r="L101" i="1"/>
  <c r="L92" i="1"/>
  <c r="M92" i="1"/>
  <c r="M147" i="1"/>
  <c r="L147" i="1"/>
  <c r="M51" i="1"/>
  <c r="L51" i="1"/>
  <c r="M48" i="1"/>
  <c r="L48" i="1"/>
  <c r="L40" i="1"/>
  <c r="M40" i="1"/>
  <c r="M28" i="1"/>
  <c r="L28" i="1"/>
  <c r="L24" i="1"/>
  <c r="M24" i="1"/>
  <c r="L114" i="1"/>
  <c r="M114" i="1"/>
  <c r="L121" i="1"/>
  <c r="M121" i="1"/>
  <c r="L103" i="1"/>
  <c r="M103" i="1"/>
  <c r="U22" i="1"/>
  <c r="M145" i="1"/>
  <c r="U38" i="1"/>
  <c r="U64" i="1"/>
  <c r="T120" i="1"/>
  <c r="T128" i="1"/>
  <c r="L88" i="1"/>
  <c r="M60" i="1"/>
  <c r="L110" i="1"/>
  <c r="L115" i="1"/>
  <c r="M87" i="1"/>
  <c r="U45" i="1"/>
  <c r="U25" i="1"/>
  <c r="L148" i="1"/>
  <c r="U51" i="1"/>
  <c r="M149" i="1"/>
  <c r="U30" i="1"/>
  <c r="T124" i="1"/>
  <c r="M29" i="1"/>
  <c r="L34" i="1"/>
  <c r="L46" i="1"/>
  <c r="L14" i="1"/>
  <c r="M84" i="1"/>
  <c r="M124" i="1"/>
  <c r="L58" i="1"/>
  <c r="M116" i="1"/>
  <c r="U24" i="1"/>
  <c r="M146" i="1"/>
  <c r="L131" i="1"/>
  <c r="L42" i="1"/>
  <c r="U70" i="1"/>
  <c r="L95" i="1"/>
  <c r="L113" i="1"/>
  <c r="U43" i="1"/>
  <c r="U39" i="1"/>
  <c r="L27" i="1"/>
  <c r="M27" i="1"/>
  <c r="M15" i="1"/>
  <c r="L15" i="1"/>
  <c r="L160" i="1"/>
  <c r="M160" i="1"/>
  <c r="L162" i="1"/>
  <c r="M162" i="1"/>
  <c r="L38" i="1"/>
  <c r="M38" i="1"/>
  <c r="M18" i="1"/>
  <c r="L18" i="1"/>
  <c r="M161" i="1"/>
  <c r="L161" i="1"/>
  <c r="L45" i="1"/>
  <c r="M45" i="1"/>
  <c r="L37" i="1"/>
  <c r="M37" i="1"/>
  <c r="L33" i="1"/>
  <c r="M33" i="1"/>
  <c r="M21" i="1"/>
  <c r="L21" i="1"/>
  <c r="M17" i="1"/>
  <c r="L17" i="1"/>
  <c r="L13" i="1"/>
  <c r="M13" i="1"/>
  <c r="M99" i="1"/>
  <c r="L99" i="1"/>
  <c r="L93" i="1"/>
  <c r="M93" i="1"/>
  <c r="M111" i="1"/>
  <c r="U13" i="1"/>
  <c r="T133" i="1"/>
  <c r="M19" i="1"/>
  <c r="L119" i="1"/>
  <c r="L70" i="1"/>
  <c r="M117" i="1"/>
  <c r="L120" i="1"/>
  <c r="M120" i="1"/>
  <c r="M144" i="1"/>
  <c r="L144" i="1"/>
  <c r="L86" i="1"/>
  <c r="M86" i="1"/>
  <c r="L152" i="1"/>
  <c r="M152" i="1"/>
  <c r="M140" i="1"/>
  <c r="L140" i="1"/>
  <c r="L107" i="1"/>
  <c r="M107" i="1"/>
  <c r="U23" i="1"/>
  <c r="M49" i="1"/>
  <c r="M34" i="1"/>
  <c r="M25" i="1"/>
  <c r="M41" i="1"/>
  <c r="M47" i="1"/>
  <c r="M133" i="1"/>
  <c r="L128" i="1"/>
  <c r="M128" i="1"/>
  <c r="L125" i="1"/>
  <c r="M125" i="1"/>
  <c r="L91" i="1"/>
  <c r="M91" i="1"/>
  <c r="L145" i="1"/>
  <c r="M151" i="1"/>
  <c r="L83" i="1"/>
  <c r="M83" i="1"/>
  <c r="L123" i="1"/>
  <c r="M123" i="1"/>
  <c r="U27" i="1"/>
  <c r="L127" i="1"/>
  <c r="L130" i="1"/>
  <c r="M59" i="1"/>
  <c r="L104" i="1"/>
  <c r="L108" i="1"/>
  <c r="M108" i="1"/>
  <c r="L81" i="1"/>
  <c r="M81" i="1"/>
  <c r="L78" i="1"/>
  <c r="M78" i="1"/>
  <c r="L149" i="1"/>
  <c r="L142" i="1"/>
  <c r="M142" i="1"/>
  <c r="L153" i="1"/>
  <c r="U16" i="1"/>
  <c r="T91" i="1"/>
  <c r="T165" i="1"/>
  <c r="V165" i="1" s="1"/>
  <c r="M52" i="1"/>
  <c r="M159" i="1"/>
  <c r="L12" i="1"/>
  <c r="M12" i="1"/>
  <c r="M155" i="1"/>
  <c r="U20" i="1"/>
  <c r="L54" i="1"/>
  <c r="M54" i="1"/>
  <c r="M164" i="1"/>
  <c r="M154" i="1"/>
  <c r="M150" i="1"/>
  <c r="U18" i="1"/>
  <c r="U14" i="1"/>
  <c r="L50" i="1"/>
  <c r="M50" i="1"/>
  <c r="L53" i="1"/>
  <c r="M53" i="1"/>
  <c r="M163" i="1"/>
  <c r="L163" i="1"/>
  <c r="T97" i="1"/>
  <c r="T93" i="1"/>
  <c r="U72" i="1"/>
  <c r="T99" i="1"/>
  <c r="M165" i="1"/>
  <c r="V155" i="1" l="1"/>
  <c r="U74" i="1"/>
  <c r="U55" i="1"/>
  <c r="V134" i="1"/>
  <c r="T168" i="1" l="1"/>
  <c r="T169" i="1" s="1"/>
  <c r="T170" i="1" s="1"/>
  <c r="T172" i="1" s="1"/>
</calcChain>
</file>

<file path=xl/sharedStrings.xml><?xml version="1.0" encoding="utf-8"?>
<sst xmlns="http://schemas.openxmlformats.org/spreadsheetml/2006/main" count="479" uniqueCount="154">
  <si>
    <t>UNIDADES</t>
  </si>
  <si>
    <t>VALOR UNITARIO PROMEDIO (Sin Iva)</t>
  </si>
  <si>
    <t>DESVIACIÓN ESTÁNDAR</t>
  </si>
  <si>
    <t>UN</t>
  </si>
  <si>
    <t>VALOR TOTAL (Sin IVA)</t>
  </si>
  <si>
    <t>SMMLV</t>
  </si>
  <si>
    <t xml:space="preserve">SERVICIO DE MANTENIMIENTO PREVENTIVO AIRE ACONDICIONADO LIEBERT 5 TR CC2 </t>
  </si>
  <si>
    <t>SERVICIO DE MANTENIMIENTO PREVENTIVO AIRE ACONDICIONADO LIEBERT 3 TR SUPERCADE</t>
  </si>
  <si>
    <t>SERVICIO DE MANTENIMIENTO PREVENTIVO VENTILACIÓN MECÁNICA STARLIGTH BV-7000</t>
  </si>
  <si>
    <t>SERVICIO DE MANTENIMIENTO PREVENTIVO EQUIPOS DE AIRE ACONDICIONADO CASETTE 36000 BTU  MOV-36</t>
  </si>
  <si>
    <t>SERVICIO DE MANTENIMIENTO PREVENTIVO UNIDAD SPLIT CENTRAL TCVB 60, 60000 BTU</t>
  </si>
  <si>
    <t>SERVICIO DE MANTENIMIENTO PREVENTIVO MINI SPLIT 60000 BTU IMP-973  </t>
  </si>
  <si>
    <t>SERVICIO DE MANTENIMIENTO PREVENTIVO MINI SPLIT 24000 BTU CONFORTFRESH</t>
  </si>
  <si>
    <t>SERVICIO DE MANTENIMIENTO PREVENTIVO MINI SPLIT 24000 BTU IMP-995</t>
  </si>
  <si>
    <t>SERVICIO DE MANTENIMIENTO PREVENTIVO AA TIPO CASETTE 24000 BTU IMP-995</t>
  </si>
  <si>
    <t>SERVICIO DE MANTENIMIENTO PREVENTIVO AA TIPO PAQUETE DUCTO 10 TON YORK</t>
  </si>
  <si>
    <t>SERVICIO DE MANTENIMIENTO PREVENTIVO EQUIPOS DE AIRE ACONDICIONADO EXTRACTOR LVH</t>
  </si>
  <si>
    <t>SERVICIO DE MANTENIMIENTO PREVENTIVO EQUIPOS DE AIRE ACONDICIONADO EXTRACTOR TECAM</t>
  </si>
  <si>
    <t>SERVICIO DE MANTENIMIENTO PREVENTIVO AA PISO TECHO SPLIT LG 3 TON</t>
  </si>
  <si>
    <t>SERVICIO DE MANTENIMIENTO PREVENTIVO CASETTE 5TR BTU </t>
  </si>
  <si>
    <t>SERVICIO DE MANTENIMIENTO PREVENTIVO 1UEBE 60 026 CONDENSADORA</t>
  </si>
  <si>
    <t>SERVICIO DE MANTENIMIENTO PREVENTIVO 1UEBE 60 026 CONDENADORA</t>
  </si>
  <si>
    <t>SERVICIO DE MANTENIMIENTO PREVENTIVO UK-C0602H20  3TR LG</t>
  </si>
  <si>
    <t>SERVICIO DE MANTENIMIENTO PREVENTIVO UK-C0602H20 2TR LG</t>
  </si>
  <si>
    <t>SERVICIO DE MANTENIMIENTO PREVENTIVO T1- 34000 BTU LG</t>
  </si>
  <si>
    <t>SERVICIO DE MANTENIMIENTO PREVENTIVO AA TIPO PAQUETE VIKING AIR</t>
  </si>
  <si>
    <t>SERVICIO DE MANTENIMIENTO PREVENTIVO CASETTE 36000 BTU VRF</t>
  </si>
  <si>
    <t>SERVICIO DE MANTENIMIENTO PREVENTIVO AA TIPO MINISPLIT 24000 BTU</t>
  </si>
  <si>
    <t>SERVICIO DE MANTENIMIENTO PREVENTIVO AIRE ACONDCIONADO CASETTE  36000</t>
  </si>
  <si>
    <t>SERVICIO DE MANTENIMIENTO PREVENTIVO AIRE ACONDCIONADO CASETTE  9TR</t>
  </si>
  <si>
    <t>SERVICIO DE MANTENIMIENTO PREVENTIVO MINISPLIT  24000 BTU</t>
  </si>
  <si>
    <t>CANTIDAD DE MANTENIMIENTOS EN UNIDADES</t>
  </si>
  <si>
    <t>SERVICIO DE MANTENIMIENTO PREVENTIVO PLANTA ELÉCTRICA 160 KVA,  ACPM</t>
  </si>
  <si>
    <t>SERVICIO DE MANTENIMIENTO PREVENTIVO PLANTA ELÉCTRICA 630 KVA PERKINGS 2500, ACPM</t>
  </si>
  <si>
    <t>SERVICIO DE MANTENIMIENTO PREVENTIVO PLANTA ELECTRICA APD140A-6, ACPM</t>
  </si>
  <si>
    <t xml:space="preserve"> SERVICIO DE MANTENIMIENTO PREVENTIVO PLANTAS ELECTRICAS 120V FORTE  DJ2500CL A GASOLINA 2.5KW</t>
  </si>
  <si>
    <t>SERVICIO DE MANTENIMIENTO PREVENTIVO GENERADOR HONDA 120 V,  EU2000I INVERT A GASOLINA 2KW</t>
  </si>
  <si>
    <t>INVERSOR FOTOVOLTAICO  GROWATT SERIAL NRO 961341607100076 (MANUAL ADJUNTO)</t>
  </si>
  <si>
    <t>TABLERO DE 4 CIRCUITOS ENCHUFABLE (TABLERO PRINCIPAL)</t>
  </si>
  <si>
    <t>FUSIBLE DC  250 A MARCA  VICFUSE DC 80V 25KA</t>
  </si>
  <si>
    <t>TRANSFORMADOR BAJA -BAJA   DBK 3KVA REDUCTOR 230/120V</t>
  </si>
  <si>
    <t>PANELES SOLARES MODELO BASM30SP-72 1956X992X50MM (36,71V)(8,31AMP)</t>
  </si>
  <si>
    <t>BANCO DE BATERIAS  13,5 -13,8 V   50 AMP MAX</t>
  </si>
  <si>
    <t>TABLERO DISTRIBUCION OFFICINA</t>
  </si>
  <si>
    <t xml:space="preserve">CUERPO VALVULA SOLENOIDE 7.5TR.5/8 SOLDAR SIN BOBINA R410A </t>
  </si>
  <si>
    <t>BOBINA SOLENOIDE 220 VOTL</t>
  </si>
  <si>
    <t>FILTRO SECADOR SOLDAR 3/8 CUERPO PEQUEÑO 0535</t>
  </si>
  <si>
    <t>FILTRO DE SUCCION 5/8 SOLDAR</t>
  </si>
  <si>
    <t>PIEDRA FII  TRANIE ANTIACIDEZ</t>
  </si>
  <si>
    <t>INDICADOR LIQUIDO ROSCAR 5/8</t>
  </si>
  <si>
    <t>VALVULA DE CORTE 1/2 TIPO DE REGISTRO ROSCAR</t>
  </si>
  <si>
    <t>TUERCA FLARE 5/8 AMERICANA</t>
  </si>
  <si>
    <t>MAPGASS</t>
  </si>
  <si>
    <t>COMP 1TR ROTATIVO MONOF,SOLD 208-230 VOLT</t>
  </si>
  <si>
    <t>COMP 3TR RECIPROCANTE MONOF SOLD 208 230 VOLT</t>
  </si>
  <si>
    <t>COMP 2 TR CON R -22 - 220 V</t>
  </si>
  <si>
    <t>COMP TRIFASICO SCROLL DE 5TR -R - 22 A 220 V</t>
  </si>
  <si>
    <t>ARRANCADOR UNIVERSAL 1-5 TR</t>
  </si>
  <si>
    <t>CAPACITOR DE MARCHA UNIVERSAL 2,5 MFD A 12,5 MFD 370-440 VAC</t>
  </si>
  <si>
    <t>CAPACITOR DE MARCHA UNIVERSAL 2,5 MFD A 67,5 MFD 370-440 VAC</t>
  </si>
  <si>
    <t>CAPACITOR DE MARCHA 5 MFD 450 VAC</t>
  </si>
  <si>
    <t>CAPACITOR DE MARCHA 20 MFD 450 VAC</t>
  </si>
  <si>
    <t>CAPACITOR DE 40 MFD</t>
  </si>
  <si>
    <t>CAPACITOR DE 30 MFD</t>
  </si>
  <si>
    <t>THERMOSTATO PARA FANCOIL ON -OFF ANALOGO 220 V</t>
  </si>
  <si>
    <t xml:space="preserve">SENSOR DE BULBO REMOTO PARA THERMOSTATO PROPORCIONAL </t>
  </si>
  <si>
    <t xml:space="preserve">SENSOR DE TEMPERATURA EN DUCTO PLASTICO 1K </t>
  </si>
  <si>
    <t xml:space="preserve">INTERRUPTOR DIFERENCIAL DE PRESION DE AGUA </t>
  </si>
  <si>
    <t>MOTOR 1/4HP MANEJADORA 208-230 VOLT</t>
  </si>
  <si>
    <t>MOTOR 3/4 HP MANEJADORA 1075RPM 3 VEL 208-230 VOLT</t>
  </si>
  <si>
    <t>MOTOR 1/2 HP COND,SELLADO 1075 RPM 208-230 VOLT</t>
  </si>
  <si>
    <t xml:space="preserve">MOTOR DOBLE EJE DE 1/2 VOLTAJE 220 16 HP </t>
  </si>
  <si>
    <t>GUARDA THERMOSTATO</t>
  </si>
  <si>
    <t>THERMOSTATO DIGITAL DE 1 ETAPA NO PROGRAMABLE</t>
  </si>
  <si>
    <t>THERMOSTATO DIGITAL DE 1 ETAPA  PROGRAMABLE</t>
  </si>
  <si>
    <t>CONTOL DE FLUJO DE AGUA 1</t>
  </si>
  <si>
    <t>TEMPORIZADOR 0-10 MIN</t>
  </si>
  <si>
    <t>TRANSFORMADOR 75VAC 208-24 VOLT</t>
  </si>
  <si>
    <t>PRESOSTATO DE BAJA AUTOMATICO KP-1</t>
  </si>
  <si>
    <t>PRESOSTATO DE ALTA</t>
  </si>
  <si>
    <t>PRESOSTATO DE BAJA</t>
  </si>
  <si>
    <t>CONTROL DE PRESION DE ACEITE 120 SEC 120/240 V MANUAL</t>
  </si>
  <si>
    <t xml:space="preserve">CONTACTOR BIPOLAR 30 AMP 24 VOLT </t>
  </si>
  <si>
    <t>CONTACTOR TRIPOLAR 30 AMP 208-220 VOLT</t>
  </si>
  <si>
    <t>RUBATEX DE 1 1/8</t>
  </si>
  <si>
    <t>RUBATEX DE 5/8</t>
  </si>
  <si>
    <t>RUBATEX DE 1/4</t>
  </si>
  <si>
    <t>RUBATEX DE 1/2</t>
  </si>
  <si>
    <t>BOXER PEGANTE INDUSTRIAL POR GALON</t>
  </si>
  <si>
    <t>ROLLO DE CINTA RUBATEX (9M)</t>
  </si>
  <si>
    <t>ROLLO DE CINTA FOIL ALUMINIO X 3 LARGO 45,7 ML</t>
  </si>
  <si>
    <t>FILTRO SECADOR</t>
  </si>
  <si>
    <t>VALVULA DE CORTE 1/2</t>
  </si>
  <si>
    <t>CONTROL REMOTO - INHERENTE A LA MARCA DEL EQUIPO</t>
  </si>
  <si>
    <t>DUCTO FLEXIBLE AISLADO DE 10 " X 10 MT</t>
  </si>
  <si>
    <t>DUCTO FLEXIBLE AISLADO  DE 12"10 X 10 MT</t>
  </si>
  <si>
    <t>VALVULA DE GUSANILLO</t>
  </si>
  <si>
    <t>UNION DE COBRE DE 1/2</t>
  </si>
  <si>
    <t>CONDENSADORA COV 3610 A 1 3 0 TR (1/220V) R 410 a SEER 10</t>
  </si>
  <si>
    <t>RESTAURACIÓN EXTERNA (EN AQUELLOS CASOS EN QUE LAS CARCASAS O ESTRUCTURA DEL EQUIPO ESTÉ DETERIORADA).</t>
  </si>
  <si>
    <t xml:space="preserve"> REPARACIÓN DE MOTOR</t>
  </si>
  <si>
    <t>REPARACIÓN DE RADIADOR</t>
  </si>
  <si>
    <t>REPARACIÓN DE MOTOR DE ARRANQUE</t>
  </si>
  <si>
    <t>REPARACIÓN DE BOMBA DE INYECCIÓN</t>
  </si>
  <si>
    <t>REPARACIÓN DE CONTROLADOR</t>
  </si>
  <si>
    <t>REPARACIÓN DE SENSORES</t>
  </si>
  <si>
    <t>REPARACIÓN DE EMPAQUETADURAS</t>
  </si>
  <si>
    <t>REPARACIÓN DE GENERADOR</t>
  </si>
  <si>
    <t>REPARACIÓN DE AVR</t>
  </si>
  <si>
    <t>REPARACIÓN DE GOBERNADOR</t>
  </si>
  <si>
    <t xml:space="preserve">REMPLAZO BATERIAS </t>
  </si>
  <si>
    <t>CAMBIO DE LOS ELEMENTOS INTERNOS QUE SE ENCUENTREN DEGRADADOS POR SU NORMAL FUNCIONAMIENTO (CABLES SULFATADOS, FILTROS CON FUGAS, ETC.).</t>
  </si>
  <si>
    <t>REMPLAZO CARGADOR DE BATERIAS</t>
  </si>
  <si>
    <t xml:space="preserve">REMPLAZO PRECALENTADOR </t>
  </si>
  <si>
    <t>REPOSICION DE PLANTAS ELECTRICAS 120V FORTE  DJ2500CL A GASOLINA 2.5KW</t>
  </si>
  <si>
    <t>REPOSICION DE PLANTAS ELECTRICAS 120V FORTE  DJ2500CL A GASOLINA 5 KW</t>
  </si>
  <si>
    <t>REPOSICION DEGENERADOR HONDA 120 V,  EU2000I INVERT A GASOLINA 2KW</t>
  </si>
  <si>
    <t>BANCO DE BATERIAS 13,5 -13,8 V   50 AMP MAX</t>
  </si>
  <si>
    <t xml:space="preserve">CANTIDAD </t>
  </si>
  <si>
    <t>UNIDAD</t>
  </si>
  <si>
    <t>CANTIDAD</t>
  </si>
  <si>
    <t xml:space="preserve">INVERSOR FOTOVOLTAICO  GROWATT SERIAL NRO 961341607100076 </t>
  </si>
  <si>
    <t>MEDIA GEOMTETRICA</t>
  </si>
  <si>
    <t>GEOMTRICA MAXIMA</t>
  </si>
  <si>
    <t>GEOMETRICA MINIMA</t>
  </si>
  <si>
    <t>VALOR UNITARIO GEOMETRICA ( SIN IVA)</t>
  </si>
  <si>
    <t>SUBTOTAL</t>
  </si>
  <si>
    <t>IVA</t>
  </si>
  <si>
    <t>TOTAL</t>
  </si>
  <si>
    <t>ÍTEM</t>
  </si>
  <si>
    <t xml:space="preserve">MANTENIMIENTO PREVENTIVO AIRES ACONDICIONADOS </t>
  </si>
  <si>
    <t xml:space="preserve">MANTENIMIENTO PREVENTIVO PLANTAS ELECTRICAS </t>
  </si>
  <si>
    <t>MANTENIMIENTO PREVENTIVO SISTEMA FOTOVOLTAICO</t>
  </si>
  <si>
    <t>MANTENIMIENTO CORRECTIVO - BOLSA DE REPUESTOS EQUIPOS AIRE ACONDICIONADO</t>
  </si>
  <si>
    <t>MANTENIMIENTO CORRECTIVO - BOLSA DE REPUESTOS EQUIPOS PLANTAS ELECTRICAS</t>
  </si>
  <si>
    <t>MANTENIMIENTO CORRECTIVO - BOLSA DE REPUESTOS SISTEMA FOTOVOLTAICO</t>
  </si>
  <si>
    <t>SERVICIO DE MANTENIMIENTO PREVENTIVO AIRE ACONDICIONADO 36000 BTU</t>
  </si>
  <si>
    <t>SERVICIO DE MANTENIMIENTO PREVENTIVO AIRE ACONDICIONADO 24000 BTU</t>
  </si>
  <si>
    <t xml:space="preserve">PANELES SOLARES MODELO BASM30SP-72 1956X992X50MM (36,71V)(8,31AMP),  (POTENCIA DEL SISTEMA FOTOVOLTAICO ALIMENTAR 3KVA) 20 UNIDADES DE PANELES </t>
  </si>
  <si>
    <t>BANCO DE BATERIAS  13,5 -13,8 V   50 AMP MAX  POTENCIA DEL SISTEMA 3KVA (16 BATERIAS)</t>
  </si>
  <si>
    <t>SERVICIO DE MANTENIMIENTO PREVENTIVO PLANTA ELÉCTRICA 95 KVA PILOESSA</t>
  </si>
  <si>
    <t>CANTIDAD DE EQUIPOS  UNIDADES</t>
  </si>
  <si>
    <t>REFRIGERANTE CILINDRO R410</t>
  </si>
  <si>
    <t>REFRIGERANTE CILINDRO R22</t>
  </si>
  <si>
    <t>REFRIGERANTE R22</t>
  </si>
  <si>
    <t>REFRIGERANTE R410</t>
  </si>
  <si>
    <t>CÁLCULO DEL PRESUPUESTO OFICIAL PARA EL PRESENTE PROCESO CONTRACTUAL</t>
  </si>
  <si>
    <t xml:space="preserve"> REPARACIÓN DE ALTERNADOR</t>
  </si>
  <si>
    <t xml:space="preserve">Cotizacion 1, Valor Unitario (Sin Iva)                 </t>
  </si>
  <si>
    <t xml:space="preserve">Cotizacion 2, Valor Unitario (Sin Iva)                                     </t>
  </si>
  <si>
    <t>Cotizacion 3, Valor Unitario (Sin Iva)</t>
  </si>
  <si>
    <t xml:space="preserve">Cotizacion 4, Valor Unitario (Sin Iva)  </t>
  </si>
  <si>
    <t xml:space="preserve">ANÁLISIS ECONÓMICO ESTUDIO DEL MERCADO </t>
  </si>
  <si>
    <t xml:space="preserve">
ANEXO 4
PROCESO SDM-PSA-MC-010-2022																						
												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</si>
</sst>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$&quot;* #,##0_-;\-&quot;$&quot;* #,##0_-;_-&quot;$&quot;* &quot;-&quot;_-;_-@_-"/>
    <numFmt numFmtId="164" formatCode="&quot;$&quot;\ #,##0;[Red]\-&quot;$&quot;\ #,##0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  <numFmt numFmtId="167" formatCode="_-[$$-409]* #,##0.00_ ;_-[$$-409]* \-#,##0.00\ ;_-[$$-409]* &quot;-&quot;??_ ;_-@_ "/>
    <numFmt numFmtId="168" formatCode="_-* #,##0.00\ _€_-;\-* #,##0.00\ _€_-;_-* &quot;-&quot;??\ _€_-;_-@_-"/>
    <numFmt numFmtId="169" formatCode="_-&quot;$&quot;\ * #,##0.0_-;\-&quot;$&quot;\ * #,##0.0_-;_-&quot;$&quot;\ * &quot;-&quot;??_-;_-@_-"/>
    <numFmt numFmtId="170" formatCode="_-[$$-240A]\ * #,##0.00_ ;_-[$$-240A]\ * \-#,##0.00\ ;_-[$$-240A]\ * &quot;-&quot;??_ ;_-@_ "/>
    <numFmt numFmtId="171" formatCode="_-&quot;$&quot;* #,##0.00_-;\-&quot;$&quot;* #,##0.00_-;_-&quot;$&quot;* &quot;-&quot;_-;_-@_-"/>
  </numFmts>
  <fonts count="20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"/>
      <family val="2"/>
    </font>
    <font>
      <sz val="10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Arial Narrow"/>
      <family val="2"/>
    </font>
    <font>
      <b/>
      <sz val="1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42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" fillId="0" borderId="0"/>
    <xf numFmtId="0" fontId="12" fillId="0" borderId="0"/>
    <xf numFmtId="0" fontId="12" fillId="0" borderId="0"/>
    <xf numFmtId="0" fontId="14" fillId="0" borderId="0"/>
    <xf numFmtId="0" fontId="13" fillId="0" borderId="0"/>
    <xf numFmtId="49" fontId="15" fillId="0" borderId="0" applyFill="0" applyBorder="0" applyProtection="0">
      <alignment horizontal="left" vertical="center"/>
    </xf>
    <xf numFmtId="0" fontId="13" fillId="0" borderId="0" applyBorder="0"/>
    <xf numFmtId="168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</cellStyleXfs>
  <cellXfs count="358">
    <xf numFmtId="0" fontId="0" fillId="0" borderId="0" xfId="0" applyFont="1" applyAlignment="1"/>
    <xf numFmtId="0" fontId="0" fillId="2" borderId="0" xfId="0" applyFont="1" applyFill="1" applyAlignment="1"/>
    <xf numFmtId="0" fontId="0" fillId="2" borderId="0" xfId="0" applyNumberFormat="1" applyFont="1" applyFill="1"/>
    <xf numFmtId="0" fontId="0" fillId="0" borderId="0" xfId="0" applyNumberFormat="1" applyFont="1" applyAlignment="1"/>
    <xf numFmtId="0" fontId="0" fillId="0" borderId="0" xfId="0" applyNumberFormat="1" applyFont="1"/>
    <xf numFmtId="42" fontId="0" fillId="2" borderId="0" xfId="1" applyFont="1" applyFill="1" applyAlignment="1"/>
    <xf numFmtId="42" fontId="0" fillId="0" borderId="0" xfId="1" applyFont="1" applyAlignment="1"/>
    <xf numFmtId="0" fontId="7" fillId="2" borderId="0" xfId="0" applyFont="1" applyFill="1" applyAlignment="1"/>
    <xf numFmtId="0" fontId="7" fillId="0" borderId="0" xfId="0" applyFont="1" applyFill="1" applyAlignment="1"/>
    <xf numFmtId="0" fontId="7" fillId="0" borderId="0" xfId="0" applyFont="1" applyAlignment="1"/>
    <xf numFmtId="0" fontId="3" fillId="0" borderId="0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2" borderId="0" xfId="0" applyFont="1" applyFill="1" applyBorder="1" applyAlignment="1"/>
    <xf numFmtId="42" fontId="7" fillId="2" borderId="0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164" fontId="7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2" fontId="7" fillId="2" borderId="0" xfId="0" applyNumberFormat="1" applyFont="1" applyFill="1" applyAlignment="1"/>
    <xf numFmtId="164" fontId="7" fillId="2" borderId="1" xfId="0" applyNumberFormat="1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/>
    <xf numFmtId="0" fontId="3" fillId="0" borderId="0" xfId="0" applyFont="1" applyBorder="1" applyAlignment="1">
      <alignment vertical="center"/>
    </xf>
    <xf numFmtId="164" fontId="7" fillId="2" borderId="0" xfId="0" applyNumberFormat="1" applyFont="1" applyFill="1" applyBorder="1" applyAlignment="1">
      <alignment horizontal="center"/>
    </xf>
    <xf numFmtId="0" fontId="0" fillId="2" borderId="0" xfId="0" applyNumberFormat="1" applyFont="1" applyFill="1" applyBorder="1" applyAlignment="1"/>
    <xf numFmtId="0" fontId="7" fillId="0" borderId="0" xfId="0" applyFont="1" applyBorder="1" applyAlignment="1"/>
    <xf numFmtId="0" fontId="0" fillId="0" borderId="0" xfId="0" applyFont="1" applyBorder="1" applyAlignment="1"/>
    <xf numFmtId="0" fontId="0" fillId="2" borderId="0" xfId="0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Border="1"/>
    <xf numFmtId="0" fontId="0" fillId="2" borderId="0" xfId="0" applyFont="1" applyFill="1" applyBorder="1" applyAlignment="1"/>
    <xf numFmtId="0" fontId="4" fillId="2" borderId="0" xfId="0" applyFont="1" applyFill="1" applyBorder="1" applyAlignment="1"/>
    <xf numFmtId="0" fontId="0" fillId="2" borderId="0" xfId="0" applyFill="1" applyBorder="1" applyAlignment="1"/>
    <xf numFmtId="0" fontId="4" fillId="2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2" borderId="3" xfId="3" applyFont="1" applyFill="1" applyBorder="1" applyAlignment="1">
      <alignment horizontal="center"/>
    </xf>
    <xf numFmtId="165" fontId="0" fillId="2" borderId="3" xfId="2" applyFont="1" applyFill="1" applyBorder="1"/>
    <xf numFmtId="165" fontId="0" fillId="2" borderId="1" xfId="2" applyFont="1" applyFill="1" applyBorder="1"/>
    <xf numFmtId="165" fontId="0" fillId="2" borderId="4" xfId="2" applyFont="1" applyFill="1" applyBorder="1"/>
    <xf numFmtId="164" fontId="7" fillId="0" borderId="1" xfId="0" applyNumberFormat="1" applyFont="1" applyFill="1" applyBorder="1" applyAlignment="1">
      <alignment horizontal="center"/>
    </xf>
    <xf numFmtId="0" fontId="0" fillId="0" borderId="0" xfId="0" applyFont="1" applyFill="1" applyAlignment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0" fillId="0" borderId="7" xfId="0" applyFont="1" applyBorder="1" applyAlignment="1">
      <alignment horizontal="left"/>
    </xf>
    <xf numFmtId="0" fontId="3" fillId="3" borderId="12" xfId="0" applyFont="1" applyFill="1" applyBorder="1" applyAlignment="1">
      <alignment vertical="center"/>
    </xf>
    <xf numFmtId="0" fontId="10" fillId="2" borderId="7" xfId="0" applyFont="1" applyFill="1" applyBorder="1" applyAlignment="1">
      <alignment vertical="center" wrapText="1"/>
    </xf>
    <xf numFmtId="0" fontId="0" fillId="0" borderId="7" xfId="0" applyBorder="1"/>
    <xf numFmtId="0" fontId="0" fillId="0" borderId="7" xfId="0" applyFill="1" applyBorder="1"/>
    <xf numFmtId="0" fontId="0" fillId="0" borderId="7" xfId="0" applyFill="1" applyBorder="1" applyAlignment="1">
      <alignment vertical="center"/>
    </xf>
    <xf numFmtId="0" fontId="0" fillId="0" borderId="9" xfId="0" applyFill="1" applyBorder="1"/>
    <xf numFmtId="0" fontId="10" fillId="0" borderId="7" xfId="0" applyFont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0" fontId="11" fillId="0" borderId="7" xfId="3" applyFont="1" applyFill="1" applyBorder="1" applyAlignment="1">
      <alignment horizontal="left" vertical="center" wrapText="1"/>
    </xf>
    <xf numFmtId="0" fontId="11" fillId="0" borderId="9" xfId="3" applyFont="1" applyFill="1" applyBorder="1" applyAlignment="1">
      <alignment horizontal="left" vertical="center" wrapText="1"/>
    </xf>
    <xf numFmtId="0" fontId="5" fillId="3" borderId="12" xfId="0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left" wrapText="1"/>
    </xf>
    <xf numFmtId="0" fontId="10" fillId="0" borderId="7" xfId="3" applyFont="1" applyBorder="1" applyAlignment="1">
      <alignment horizontal="left" wrapText="1"/>
    </xf>
    <xf numFmtId="0" fontId="11" fillId="0" borderId="7" xfId="3" applyFont="1" applyFill="1" applyBorder="1" applyAlignment="1">
      <alignment horizontal="left" wrapText="1"/>
    </xf>
    <xf numFmtId="0" fontId="16" fillId="6" borderId="12" xfId="0" applyFont="1" applyFill="1" applyBorder="1" applyAlignment="1" applyProtection="1">
      <alignment vertical="center" wrapText="1"/>
      <protection locked="0"/>
    </xf>
    <xf numFmtId="0" fontId="3" fillId="3" borderId="11" xfId="0" applyFont="1" applyFill="1" applyBorder="1" applyAlignment="1">
      <alignment vertical="center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Fill="1" applyBorder="1"/>
    <xf numFmtId="165" fontId="0" fillId="5" borderId="1" xfId="2" applyFont="1" applyFill="1" applyBorder="1"/>
    <xf numFmtId="165" fontId="0" fillId="2" borderId="1" xfId="2" applyFont="1" applyFill="1" applyBorder="1" applyAlignment="1">
      <alignment horizontal="center"/>
    </xf>
    <xf numFmtId="165" fontId="0" fillId="5" borderId="1" xfId="2" applyFont="1" applyFill="1" applyBorder="1" applyAlignment="1">
      <alignment horizontal="center"/>
    </xf>
    <xf numFmtId="165" fontId="0" fillId="2" borderId="0" xfId="0" applyNumberFormat="1" applyFill="1" applyBorder="1" applyAlignment="1"/>
    <xf numFmtId="165" fontId="3" fillId="0" borderId="0" xfId="0" applyNumberFormat="1" applyFont="1" applyBorder="1" applyAlignment="1">
      <alignment vertical="center"/>
    </xf>
    <xf numFmtId="165" fontId="0" fillId="2" borderId="1" xfId="2" applyFont="1" applyFill="1" applyBorder="1" applyAlignment="1">
      <alignment vertical="center"/>
    </xf>
    <xf numFmtId="165" fontId="0" fillId="2" borderId="4" xfId="2" applyFont="1" applyFill="1" applyBorder="1" applyAlignment="1">
      <alignment vertical="center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>
      <alignment vertical="center"/>
    </xf>
    <xf numFmtId="0" fontId="10" fillId="2" borderId="9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" fontId="4" fillId="2" borderId="3" xfId="0" applyNumberFormat="1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left" vertical="center" wrapText="1"/>
    </xf>
    <xf numFmtId="165" fontId="0" fillId="0" borderId="1" xfId="2" applyFont="1" applyFill="1" applyBorder="1"/>
    <xf numFmtId="0" fontId="5" fillId="0" borderId="0" xfId="0" applyFont="1" applyBorder="1" applyAlignment="1">
      <alignment vertical="center"/>
    </xf>
    <xf numFmtId="42" fontId="3" fillId="0" borderId="0" xfId="0" applyNumberFormat="1" applyFont="1" applyBorder="1" applyAlignment="1">
      <alignment vertical="center"/>
    </xf>
    <xf numFmtId="42" fontId="7" fillId="2" borderId="0" xfId="0" applyNumberFormat="1" applyFont="1" applyFill="1" applyBorder="1" applyAlignment="1"/>
    <xf numFmtId="165" fontId="0" fillId="5" borderId="3" xfId="2" applyFont="1" applyFill="1" applyBorder="1"/>
    <xf numFmtId="165" fontId="0" fillId="0" borderId="3" xfId="2" applyFont="1" applyFill="1" applyBorder="1"/>
    <xf numFmtId="165" fontId="0" fillId="5" borderId="4" xfId="2" applyFont="1" applyFill="1" applyBorder="1"/>
    <xf numFmtId="0" fontId="0" fillId="2" borderId="1" xfId="3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 vertical="center"/>
    </xf>
    <xf numFmtId="42" fontId="7" fillId="0" borderId="0" xfId="0" applyNumberFormat="1" applyFont="1" applyAlignment="1"/>
    <xf numFmtId="165" fontId="0" fillId="5" borderId="1" xfId="2" applyFont="1" applyFill="1" applyBorder="1" applyAlignment="1">
      <alignment horizontal="center" vertical="center"/>
    </xf>
    <xf numFmtId="165" fontId="0" fillId="0" borderId="1" xfId="2" applyFont="1" applyFill="1" applyBorder="1" applyAlignment="1">
      <alignment horizontal="center"/>
    </xf>
    <xf numFmtId="165" fontId="0" fillId="0" borderId="1" xfId="2" applyFont="1" applyFill="1" applyBorder="1" applyAlignment="1">
      <alignment horizontal="center" vertical="center"/>
    </xf>
    <xf numFmtId="165" fontId="0" fillId="0" borderId="4" xfId="2" applyFont="1" applyFill="1" applyBorder="1" applyAlignment="1">
      <alignment horizontal="center"/>
    </xf>
    <xf numFmtId="165" fontId="0" fillId="0" borderId="4" xfId="2" applyFont="1" applyFill="1" applyBorder="1" applyAlignment="1">
      <alignment horizontal="center" vertical="center"/>
    </xf>
    <xf numFmtId="165" fontId="0" fillId="5" borderId="1" xfId="2" applyFont="1" applyFill="1" applyBorder="1" applyAlignment="1">
      <alignment vertical="center"/>
    </xf>
    <xf numFmtId="165" fontId="0" fillId="5" borderId="4" xfId="2" applyFont="1" applyFill="1" applyBorder="1" applyAlignment="1">
      <alignment vertical="center"/>
    </xf>
    <xf numFmtId="42" fontId="17" fillId="2" borderId="0" xfId="0" applyNumberFormat="1" applyFont="1" applyFill="1" applyBorder="1" applyAlignment="1"/>
    <xf numFmtId="0" fontId="10" fillId="2" borderId="5" xfId="0" applyFont="1" applyFill="1" applyBorder="1" applyAlignment="1">
      <alignment vertical="center" wrapText="1"/>
    </xf>
    <xf numFmtId="165" fontId="0" fillId="2" borderId="6" xfId="2" applyFont="1" applyFill="1" applyBorder="1" applyProtection="1"/>
    <xf numFmtId="165" fontId="0" fillId="2" borderId="8" xfId="2" applyFont="1" applyFill="1" applyBorder="1" applyProtection="1"/>
    <xf numFmtId="165" fontId="0" fillId="5" borderId="8" xfId="2" applyFont="1" applyFill="1" applyBorder="1" applyProtection="1"/>
    <xf numFmtId="165" fontId="0" fillId="2" borderId="10" xfId="2" applyFont="1" applyFill="1" applyBorder="1" applyProtection="1"/>
    <xf numFmtId="0" fontId="11" fillId="0" borderId="5" xfId="3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center" vertical="center"/>
    </xf>
    <xf numFmtId="165" fontId="0" fillId="5" borderId="6" xfId="2" applyFont="1" applyFill="1" applyBorder="1" applyProtection="1"/>
    <xf numFmtId="165" fontId="0" fillId="5" borderId="10" xfId="2" applyFont="1" applyFill="1" applyBorder="1" applyProtection="1"/>
    <xf numFmtId="0" fontId="10" fillId="0" borderId="5" xfId="0" applyFont="1" applyBorder="1" applyAlignment="1">
      <alignment horizontal="left"/>
    </xf>
    <xf numFmtId="0" fontId="0" fillId="2" borderId="3" xfId="0" applyFill="1" applyBorder="1" applyAlignment="1">
      <alignment horizontal="center"/>
    </xf>
    <xf numFmtId="166" fontId="0" fillId="2" borderId="8" xfId="2" applyNumberFormat="1" applyFont="1" applyFill="1" applyBorder="1" applyProtection="1"/>
    <xf numFmtId="169" fontId="0" fillId="2" borderId="8" xfId="2" applyNumberFormat="1" applyFont="1" applyFill="1" applyBorder="1" applyProtection="1"/>
    <xf numFmtId="0" fontId="0" fillId="0" borderId="5" xfId="0" applyBorder="1" applyAlignment="1">
      <alignment horizontal="left" wrapText="1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165" fontId="0" fillId="2" borderId="3" xfId="2" applyFont="1" applyFill="1" applyBorder="1" applyAlignment="1">
      <alignment vertical="center"/>
    </xf>
    <xf numFmtId="166" fontId="0" fillId="2" borderId="6" xfId="2" applyNumberFormat="1" applyFont="1" applyFill="1" applyBorder="1" applyProtection="1"/>
    <xf numFmtId="165" fontId="0" fillId="0" borderId="3" xfId="2" applyFont="1" applyFill="1" applyBorder="1" applyAlignment="1">
      <alignment horizontal="center" vertical="center"/>
    </xf>
    <xf numFmtId="165" fontId="0" fillId="5" borderId="3" xfId="2" applyFont="1" applyFill="1" applyBorder="1" applyAlignment="1">
      <alignment horizontal="center" vertical="center"/>
    </xf>
    <xf numFmtId="165" fontId="0" fillId="2" borderId="3" xfId="2" applyFont="1" applyFill="1" applyBorder="1" applyAlignment="1">
      <alignment horizontal="center" vertical="center"/>
    </xf>
    <xf numFmtId="169" fontId="0" fillId="2" borderId="6" xfId="2" applyNumberFormat="1" applyFont="1" applyFill="1" applyBorder="1" applyAlignment="1" applyProtection="1">
      <alignment horizontal="center" vertical="center"/>
    </xf>
    <xf numFmtId="169" fontId="0" fillId="5" borderId="8" xfId="2" applyNumberFormat="1" applyFont="1" applyFill="1" applyBorder="1" applyAlignment="1" applyProtection="1">
      <alignment vertical="center"/>
    </xf>
    <xf numFmtId="169" fontId="0" fillId="0" borderId="8" xfId="2" applyNumberFormat="1" applyFont="1" applyFill="1" applyBorder="1" applyAlignment="1" applyProtection="1">
      <alignment vertical="center"/>
    </xf>
    <xf numFmtId="169" fontId="0" fillId="5" borderId="8" xfId="2" applyNumberFormat="1" applyFont="1" applyFill="1" applyBorder="1" applyAlignment="1" applyProtection="1">
      <alignment horizontal="center" vertical="center"/>
    </xf>
    <xf numFmtId="169" fontId="0" fillId="0" borderId="8" xfId="2" applyNumberFormat="1" applyFont="1" applyFill="1" applyBorder="1" applyAlignment="1" applyProtection="1">
      <alignment horizontal="center" vertical="center"/>
    </xf>
    <xf numFmtId="169" fontId="0" fillId="5" borderId="10" xfId="2" applyNumberFormat="1" applyFont="1" applyFill="1" applyBorder="1" applyAlignment="1" applyProtection="1">
      <alignment horizontal="center" vertical="center"/>
    </xf>
    <xf numFmtId="169" fontId="0" fillId="2" borderId="8" xfId="2" applyNumberFormat="1" applyFont="1" applyFill="1" applyBorder="1" applyAlignment="1" applyProtection="1">
      <alignment horizontal="center"/>
    </xf>
    <xf numFmtId="169" fontId="0" fillId="5" borderId="8" xfId="2" applyNumberFormat="1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5" fontId="0" fillId="0" borderId="1" xfId="2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65" fontId="0" fillId="0" borderId="4" xfId="2" applyFont="1" applyFill="1" applyBorder="1"/>
    <xf numFmtId="165" fontId="0" fillId="0" borderId="4" xfId="2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169" fontId="0" fillId="5" borderId="8" xfId="2" applyNumberFormat="1" applyFont="1" applyFill="1" applyBorder="1" applyProtection="1"/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169" fontId="0" fillId="0" borderId="10" xfId="2" applyNumberFormat="1" applyFont="1" applyFill="1" applyBorder="1" applyProtection="1"/>
    <xf numFmtId="165" fontId="0" fillId="2" borderId="1" xfId="2" applyFont="1" applyFill="1" applyBorder="1" applyAlignment="1">
      <alignment horizontal="center" vertical="center"/>
    </xf>
    <xf numFmtId="169" fontId="0" fillId="2" borderId="8" xfId="2" applyNumberFormat="1" applyFont="1" applyFill="1" applyBorder="1" applyAlignment="1" applyProtection="1">
      <alignment horizontal="center" vertical="center"/>
    </xf>
    <xf numFmtId="0" fontId="10" fillId="0" borderId="5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/>
    </xf>
    <xf numFmtId="165" fontId="0" fillId="0" borderId="3" xfId="2" applyFont="1" applyFill="1" applyBorder="1" applyAlignment="1">
      <alignment vertical="center"/>
    </xf>
    <xf numFmtId="169" fontId="0" fillId="0" borderId="6" xfId="2" applyNumberFormat="1" applyFont="1" applyFill="1" applyBorder="1" applyAlignment="1" applyProtection="1">
      <alignment horizontal="center"/>
    </xf>
    <xf numFmtId="0" fontId="10" fillId="0" borderId="7" xfId="0" applyFont="1" applyFill="1" applyBorder="1" applyAlignment="1">
      <alignment horizontal="left" vertical="center"/>
    </xf>
    <xf numFmtId="169" fontId="0" fillId="0" borderId="8" xfId="2" applyNumberFormat="1" applyFont="1" applyFill="1" applyBorder="1" applyAlignment="1" applyProtection="1">
      <alignment horizontal="center"/>
    </xf>
    <xf numFmtId="42" fontId="7" fillId="0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42" fontId="7" fillId="2" borderId="0" xfId="1" applyFont="1" applyFill="1" applyAlignment="1"/>
    <xf numFmtId="42" fontId="7" fillId="2" borderId="0" xfId="1" applyFont="1" applyFill="1" applyBorder="1" applyAlignment="1"/>
    <xf numFmtId="166" fontId="7" fillId="2" borderId="0" xfId="0" applyNumberFormat="1" applyFont="1" applyFill="1" applyAlignment="1"/>
    <xf numFmtId="42" fontId="7" fillId="0" borderId="1" xfId="0" applyNumberFormat="1" applyFont="1" applyBorder="1" applyAlignment="1"/>
    <xf numFmtId="42" fontId="7" fillId="0" borderId="1" xfId="0" applyNumberFormat="1" applyFont="1" applyBorder="1" applyAlignment="1">
      <alignment vertical="center"/>
    </xf>
    <xf numFmtId="166" fontId="7" fillId="2" borderId="1" xfId="0" applyNumberFormat="1" applyFont="1" applyFill="1" applyBorder="1" applyAlignment="1"/>
    <xf numFmtId="169" fontId="0" fillId="0" borderId="0" xfId="2" applyNumberFormat="1" applyFont="1" applyFill="1" applyBorder="1" applyProtection="1"/>
    <xf numFmtId="169" fontId="0" fillId="0" borderId="0" xfId="2" applyNumberFormat="1" applyFont="1" applyFill="1" applyBorder="1" applyAlignment="1" applyProtection="1">
      <alignment vertical="center"/>
    </xf>
    <xf numFmtId="169" fontId="0" fillId="0" borderId="0" xfId="2" applyNumberFormat="1" applyFont="1" applyFill="1" applyBorder="1" applyAlignment="1" applyProtection="1">
      <alignment horizontal="center" vertical="center"/>
    </xf>
    <xf numFmtId="169" fontId="0" fillId="0" borderId="0" xfId="2" applyNumberFormat="1" applyFont="1" applyFill="1" applyBorder="1" applyAlignment="1" applyProtection="1">
      <alignment horizontal="center"/>
    </xf>
    <xf numFmtId="42" fontId="7" fillId="2" borderId="1" xfId="0" applyNumberFormat="1" applyFont="1" applyFill="1" applyBorder="1" applyAlignment="1">
      <alignment horizontal="center"/>
    </xf>
    <xf numFmtId="42" fontId="7" fillId="2" borderId="5" xfId="1" applyFont="1" applyFill="1" applyBorder="1" applyAlignment="1"/>
    <xf numFmtId="42" fontId="7" fillId="0" borderId="3" xfId="0" applyNumberFormat="1" applyFont="1" applyFill="1" applyBorder="1" applyAlignment="1">
      <alignment horizontal="center"/>
    </xf>
    <xf numFmtId="164" fontId="7" fillId="0" borderId="3" xfId="0" applyNumberFormat="1" applyFont="1" applyFill="1" applyBorder="1" applyAlignment="1">
      <alignment horizontal="center"/>
    </xf>
    <xf numFmtId="166" fontId="7" fillId="2" borderId="3" xfId="0" applyNumberFormat="1" applyFont="1" applyFill="1" applyBorder="1" applyAlignment="1"/>
    <xf numFmtId="42" fontId="7" fillId="7" borderId="6" xfId="1" applyFont="1" applyFill="1" applyBorder="1" applyAlignment="1"/>
    <xf numFmtId="42" fontId="7" fillId="2" borderId="7" xfId="1" applyFont="1" applyFill="1" applyBorder="1" applyAlignment="1"/>
    <xf numFmtId="42" fontId="7" fillId="7" borderId="8" xfId="1" applyFont="1" applyFill="1" applyBorder="1" applyAlignment="1"/>
    <xf numFmtId="42" fontId="7" fillId="2" borderId="9" xfId="1" applyFont="1" applyFill="1" applyBorder="1" applyAlignment="1"/>
    <xf numFmtId="166" fontId="7" fillId="2" borderId="4" xfId="0" applyNumberFormat="1" applyFont="1" applyFill="1" applyBorder="1" applyAlignment="1"/>
    <xf numFmtId="42" fontId="7" fillId="7" borderId="10" xfId="1" applyFont="1" applyFill="1" applyBorder="1" applyAlignment="1"/>
    <xf numFmtId="42" fontId="7" fillId="2" borderId="3" xfId="0" applyNumberFormat="1" applyFont="1" applyFill="1" applyBorder="1" applyAlignment="1">
      <alignment horizontal="center"/>
    </xf>
    <xf numFmtId="164" fontId="7" fillId="2" borderId="3" xfId="0" applyNumberFormat="1" applyFont="1" applyFill="1" applyBorder="1" applyAlignment="1">
      <alignment horizontal="center"/>
    </xf>
    <xf numFmtId="42" fontId="7" fillId="0" borderId="4" xfId="0" applyNumberFormat="1" applyFont="1" applyFill="1" applyBorder="1" applyAlignment="1">
      <alignment horizontal="center"/>
    </xf>
    <xf numFmtId="164" fontId="7" fillId="0" borderId="4" xfId="0" applyNumberFormat="1" applyFont="1" applyFill="1" applyBorder="1" applyAlignment="1">
      <alignment horizontal="center"/>
    </xf>
    <xf numFmtId="42" fontId="4" fillId="2" borderId="5" xfId="1" applyFont="1" applyFill="1" applyBorder="1" applyAlignment="1"/>
    <xf numFmtId="42" fontId="4" fillId="2" borderId="3" xfId="0" applyNumberFormat="1" applyFont="1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/>
    </xf>
    <xf numFmtId="166" fontId="4" fillId="2" borderId="3" xfId="0" applyNumberFormat="1" applyFont="1" applyFill="1" applyBorder="1" applyAlignment="1"/>
    <xf numFmtId="42" fontId="4" fillId="2" borderId="3" xfId="0" applyNumberFormat="1" applyFont="1" applyFill="1" applyBorder="1" applyAlignment="1">
      <alignment horizontal="center"/>
    </xf>
    <xf numFmtId="42" fontId="4" fillId="7" borderId="6" xfId="1" applyFont="1" applyFill="1" applyBorder="1" applyAlignment="1"/>
    <xf numFmtId="42" fontId="4" fillId="2" borderId="7" xfId="1" applyFont="1" applyFill="1" applyBorder="1" applyAlignment="1"/>
    <xf numFmtId="42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166" fontId="4" fillId="2" borderId="1" xfId="0" applyNumberFormat="1" applyFont="1" applyFill="1" applyBorder="1" applyAlignment="1"/>
    <xf numFmtId="42" fontId="4" fillId="2" borderId="1" xfId="0" applyNumberFormat="1" applyFont="1" applyFill="1" applyBorder="1" applyAlignment="1">
      <alignment horizontal="center"/>
    </xf>
    <xf numFmtId="42" fontId="4" fillId="7" borderId="8" xfId="1" applyFont="1" applyFill="1" applyBorder="1" applyAlignment="1"/>
    <xf numFmtId="42" fontId="4" fillId="2" borderId="9" xfId="1" applyFont="1" applyFill="1" applyBorder="1" applyAlignment="1"/>
    <xf numFmtId="42" fontId="4" fillId="2" borderId="4" xfId="0" applyNumberFormat="1" applyFont="1" applyFill="1" applyBorder="1" applyAlignment="1">
      <alignment horizontal="center"/>
    </xf>
    <xf numFmtId="164" fontId="4" fillId="2" borderId="4" xfId="0" applyNumberFormat="1" applyFont="1" applyFill="1" applyBorder="1" applyAlignment="1">
      <alignment horizontal="center"/>
    </xf>
    <xf numFmtId="166" fontId="4" fillId="2" borderId="4" xfId="0" applyNumberFormat="1" applyFont="1" applyFill="1" applyBorder="1" applyAlignment="1"/>
    <xf numFmtId="42" fontId="4" fillId="2" borderId="4" xfId="0" applyNumberFormat="1" applyFont="1" applyFill="1" applyBorder="1" applyAlignment="1">
      <alignment horizontal="center"/>
    </xf>
    <xf numFmtId="42" fontId="4" fillId="7" borderId="10" xfId="1" applyFont="1" applyFill="1" applyBorder="1" applyAlignment="1">
      <alignment vertical="center"/>
    </xf>
    <xf numFmtId="42" fontId="4" fillId="0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42" fontId="4" fillId="0" borderId="3" xfId="0" applyNumberFormat="1" applyFont="1" applyFill="1" applyBorder="1" applyAlignment="1">
      <alignment horizontal="center"/>
    </xf>
    <xf numFmtId="164" fontId="4" fillId="0" borderId="3" xfId="0" applyNumberFormat="1" applyFont="1" applyFill="1" applyBorder="1" applyAlignment="1">
      <alignment horizontal="center"/>
    </xf>
    <xf numFmtId="42" fontId="4" fillId="0" borderId="4" xfId="0" applyNumberFormat="1" applyFont="1" applyFill="1" applyBorder="1" applyAlignment="1">
      <alignment horizontal="center"/>
    </xf>
    <xf numFmtId="164" fontId="4" fillId="0" borderId="4" xfId="0" applyNumberFormat="1" applyFont="1" applyFill="1" applyBorder="1" applyAlignment="1">
      <alignment horizontal="center"/>
    </xf>
    <xf numFmtId="42" fontId="4" fillId="7" borderId="10" xfId="1" applyFont="1" applyFill="1" applyBorder="1" applyAlignment="1"/>
    <xf numFmtId="42" fontId="4" fillId="7" borderId="6" xfId="1" applyNumberFormat="1" applyFont="1" applyFill="1" applyBorder="1" applyAlignment="1"/>
    <xf numFmtId="42" fontId="4" fillId="7" borderId="8" xfId="1" applyNumberFormat="1" applyFont="1" applyFill="1" applyBorder="1" applyAlignment="1"/>
    <xf numFmtId="167" fontId="8" fillId="2" borderId="0" xfId="0" applyNumberFormat="1" applyFont="1" applyFill="1" applyBorder="1"/>
    <xf numFmtId="166" fontId="7" fillId="2" borderId="0" xfId="0" applyNumberFormat="1" applyFont="1" applyFill="1" applyBorder="1" applyAlignment="1"/>
    <xf numFmtId="0" fontId="7" fillId="0" borderId="0" xfId="0" applyFont="1" applyFill="1" applyBorder="1" applyAlignment="1"/>
    <xf numFmtId="42" fontId="17" fillId="2" borderId="0" xfId="0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42" fontId="7" fillId="0" borderId="0" xfId="0" applyNumberFormat="1" applyFont="1" applyBorder="1" applyAlignment="1"/>
    <xf numFmtId="42" fontId="7" fillId="0" borderId="3" xfId="0" applyNumberFormat="1" applyFont="1" applyBorder="1" applyAlignment="1"/>
    <xf numFmtId="42" fontId="7" fillId="0" borderId="6" xfId="0" applyNumberFormat="1" applyFont="1" applyBorder="1" applyAlignment="1"/>
    <xf numFmtId="42" fontId="7" fillId="0" borderId="8" xfId="0" applyNumberFormat="1" applyFont="1" applyBorder="1" applyAlignment="1"/>
    <xf numFmtId="1" fontId="4" fillId="2" borderId="4" xfId="0" applyNumberFormat="1" applyFont="1" applyFill="1" applyBorder="1" applyAlignment="1">
      <alignment horizontal="center" vertical="center"/>
    </xf>
    <xf numFmtId="42" fontId="7" fillId="0" borderId="4" xfId="0" applyNumberFormat="1" applyFont="1" applyBorder="1" applyAlignment="1"/>
    <xf numFmtId="42" fontId="7" fillId="0" borderId="10" xfId="0" applyNumberFormat="1" applyFont="1" applyBorder="1" applyAlignment="1"/>
    <xf numFmtId="1" fontId="4" fillId="0" borderId="1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42" fontId="17" fillId="2" borderId="6" xfId="1" applyFont="1" applyFill="1" applyBorder="1" applyAlignment="1">
      <alignment vertical="center"/>
    </xf>
    <xf numFmtId="0" fontId="16" fillId="0" borderId="7" xfId="0" applyFont="1" applyBorder="1" applyAlignment="1">
      <alignment vertical="center"/>
    </xf>
    <xf numFmtId="42" fontId="17" fillId="2" borderId="8" xfId="0" applyNumberFormat="1" applyFont="1" applyFill="1" applyBorder="1" applyAlignment="1">
      <alignment vertical="center"/>
    </xf>
    <xf numFmtId="0" fontId="16" fillId="0" borderId="9" xfId="0" applyFont="1" applyBorder="1" applyAlignment="1">
      <alignment vertical="center"/>
    </xf>
    <xf numFmtId="42" fontId="17" fillId="2" borderId="10" xfId="0" applyNumberFormat="1" applyFont="1" applyFill="1" applyBorder="1" applyAlignment="1">
      <alignment vertical="center"/>
    </xf>
    <xf numFmtId="0" fontId="17" fillId="2" borderId="11" xfId="0" applyFont="1" applyFill="1" applyBorder="1" applyAlignment="1">
      <alignment vertical="center"/>
    </xf>
    <xf numFmtId="42" fontId="4" fillId="2" borderId="7" xfId="1" applyFont="1" applyFill="1" applyBorder="1" applyAlignment="1">
      <alignment vertical="center"/>
    </xf>
    <xf numFmtId="42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vertical="center"/>
    </xf>
    <xf numFmtId="42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2" fontId="4" fillId="7" borderId="8" xfId="1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42" fontId="7" fillId="0" borderId="1" xfId="0" applyNumberFormat="1" applyFont="1" applyBorder="1" applyAlignment="1">
      <alignment horizontal="center" vertical="center"/>
    </xf>
    <xf numFmtId="42" fontId="7" fillId="0" borderId="8" xfId="0" applyNumberFormat="1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9" fillId="6" borderId="16" xfId="0" applyFont="1" applyFill="1" applyBorder="1" applyAlignment="1" applyProtection="1">
      <alignment horizontal="center" vertical="center" wrapText="1"/>
    </xf>
    <xf numFmtId="0" fontId="19" fillId="6" borderId="18" xfId="0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42" fontId="0" fillId="0" borderId="0" xfId="1" applyFont="1" applyFill="1" applyBorder="1" applyAlignment="1">
      <alignment horizontal="center" vertical="center" wrapText="1"/>
    </xf>
    <xf numFmtId="165" fontId="0" fillId="0" borderId="0" xfId="2" applyFont="1" applyFill="1" applyBorder="1" applyProtection="1"/>
    <xf numFmtId="165" fontId="0" fillId="0" borderId="0" xfId="2" applyFont="1" applyFill="1" applyBorder="1" applyAlignment="1" applyProtection="1">
      <alignment vertical="center"/>
    </xf>
    <xf numFmtId="166" fontId="0" fillId="0" borderId="0" xfId="2" applyNumberFormat="1" applyFont="1" applyFill="1" applyBorder="1" applyProtection="1"/>
    <xf numFmtId="169" fontId="4" fillId="0" borderId="0" xfId="2" applyNumberFormat="1" applyFont="1" applyFill="1" applyBorder="1" applyAlignment="1" applyProtection="1">
      <alignment vertical="center"/>
    </xf>
    <xf numFmtId="0" fontId="0" fillId="0" borderId="4" xfId="3" applyFont="1" applyFill="1" applyBorder="1" applyAlignment="1">
      <alignment horizontal="center"/>
    </xf>
    <xf numFmtId="165" fontId="0" fillId="0" borderId="10" xfId="2" applyFont="1" applyFill="1" applyBorder="1" applyProtection="1"/>
    <xf numFmtId="42" fontId="17" fillId="0" borderId="0" xfId="0" applyNumberFormat="1" applyFont="1" applyFill="1" applyBorder="1" applyAlignment="1"/>
    <xf numFmtId="0" fontId="0" fillId="0" borderId="1" xfId="0" applyFill="1" applyBorder="1" applyAlignment="1">
      <alignment horizontal="center" vertical="center"/>
    </xf>
    <xf numFmtId="165" fontId="0" fillId="0" borderId="8" xfId="2" applyFont="1" applyFill="1" applyBorder="1" applyAlignment="1" applyProtection="1">
      <alignment horizontal="center" vertical="center"/>
    </xf>
    <xf numFmtId="165" fontId="0" fillId="0" borderId="0" xfId="2" applyFont="1" applyFill="1" applyBorder="1" applyAlignment="1" applyProtection="1">
      <alignment horizontal="center" vertical="center"/>
    </xf>
    <xf numFmtId="42" fontId="4" fillId="0" borderId="7" xfId="1" applyFont="1" applyFill="1" applyBorder="1" applyAlignment="1">
      <alignment vertical="center"/>
    </xf>
    <xf numFmtId="42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6" fontId="4" fillId="0" borderId="1" xfId="0" applyNumberFormat="1" applyFont="1" applyFill="1" applyBorder="1" applyAlignment="1">
      <alignment vertical="center"/>
    </xf>
    <xf numFmtId="0" fontId="11" fillId="0" borderId="7" xfId="3" applyFont="1" applyFill="1" applyBorder="1" applyAlignment="1">
      <alignment horizontal="center" vertical="center" wrapText="1"/>
    </xf>
    <xf numFmtId="42" fontId="7" fillId="0" borderId="1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25" xfId="0" applyFill="1" applyBorder="1" applyAlignment="1">
      <alignment horizontal="center" vertical="center"/>
    </xf>
    <xf numFmtId="165" fontId="1" fillId="0" borderId="2" xfId="2" applyFont="1" applyFill="1" applyBorder="1" applyAlignment="1">
      <alignment vertical="center"/>
    </xf>
    <xf numFmtId="165" fontId="0" fillId="0" borderId="36" xfId="2" applyFont="1" applyFill="1" applyBorder="1" applyAlignment="1" applyProtection="1">
      <alignment horizontal="center"/>
    </xf>
    <xf numFmtId="165" fontId="0" fillId="0" borderId="0" xfId="2" applyFont="1" applyFill="1" applyBorder="1" applyAlignment="1" applyProtection="1">
      <alignment horizontal="center"/>
    </xf>
    <xf numFmtId="0" fontId="7" fillId="0" borderId="0" xfId="0" applyFont="1" applyFill="1" applyBorder="1" applyAlignment="1">
      <alignment horizontal="center"/>
    </xf>
    <xf numFmtId="170" fontId="1" fillId="5" borderId="2" xfId="13" applyNumberFormat="1" applyFill="1" applyBorder="1" applyAlignment="1">
      <alignment vertical="center"/>
    </xf>
    <xf numFmtId="42" fontId="7" fillId="0" borderId="7" xfId="1" applyFont="1" applyFill="1" applyBorder="1" applyAlignment="1">
      <alignment vertical="center"/>
    </xf>
    <xf numFmtId="42" fontId="7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vertical="center"/>
    </xf>
    <xf numFmtId="165" fontId="0" fillId="0" borderId="8" xfId="2" applyFont="1" applyFill="1" applyBorder="1" applyAlignment="1" applyProtection="1">
      <alignment vertical="center"/>
    </xf>
    <xf numFmtId="42" fontId="4" fillId="2" borderId="7" xfId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42" fontId="4" fillId="7" borderId="8" xfId="1" applyFont="1" applyFill="1" applyBorder="1" applyAlignment="1">
      <alignment horizontal="center" vertical="center"/>
    </xf>
    <xf numFmtId="0" fontId="0" fillId="0" borderId="1" xfId="3" applyFont="1" applyFill="1" applyBorder="1" applyAlignment="1">
      <alignment horizontal="center"/>
    </xf>
    <xf numFmtId="166" fontId="0" fillId="0" borderId="1" xfId="2" applyNumberFormat="1" applyFont="1" applyFill="1" applyBorder="1"/>
    <xf numFmtId="0" fontId="4" fillId="0" borderId="7" xfId="0" applyFont="1" applyFill="1" applyBorder="1" applyAlignment="1">
      <alignment horizontal="left"/>
    </xf>
    <xf numFmtId="165" fontId="0" fillId="0" borderId="8" xfId="2" applyFont="1" applyFill="1" applyBorder="1" applyProtection="1"/>
    <xf numFmtId="0" fontId="0" fillId="0" borderId="7" xfId="0" applyFill="1" applyBorder="1" applyAlignment="1">
      <alignment horizontal="left"/>
    </xf>
    <xf numFmtId="0" fontId="4" fillId="0" borderId="9" xfId="0" applyFont="1" applyFill="1" applyBorder="1" applyAlignment="1">
      <alignment horizontal="left"/>
    </xf>
    <xf numFmtId="166" fontId="0" fillId="0" borderId="4" xfId="2" applyNumberFormat="1" applyFont="1" applyFill="1" applyBorder="1"/>
    <xf numFmtId="0" fontId="3" fillId="0" borderId="12" xfId="0" applyFont="1" applyBorder="1" applyAlignment="1">
      <alignment horizontal="center" vertical="center"/>
    </xf>
    <xf numFmtId="0" fontId="1" fillId="0" borderId="35" xfId="13" applyFill="1" applyBorder="1" applyAlignment="1">
      <alignment vertical="center"/>
    </xf>
    <xf numFmtId="0" fontId="0" fillId="0" borderId="7" xfId="0" applyFill="1" applyBorder="1" applyAlignment="1">
      <alignment horizontal="left" vertical="center" wrapText="1"/>
    </xf>
    <xf numFmtId="42" fontId="4" fillId="7" borderId="6" xfId="1" applyFont="1" applyFill="1" applyBorder="1" applyAlignment="1">
      <alignment vertical="center"/>
    </xf>
    <xf numFmtId="0" fontId="1" fillId="0" borderId="7" xfId="13" applyFill="1" applyBorder="1" applyAlignment="1">
      <alignment vertical="center"/>
    </xf>
    <xf numFmtId="42" fontId="7" fillId="0" borderId="8" xfId="0" applyNumberFormat="1" applyFont="1" applyBorder="1" applyAlignment="1">
      <alignment vertical="center"/>
    </xf>
    <xf numFmtId="169" fontId="0" fillId="8" borderId="8" xfId="2" applyNumberFormat="1" applyFont="1" applyFill="1" applyBorder="1" applyProtection="1"/>
    <xf numFmtId="165" fontId="0" fillId="5" borderId="3" xfId="2" applyFont="1" applyFill="1" applyBorder="1" applyAlignment="1">
      <alignment horizontal="center"/>
    </xf>
    <xf numFmtId="165" fontId="0" fillId="9" borderId="1" xfId="2" applyFont="1" applyFill="1" applyBorder="1"/>
    <xf numFmtId="165" fontId="4" fillId="5" borderId="8" xfId="2" applyFont="1" applyFill="1" applyBorder="1" applyAlignment="1" applyProtection="1">
      <alignment horizontal="center" vertical="center"/>
    </xf>
    <xf numFmtId="169" fontId="0" fillId="2" borderId="0" xfId="2" applyNumberFormat="1" applyFont="1" applyFill="1" applyBorder="1" applyProtection="1"/>
    <xf numFmtId="169" fontId="4" fillId="2" borderId="8" xfId="2" applyNumberFormat="1" applyFont="1" applyFill="1" applyBorder="1" applyAlignment="1" applyProtection="1">
      <alignment vertical="center"/>
    </xf>
    <xf numFmtId="165" fontId="0" fillId="5" borderId="4" xfId="2" applyFont="1" applyFill="1" applyBorder="1" applyAlignment="1">
      <alignment horizontal="center" vertical="center"/>
    </xf>
    <xf numFmtId="169" fontId="0" fillId="2" borderId="10" xfId="2" applyNumberFormat="1" applyFont="1" applyFill="1" applyBorder="1" applyAlignment="1" applyProtection="1">
      <alignment horizontal="center" vertical="center"/>
    </xf>
    <xf numFmtId="42" fontId="7" fillId="2" borderId="9" xfId="1" applyFont="1" applyFill="1" applyBorder="1" applyAlignment="1">
      <alignment vertical="center"/>
    </xf>
    <xf numFmtId="42" fontId="7" fillId="2" borderId="4" xfId="0" applyNumberFormat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166" fontId="7" fillId="2" borderId="4" xfId="0" applyNumberFormat="1" applyFont="1" applyFill="1" applyBorder="1" applyAlignment="1">
      <alignment vertical="center"/>
    </xf>
    <xf numFmtId="42" fontId="7" fillId="7" borderId="10" xfId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42" fontId="7" fillId="0" borderId="4" xfId="0" applyNumberFormat="1" applyFont="1" applyBorder="1" applyAlignment="1">
      <alignment vertical="center"/>
    </xf>
    <xf numFmtId="42" fontId="7" fillId="0" borderId="10" xfId="0" applyNumberFormat="1" applyFont="1" applyBorder="1" applyAlignment="1">
      <alignment vertical="center"/>
    </xf>
    <xf numFmtId="0" fontId="0" fillId="2" borderId="0" xfId="0" applyFont="1" applyFill="1" applyAlignment="1">
      <alignment vertical="center"/>
    </xf>
    <xf numFmtId="42" fontId="7" fillId="2" borderId="0" xfId="0" applyNumberFormat="1" applyFont="1" applyFill="1" applyBorder="1" applyAlignment="1">
      <alignment vertical="center"/>
    </xf>
    <xf numFmtId="42" fontId="0" fillId="2" borderId="0" xfId="1" applyFont="1" applyFill="1" applyBorder="1" applyAlignment="1">
      <alignment horizontal="center" vertical="center"/>
    </xf>
    <xf numFmtId="42" fontId="0" fillId="0" borderId="0" xfId="1" applyFont="1" applyBorder="1" applyAlignment="1"/>
    <xf numFmtId="0" fontId="10" fillId="0" borderId="7" xfId="0" applyFont="1" applyFill="1" applyBorder="1" applyAlignment="1">
      <alignment vertical="center"/>
    </xf>
    <xf numFmtId="171" fontId="7" fillId="2" borderId="12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9" fillId="6" borderId="13" xfId="0" applyFont="1" applyFill="1" applyBorder="1" applyAlignment="1" applyProtection="1">
      <alignment horizontal="center" vertical="center" wrapText="1"/>
      <protection locked="0"/>
    </xf>
    <xf numFmtId="0" fontId="19" fillId="6" borderId="24" xfId="0" applyFont="1" applyFill="1" applyBorder="1" applyAlignment="1" applyProtection="1">
      <alignment horizontal="center" vertical="center" wrapText="1"/>
      <protection locked="0"/>
    </xf>
    <xf numFmtId="0" fontId="18" fillId="4" borderId="15" xfId="0" applyNumberFormat="1" applyFont="1" applyFill="1" applyBorder="1" applyAlignment="1">
      <alignment horizontal="center" vertical="center" wrapText="1"/>
    </xf>
    <xf numFmtId="0" fontId="18" fillId="4" borderId="23" xfId="0" applyNumberFormat="1" applyFont="1" applyFill="1" applyBorder="1" applyAlignment="1">
      <alignment horizontal="center" vertical="center" wrapText="1"/>
    </xf>
    <xf numFmtId="42" fontId="4" fillId="4" borderId="16" xfId="1" applyFont="1" applyFill="1" applyBorder="1" applyAlignment="1">
      <alignment horizontal="center" vertical="center" wrapText="1"/>
    </xf>
    <xf numFmtId="42" fontId="0" fillId="4" borderId="17" xfId="1" applyFont="1" applyFill="1" applyBorder="1" applyAlignment="1">
      <alignment horizontal="center" vertical="center" wrapText="1"/>
    </xf>
    <xf numFmtId="42" fontId="0" fillId="4" borderId="18" xfId="1" applyFont="1" applyFill="1" applyBorder="1" applyAlignment="1">
      <alignment horizontal="center" vertical="center" wrapText="1"/>
    </xf>
    <xf numFmtId="42" fontId="4" fillId="4" borderId="13" xfId="1" applyFont="1" applyFill="1" applyBorder="1" applyAlignment="1">
      <alignment horizontal="center" vertical="center" wrapText="1"/>
    </xf>
    <xf numFmtId="42" fontId="0" fillId="4" borderId="21" xfId="1" applyFont="1" applyFill="1" applyBorder="1" applyAlignment="1">
      <alignment horizontal="center" vertical="center" wrapText="1"/>
    </xf>
    <xf numFmtId="42" fontId="0" fillId="4" borderId="14" xfId="1" applyFont="1" applyFill="1" applyBorder="1" applyAlignment="1">
      <alignment horizontal="center" vertical="center" wrapText="1"/>
    </xf>
    <xf numFmtId="42" fontId="0" fillId="4" borderId="19" xfId="1" applyFont="1" applyFill="1" applyBorder="1" applyAlignment="1">
      <alignment horizontal="center" vertical="center" wrapText="1"/>
    </xf>
    <xf numFmtId="42" fontId="0" fillId="4" borderId="20" xfId="1" applyFont="1" applyFill="1" applyBorder="1" applyAlignment="1">
      <alignment horizontal="center" vertical="center" wrapText="1"/>
    </xf>
    <xf numFmtId="42" fontId="0" fillId="4" borderId="31" xfId="1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42" fontId="3" fillId="7" borderId="33" xfId="1" applyFont="1" applyFill="1" applyBorder="1" applyAlignment="1">
      <alignment horizontal="center" vertical="center" wrapText="1"/>
    </xf>
    <xf numFmtId="42" fontId="3" fillId="7" borderId="34" xfId="1" applyFont="1" applyFill="1" applyBorder="1" applyAlignment="1">
      <alignment horizontal="center" vertical="center" wrapText="1"/>
    </xf>
    <xf numFmtId="42" fontId="3" fillId="7" borderId="39" xfId="1" applyFont="1" applyFill="1" applyBorder="1" applyAlignment="1">
      <alignment horizontal="center" vertical="center" wrapText="1"/>
    </xf>
    <xf numFmtId="42" fontId="18" fillId="0" borderId="17" xfId="1" applyFont="1" applyFill="1" applyBorder="1" applyAlignment="1">
      <alignment horizontal="center" vertical="center" wrapText="1"/>
    </xf>
    <xf numFmtId="42" fontId="18" fillId="0" borderId="18" xfId="1" applyFont="1" applyFill="1" applyBorder="1" applyAlignment="1">
      <alignment horizontal="center" vertical="center" wrapText="1"/>
    </xf>
    <xf numFmtId="0" fontId="18" fillId="4" borderId="13" xfId="0" applyNumberFormat="1" applyFont="1" applyFill="1" applyBorder="1" applyAlignment="1">
      <alignment horizontal="center" vertical="center" wrapText="1"/>
    </xf>
    <xf numFmtId="0" fontId="18" fillId="4" borderId="24" xfId="0" applyNumberFormat="1" applyFont="1" applyFill="1" applyBorder="1" applyAlignment="1">
      <alignment horizontal="center" vertical="center" wrapText="1"/>
    </xf>
    <xf numFmtId="42" fontId="18" fillId="4" borderId="16" xfId="1" applyFont="1" applyFill="1" applyBorder="1" applyAlignment="1">
      <alignment horizontal="center" vertical="center" wrapText="1"/>
    </xf>
    <xf numFmtId="42" fontId="18" fillId="4" borderId="17" xfId="1" applyFont="1" applyFill="1" applyBorder="1" applyAlignment="1">
      <alignment horizontal="center" vertical="center" wrapText="1"/>
    </xf>
    <xf numFmtId="0" fontId="19" fillId="6" borderId="16" xfId="0" applyFont="1" applyFill="1" applyBorder="1" applyAlignment="1" applyProtection="1">
      <alignment horizontal="center" vertical="center" wrapText="1"/>
    </xf>
    <xf numFmtId="0" fontId="19" fillId="6" borderId="17" xfId="0" applyFont="1" applyFill="1" applyBorder="1" applyAlignment="1" applyProtection="1">
      <alignment horizontal="center" vertical="center" wrapText="1"/>
    </xf>
    <xf numFmtId="0" fontId="19" fillId="6" borderId="18" xfId="0" applyFont="1" applyFill="1" applyBorder="1" applyAlignment="1" applyProtection="1">
      <alignment horizontal="center" vertical="center" wrapText="1"/>
    </xf>
    <xf numFmtId="0" fontId="18" fillId="4" borderId="16" xfId="0" applyNumberFormat="1" applyFont="1" applyFill="1" applyBorder="1" applyAlignment="1">
      <alignment horizontal="center" vertical="center"/>
    </xf>
    <xf numFmtId="0" fontId="18" fillId="4" borderId="1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2" fontId="18" fillId="0" borderId="16" xfId="1" applyFont="1" applyFill="1" applyBorder="1" applyAlignment="1">
      <alignment horizontal="center" vertical="center" wrapText="1"/>
    </xf>
    <xf numFmtId="42" fontId="18" fillId="0" borderId="0" xfId="1" applyFont="1" applyFill="1" applyBorder="1" applyAlignment="1">
      <alignment horizontal="center" vertical="center" wrapText="1"/>
    </xf>
  </cellXfs>
  <cellStyles count="14">
    <cellStyle name="BodyStyle" xfId="8"/>
    <cellStyle name="Millares 2" xfId="10"/>
    <cellStyle name="Moneda" xfId="2" builtinId="4"/>
    <cellStyle name="Moneda [0]" xfId="1" builtinId="7"/>
    <cellStyle name="Moneda 2" xfId="11"/>
    <cellStyle name="Normal" xfId="0" builtinId="0"/>
    <cellStyle name="Normal 2" xfId="5"/>
    <cellStyle name="Normal 3" xfId="6"/>
    <cellStyle name="Normal 4" xfId="3"/>
    <cellStyle name="Normal 4 2" xfId="13"/>
    <cellStyle name="Normal 5" xfId="7"/>
    <cellStyle name="Normal 6" xfId="9"/>
    <cellStyle name="Normal 7" xfId="4"/>
    <cellStyle name="Normal 8" xfId="12"/>
  </cellStyles>
  <dxfs count="3">
    <dxf>
      <fill>
        <patternFill patternType="solid">
          <fgColor rgb="FFD9E2F3"/>
          <bgColor rgb="FFD9E2F3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FFC000"/>
          <bgColor rgb="FFFFC000"/>
        </patternFill>
      </fill>
    </dxf>
  </dxfs>
  <tableStyles count="1" defaultTableStyle="TableStyleMedium2" defaultPivotStyle="PivotStyleLight16">
    <tableStyle name="Físicos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W1073"/>
  <sheetViews>
    <sheetView showGridLines="0" tabSelected="1" zoomScale="50" zoomScaleNormal="50" workbookViewId="0"/>
  </sheetViews>
  <sheetFormatPr baseColWidth="10" defaultColWidth="12.625" defaultRowHeight="15" customHeight="1" x14ac:dyDescent="0.2"/>
  <cols>
    <col min="1" max="1" width="5.75" style="46" customWidth="1"/>
    <col min="2" max="2" width="103.5" customWidth="1"/>
    <col min="3" max="3" width="17.25" style="3" customWidth="1"/>
    <col min="4" max="4" width="19.25" style="6" customWidth="1"/>
    <col min="5" max="5" width="20.5" style="6" customWidth="1"/>
    <col min="6" max="6" width="17.125" style="7" customWidth="1"/>
    <col min="7" max="7" width="18.5" style="7" customWidth="1"/>
    <col min="8" max="8" width="9.5" style="204" customWidth="1"/>
    <col min="9" max="9" width="24.75" style="7" customWidth="1"/>
    <col min="10" max="10" width="27.25" style="12" customWidth="1"/>
    <col min="11" max="11" width="18.5" style="12" customWidth="1"/>
    <col min="12" max="12" width="18.5" style="7" customWidth="1"/>
    <col min="13" max="13" width="19.125" style="7" customWidth="1"/>
    <col min="14" max="14" width="22.75" style="150" customWidth="1"/>
    <col min="15" max="15" width="9" style="7" customWidth="1"/>
    <col min="16" max="16" width="111.375" customWidth="1"/>
    <col min="17" max="18" width="16.625" style="18" customWidth="1"/>
    <col min="19" max="19" width="20" style="3" customWidth="1"/>
    <col min="20" max="20" width="17.75" style="9" customWidth="1"/>
    <col min="21" max="21" width="19.25" style="9" customWidth="1"/>
    <col min="22" max="22" width="23.75" style="16" customWidth="1"/>
    <col min="23" max="123" width="12.625" style="9"/>
  </cols>
  <sheetData>
    <row r="2" spans="1:123" ht="63" customHeight="1" x14ac:dyDescent="0.2">
      <c r="B2" s="311" t="s">
        <v>153</v>
      </c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</row>
    <row r="3" spans="1:123" ht="34.5" customHeight="1" x14ac:dyDescent="0.2">
      <c r="B3" s="312" t="s">
        <v>152</v>
      </c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</row>
    <row r="6" spans="1:123" ht="15" customHeight="1" thickBot="1" x14ac:dyDescent="0.25"/>
    <row r="7" spans="1:123" ht="15" customHeight="1" x14ac:dyDescent="0.25">
      <c r="D7" s="325" t="s">
        <v>148</v>
      </c>
      <c r="E7" s="325" t="s">
        <v>149</v>
      </c>
      <c r="F7" s="328" t="s">
        <v>150</v>
      </c>
      <c r="G7" s="331" t="s">
        <v>151</v>
      </c>
      <c r="H7" s="243"/>
      <c r="I7" s="316" t="s">
        <v>122</v>
      </c>
      <c r="J7" s="334" t="s">
        <v>1</v>
      </c>
      <c r="K7" s="313" t="s">
        <v>2</v>
      </c>
      <c r="L7" s="313" t="s">
        <v>123</v>
      </c>
      <c r="M7" s="337" t="s">
        <v>124</v>
      </c>
      <c r="N7" s="340" t="s">
        <v>125</v>
      </c>
      <c r="P7" s="27" t="s">
        <v>146</v>
      </c>
    </row>
    <row r="8" spans="1:123" ht="15" customHeight="1" x14ac:dyDescent="0.2">
      <c r="D8" s="326"/>
      <c r="E8" s="326"/>
      <c r="F8" s="329"/>
      <c r="G8" s="332"/>
      <c r="H8" s="243"/>
      <c r="I8" s="317"/>
      <c r="J8" s="335"/>
      <c r="K8" s="314"/>
      <c r="L8" s="314"/>
      <c r="M8" s="338"/>
      <c r="N8" s="341"/>
    </row>
    <row r="9" spans="1:123" s="1" customFormat="1" ht="8.25" customHeight="1" thickBot="1" x14ac:dyDescent="0.25">
      <c r="A9" s="46"/>
      <c r="C9" s="2"/>
      <c r="D9" s="326"/>
      <c r="E9" s="326"/>
      <c r="F9" s="329"/>
      <c r="G9" s="332"/>
      <c r="H9" s="243"/>
      <c r="I9" s="317"/>
      <c r="J9" s="335"/>
      <c r="K9" s="314"/>
      <c r="L9" s="314"/>
      <c r="M9" s="338"/>
      <c r="N9" s="341"/>
      <c r="O9" s="7"/>
      <c r="Q9" s="14"/>
      <c r="R9" s="14"/>
      <c r="S9" s="2"/>
      <c r="T9" s="7"/>
      <c r="U9" s="7"/>
      <c r="V9" s="16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</row>
    <row r="10" spans="1:123" ht="18.75" customHeight="1" thickBot="1" x14ac:dyDescent="0.25">
      <c r="B10" s="66" t="s">
        <v>130</v>
      </c>
      <c r="C10" s="323" t="s">
        <v>31</v>
      </c>
      <c r="D10" s="326"/>
      <c r="E10" s="326"/>
      <c r="F10" s="329"/>
      <c r="G10" s="332"/>
      <c r="H10" s="243"/>
      <c r="I10" s="317"/>
      <c r="J10" s="335"/>
      <c r="K10" s="314"/>
      <c r="L10" s="314"/>
      <c r="M10" s="338"/>
      <c r="N10" s="341"/>
      <c r="P10" s="66" t="s">
        <v>130</v>
      </c>
      <c r="Q10" s="352" t="s">
        <v>0</v>
      </c>
      <c r="R10" s="345" t="s">
        <v>141</v>
      </c>
      <c r="S10" s="345" t="s">
        <v>31</v>
      </c>
      <c r="T10" s="347" t="s">
        <v>125</v>
      </c>
      <c r="U10" s="347" t="s">
        <v>4</v>
      </c>
    </row>
    <row r="11" spans="1:123" ht="18.75" customHeight="1" thickBot="1" x14ac:dyDescent="0.25">
      <c r="B11" s="283" t="s">
        <v>129</v>
      </c>
      <c r="C11" s="324"/>
      <c r="D11" s="327"/>
      <c r="E11" s="327"/>
      <c r="F11" s="330"/>
      <c r="G11" s="333"/>
      <c r="H11" s="243"/>
      <c r="I11" s="318"/>
      <c r="J11" s="336"/>
      <c r="K11" s="315"/>
      <c r="L11" s="315"/>
      <c r="M11" s="339"/>
      <c r="N11" s="342"/>
      <c r="P11" s="82" t="s">
        <v>129</v>
      </c>
      <c r="Q11" s="353"/>
      <c r="R11" s="346"/>
      <c r="S11" s="346"/>
      <c r="T11" s="348"/>
      <c r="U11" s="348"/>
    </row>
    <row r="12" spans="1:123" ht="18.75" customHeight="1" x14ac:dyDescent="0.2">
      <c r="B12" s="84" t="s">
        <v>6</v>
      </c>
      <c r="C12" s="41">
        <v>11</v>
      </c>
      <c r="D12" s="89">
        <v>710574.9310714287</v>
      </c>
      <c r="E12" s="42">
        <v>131250</v>
      </c>
      <c r="F12" s="42">
        <v>80000</v>
      </c>
      <c r="G12" s="104">
        <v>214086.51685393258</v>
      </c>
      <c r="H12" s="244"/>
      <c r="I12" s="175">
        <f t="shared" ref="I12:I50" si="0">GEOMEAN(D12:G12)</f>
        <v>199915.80233139216</v>
      </c>
      <c r="J12" s="195">
        <f t="shared" ref="J12:J50" si="1">(D12+E12+F12+G12)/4</f>
        <v>283977.86198134033</v>
      </c>
      <c r="K12" s="196">
        <f t="shared" ref="K12:K50" si="2">SQRT(((D12-J12)^2+(E12-J12)^2+(F12-J12)^2+(G12-J12)^2)/3)</f>
        <v>289714.01271129551</v>
      </c>
      <c r="L12" s="178">
        <f t="shared" ref="L12:L54" si="3">K12+I12</f>
        <v>489629.8150426877</v>
      </c>
      <c r="M12" s="178">
        <f t="shared" ref="M12:M54" si="4">I12-K12</f>
        <v>-89798.21037990335</v>
      </c>
      <c r="N12" s="200">
        <f t="shared" ref="N12:N19" si="5">GEOMEAN(E12:G12)</f>
        <v>130996.45362592829</v>
      </c>
      <c r="P12" s="63" t="s">
        <v>6</v>
      </c>
      <c r="Q12" s="80" t="s">
        <v>3</v>
      </c>
      <c r="R12" s="80">
        <v>1</v>
      </c>
      <c r="S12" s="83">
        <f t="shared" ref="S12:S54" si="6">C12</f>
        <v>11</v>
      </c>
      <c r="T12" s="208">
        <f t="shared" ref="T12:T54" si="7">N12</f>
        <v>130996.45362592829</v>
      </c>
      <c r="U12" s="209">
        <f t="shared" ref="U12:U54" si="8">T12*S12*R12</f>
        <v>1440960.9898852112</v>
      </c>
    </row>
    <row r="13" spans="1:123" ht="18.75" customHeight="1" x14ac:dyDescent="0.2">
      <c r="B13" s="64" t="s">
        <v>7</v>
      </c>
      <c r="C13" s="92">
        <v>11</v>
      </c>
      <c r="D13" s="70">
        <v>639915.51915816334</v>
      </c>
      <c r="E13" s="43">
        <v>77500</v>
      </c>
      <c r="F13" s="43">
        <v>80000</v>
      </c>
      <c r="G13" s="105">
        <v>167415.73033707865</v>
      </c>
      <c r="H13" s="244"/>
      <c r="I13" s="181">
        <f t="shared" si="0"/>
        <v>160537.92618762646</v>
      </c>
      <c r="J13" s="185">
        <f t="shared" si="1"/>
        <v>241207.81237381051</v>
      </c>
      <c r="K13" s="194">
        <f t="shared" si="2"/>
        <v>269073.29449000926</v>
      </c>
      <c r="L13" s="184">
        <f t="shared" si="3"/>
        <v>429611.22067763575</v>
      </c>
      <c r="M13" s="184">
        <f t="shared" si="4"/>
        <v>-108535.36830238279</v>
      </c>
      <c r="N13" s="201">
        <f t="shared" si="5"/>
        <v>101250.22191576257</v>
      </c>
      <c r="P13" s="64" t="s">
        <v>7</v>
      </c>
      <c r="Q13" s="19" t="s">
        <v>3</v>
      </c>
      <c r="R13" s="19">
        <v>1</v>
      </c>
      <c r="S13" s="93">
        <f t="shared" si="6"/>
        <v>11</v>
      </c>
      <c r="T13" s="153">
        <f t="shared" si="7"/>
        <v>101250.22191576257</v>
      </c>
      <c r="U13" s="210">
        <f t="shared" si="8"/>
        <v>1113752.4410733883</v>
      </c>
    </row>
    <row r="14" spans="1:123" ht="18.75" customHeight="1" x14ac:dyDescent="0.2">
      <c r="B14" s="64" t="s">
        <v>8</v>
      </c>
      <c r="C14" s="92">
        <v>11</v>
      </c>
      <c r="D14" s="70">
        <v>509145.84696938784</v>
      </c>
      <c r="E14" s="43">
        <v>77500</v>
      </c>
      <c r="F14" s="43">
        <v>90000</v>
      </c>
      <c r="G14" s="105">
        <v>167415.73033707865</v>
      </c>
      <c r="H14" s="244"/>
      <c r="I14" s="181">
        <f t="shared" si="0"/>
        <v>156151.32360199298</v>
      </c>
      <c r="J14" s="185">
        <f t="shared" si="1"/>
        <v>211015.39432661663</v>
      </c>
      <c r="K14" s="194">
        <f t="shared" si="2"/>
        <v>202693.35104964403</v>
      </c>
      <c r="L14" s="184">
        <f t="shared" si="3"/>
        <v>358844.67465163697</v>
      </c>
      <c r="M14" s="184">
        <f t="shared" si="4"/>
        <v>-46542.027447651053</v>
      </c>
      <c r="N14" s="201">
        <f t="shared" si="5"/>
        <v>105304.47434369654</v>
      </c>
      <c r="P14" s="64" t="s">
        <v>8</v>
      </c>
      <c r="Q14" s="19" t="s">
        <v>3</v>
      </c>
      <c r="R14" s="19">
        <v>1</v>
      </c>
      <c r="S14" s="93">
        <f t="shared" si="6"/>
        <v>11</v>
      </c>
      <c r="T14" s="153">
        <f t="shared" si="7"/>
        <v>105304.47434369654</v>
      </c>
      <c r="U14" s="210">
        <f t="shared" si="8"/>
        <v>1158349.217780662</v>
      </c>
    </row>
    <row r="15" spans="1:123" ht="18.75" customHeight="1" x14ac:dyDescent="0.2">
      <c r="B15" s="64" t="s">
        <v>9</v>
      </c>
      <c r="C15" s="92">
        <v>11</v>
      </c>
      <c r="D15" s="70">
        <v>218944.65663265309</v>
      </c>
      <c r="E15" s="43">
        <v>68750</v>
      </c>
      <c r="F15" s="43">
        <v>90000</v>
      </c>
      <c r="G15" s="105">
        <v>167415.73033707865</v>
      </c>
      <c r="H15" s="244"/>
      <c r="I15" s="181">
        <f t="shared" si="0"/>
        <v>122718.90064979483</v>
      </c>
      <c r="J15" s="185">
        <f t="shared" si="1"/>
        <v>136277.59674243294</v>
      </c>
      <c r="K15" s="194">
        <f t="shared" si="2"/>
        <v>69534.208455778877</v>
      </c>
      <c r="L15" s="184">
        <f t="shared" si="3"/>
        <v>192253.10910557371</v>
      </c>
      <c r="M15" s="184">
        <f t="shared" si="4"/>
        <v>53184.692194015952</v>
      </c>
      <c r="N15" s="201">
        <f t="shared" si="5"/>
        <v>101182.13163166508</v>
      </c>
      <c r="P15" s="64" t="s">
        <v>9</v>
      </c>
      <c r="Q15" s="19" t="s">
        <v>3</v>
      </c>
      <c r="R15" s="19">
        <v>1</v>
      </c>
      <c r="S15" s="93">
        <f t="shared" si="6"/>
        <v>11</v>
      </c>
      <c r="T15" s="153">
        <f t="shared" si="7"/>
        <v>101182.13163166508</v>
      </c>
      <c r="U15" s="210">
        <f t="shared" si="8"/>
        <v>1113003.4479483159</v>
      </c>
    </row>
    <row r="16" spans="1:123" ht="18.75" customHeight="1" x14ac:dyDescent="0.2">
      <c r="B16" s="64" t="s">
        <v>10</v>
      </c>
      <c r="C16" s="92">
        <v>11</v>
      </c>
      <c r="D16" s="70">
        <v>258752.7760204082</v>
      </c>
      <c r="E16" s="43">
        <v>85000</v>
      </c>
      <c r="F16" s="43">
        <v>90000</v>
      </c>
      <c r="G16" s="105">
        <v>214086.51685393258</v>
      </c>
      <c r="H16" s="244"/>
      <c r="I16" s="181">
        <f t="shared" si="0"/>
        <v>143477.54676236605</v>
      </c>
      <c r="J16" s="185">
        <f t="shared" si="1"/>
        <v>161959.8232185852</v>
      </c>
      <c r="K16" s="194">
        <f t="shared" si="2"/>
        <v>87914.918053261819</v>
      </c>
      <c r="L16" s="184">
        <f t="shared" si="3"/>
        <v>231392.46481562787</v>
      </c>
      <c r="M16" s="184">
        <f t="shared" si="4"/>
        <v>55562.628709104232</v>
      </c>
      <c r="N16" s="201">
        <f t="shared" si="5"/>
        <v>117873.7003034603</v>
      </c>
      <c r="P16" s="64" t="s">
        <v>10</v>
      </c>
      <c r="Q16" s="19" t="s">
        <v>3</v>
      </c>
      <c r="R16" s="19">
        <v>1</v>
      </c>
      <c r="S16" s="93">
        <f t="shared" si="6"/>
        <v>11</v>
      </c>
      <c r="T16" s="153">
        <f t="shared" si="7"/>
        <v>117873.7003034603</v>
      </c>
      <c r="U16" s="210">
        <f t="shared" si="8"/>
        <v>1296610.7033380633</v>
      </c>
    </row>
    <row r="17" spans="2:21" ht="18.75" customHeight="1" x14ac:dyDescent="0.2">
      <c r="B17" s="64" t="s">
        <v>11</v>
      </c>
      <c r="C17" s="92">
        <v>11</v>
      </c>
      <c r="D17" s="70">
        <v>258752.7760204082</v>
      </c>
      <c r="E17" s="43">
        <v>85000</v>
      </c>
      <c r="F17" s="43">
        <v>90000</v>
      </c>
      <c r="G17" s="105">
        <v>214086.51685393258</v>
      </c>
      <c r="H17" s="244"/>
      <c r="I17" s="181">
        <f t="shared" si="0"/>
        <v>143477.54676236605</v>
      </c>
      <c r="J17" s="185">
        <f t="shared" si="1"/>
        <v>161959.8232185852</v>
      </c>
      <c r="K17" s="194">
        <f t="shared" si="2"/>
        <v>87914.918053261819</v>
      </c>
      <c r="L17" s="184">
        <f t="shared" si="3"/>
        <v>231392.46481562787</v>
      </c>
      <c r="M17" s="184">
        <f t="shared" si="4"/>
        <v>55562.628709104232</v>
      </c>
      <c r="N17" s="201">
        <f t="shared" si="5"/>
        <v>117873.7003034603</v>
      </c>
      <c r="P17" s="64" t="s">
        <v>11</v>
      </c>
      <c r="Q17" s="19" t="s">
        <v>3</v>
      </c>
      <c r="R17" s="19">
        <v>1</v>
      </c>
      <c r="S17" s="93">
        <f t="shared" si="6"/>
        <v>11</v>
      </c>
      <c r="T17" s="153">
        <f t="shared" si="7"/>
        <v>117873.7003034603</v>
      </c>
      <c r="U17" s="210">
        <f t="shared" si="8"/>
        <v>1296610.7033380633</v>
      </c>
    </row>
    <row r="18" spans="2:21" ht="18.75" customHeight="1" x14ac:dyDescent="0.2">
      <c r="B18" s="64" t="s">
        <v>11</v>
      </c>
      <c r="C18" s="92">
        <v>11</v>
      </c>
      <c r="D18" s="70">
        <v>258752.7760204082</v>
      </c>
      <c r="E18" s="43">
        <v>85000</v>
      </c>
      <c r="F18" s="43">
        <v>90000</v>
      </c>
      <c r="G18" s="105">
        <v>147191.01123595505</v>
      </c>
      <c r="H18" s="244"/>
      <c r="I18" s="181">
        <f t="shared" si="0"/>
        <v>130649.25436672053</v>
      </c>
      <c r="J18" s="185">
        <f t="shared" si="1"/>
        <v>145235.94681409083</v>
      </c>
      <c r="K18" s="194">
        <f t="shared" si="2"/>
        <v>80765.652557236899</v>
      </c>
      <c r="L18" s="184">
        <f t="shared" si="3"/>
        <v>211414.90692395743</v>
      </c>
      <c r="M18" s="184">
        <f t="shared" si="4"/>
        <v>49883.601809483633</v>
      </c>
      <c r="N18" s="201">
        <f t="shared" si="5"/>
        <v>104035.34412470023</v>
      </c>
      <c r="P18" s="64" t="s">
        <v>11</v>
      </c>
      <c r="Q18" s="19" t="s">
        <v>3</v>
      </c>
      <c r="R18" s="19">
        <v>1</v>
      </c>
      <c r="S18" s="93">
        <f t="shared" si="6"/>
        <v>11</v>
      </c>
      <c r="T18" s="153">
        <f t="shared" si="7"/>
        <v>104035.34412470023</v>
      </c>
      <c r="U18" s="210">
        <f t="shared" si="8"/>
        <v>1144388.7853717026</v>
      </c>
    </row>
    <row r="19" spans="2:21" ht="18.75" customHeight="1" x14ac:dyDescent="0.2">
      <c r="B19" s="64" t="s">
        <v>12</v>
      </c>
      <c r="C19" s="92">
        <v>11</v>
      </c>
      <c r="D19" s="70">
        <v>179136.53724489798</v>
      </c>
      <c r="E19" s="85">
        <v>60000</v>
      </c>
      <c r="F19" s="43">
        <v>90000</v>
      </c>
      <c r="G19" s="105">
        <v>167415.73033707865</v>
      </c>
      <c r="H19" s="244"/>
      <c r="I19" s="181">
        <f t="shared" si="0"/>
        <v>112808.94797450634</v>
      </c>
      <c r="J19" s="185">
        <f t="shared" si="1"/>
        <v>124138.06689549415</v>
      </c>
      <c r="K19" s="194">
        <f t="shared" si="2"/>
        <v>58243.417740231751</v>
      </c>
      <c r="L19" s="184">
        <f t="shared" si="3"/>
        <v>171052.36571473809</v>
      </c>
      <c r="M19" s="184">
        <f t="shared" si="4"/>
        <v>54565.530234274593</v>
      </c>
      <c r="N19" s="201">
        <f t="shared" si="5"/>
        <v>96693.364911398385</v>
      </c>
      <c r="P19" s="64" t="s">
        <v>12</v>
      </c>
      <c r="Q19" s="19" t="s">
        <v>3</v>
      </c>
      <c r="R19" s="19">
        <v>1</v>
      </c>
      <c r="S19" s="93">
        <f t="shared" si="6"/>
        <v>11</v>
      </c>
      <c r="T19" s="153">
        <f t="shared" si="7"/>
        <v>96693.364911398385</v>
      </c>
      <c r="U19" s="210">
        <f t="shared" si="8"/>
        <v>1063627.0140253822</v>
      </c>
    </row>
    <row r="20" spans="2:21" ht="18.75" customHeight="1" x14ac:dyDescent="0.2">
      <c r="B20" s="64" t="s">
        <v>13</v>
      </c>
      <c r="C20" s="92">
        <v>11</v>
      </c>
      <c r="D20" s="43">
        <v>179136.53724489798</v>
      </c>
      <c r="E20" s="43">
        <v>60000</v>
      </c>
      <c r="F20" s="43">
        <v>70000</v>
      </c>
      <c r="G20" s="106">
        <v>213483.14606741571</v>
      </c>
      <c r="H20" s="244"/>
      <c r="I20" s="181">
        <f t="shared" si="0"/>
        <v>112576.8946789554</v>
      </c>
      <c r="J20" s="185">
        <f t="shared" si="1"/>
        <v>130654.92082807842</v>
      </c>
      <c r="K20" s="194">
        <f t="shared" si="2"/>
        <v>77205.611377603273</v>
      </c>
      <c r="L20" s="184">
        <f t="shared" si="3"/>
        <v>189782.50605655869</v>
      </c>
      <c r="M20" s="184">
        <f t="shared" si="4"/>
        <v>35371.28330135213</v>
      </c>
      <c r="N20" s="186">
        <f>GEOMEAN(D20:F20)</f>
        <v>90951.769975680829</v>
      </c>
      <c r="P20" s="64" t="s">
        <v>13</v>
      </c>
      <c r="Q20" s="19" t="s">
        <v>3</v>
      </c>
      <c r="R20" s="19">
        <v>1</v>
      </c>
      <c r="S20" s="93">
        <f t="shared" si="6"/>
        <v>11</v>
      </c>
      <c r="T20" s="153">
        <f t="shared" si="7"/>
        <v>90951.769975680829</v>
      </c>
      <c r="U20" s="210">
        <f t="shared" si="8"/>
        <v>1000469.4697324891</v>
      </c>
    </row>
    <row r="21" spans="2:21" ht="18.75" customHeight="1" x14ac:dyDescent="0.2">
      <c r="B21" s="64" t="s">
        <v>14</v>
      </c>
      <c r="C21" s="92">
        <v>11</v>
      </c>
      <c r="D21" s="43">
        <v>179136.53724489798</v>
      </c>
      <c r="E21" s="43">
        <v>60000</v>
      </c>
      <c r="F21" s="43">
        <v>70000</v>
      </c>
      <c r="G21" s="106">
        <v>213483.14606741571</v>
      </c>
      <c r="H21" s="244"/>
      <c r="I21" s="181">
        <f t="shared" si="0"/>
        <v>112576.8946789554</v>
      </c>
      <c r="J21" s="185">
        <f t="shared" si="1"/>
        <v>130654.92082807842</v>
      </c>
      <c r="K21" s="194">
        <f t="shared" si="2"/>
        <v>77205.611377603273</v>
      </c>
      <c r="L21" s="184">
        <f t="shared" si="3"/>
        <v>189782.50605655869</v>
      </c>
      <c r="M21" s="184">
        <f t="shared" si="4"/>
        <v>35371.28330135213</v>
      </c>
      <c r="N21" s="186">
        <f>GEOMEAN(D21:F21)</f>
        <v>90951.769975680829</v>
      </c>
      <c r="P21" s="64" t="s">
        <v>14</v>
      </c>
      <c r="Q21" s="19" t="s">
        <v>3</v>
      </c>
      <c r="R21" s="19">
        <v>1</v>
      </c>
      <c r="S21" s="93">
        <f t="shared" si="6"/>
        <v>11</v>
      </c>
      <c r="T21" s="153">
        <f t="shared" si="7"/>
        <v>90951.769975680829</v>
      </c>
      <c r="U21" s="210">
        <f t="shared" si="8"/>
        <v>1000469.4697324891</v>
      </c>
    </row>
    <row r="22" spans="2:21" ht="18.75" customHeight="1" x14ac:dyDescent="0.2">
      <c r="B22" s="64" t="s">
        <v>13</v>
      </c>
      <c r="C22" s="92">
        <v>11</v>
      </c>
      <c r="D22" s="43">
        <v>179136.53724489798</v>
      </c>
      <c r="E22" s="43">
        <v>60000</v>
      </c>
      <c r="F22" s="43">
        <v>70000</v>
      </c>
      <c r="G22" s="106">
        <v>213483.14606741571</v>
      </c>
      <c r="H22" s="244"/>
      <c r="I22" s="181">
        <f t="shared" si="0"/>
        <v>112576.8946789554</v>
      </c>
      <c r="J22" s="185">
        <f t="shared" si="1"/>
        <v>130654.92082807842</v>
      </c>
      <c r="K22" s="194">
        <f t="shared" si="2"/>
        <v>77205.611377603273</v>
      </c>
      <c r="L22" s="184">
        <f t="shared" si="3"/>
        <v>189782.50605655869</v>
      </c>
      <c r="M22" s="184">
        <f t="shared" si="4"/>
        <v>35371.28330135213</v>
      </c>
      <c r="N22" s="186">
        <f>GEOMEAN(D22:F22)</f>
        <v>90951.769975680829</v>
      </c>
      <c r="P22" s="64" t="s">
        <v>13</v>
      </c>
      <c r="Q22" s="19" t="s">
        <v>3</v>
      </c>
      <c r="R22" s="19">
        <v>1</v>
      </c>
      <c r="S22" s="93">
        <f t="shared" si="6"/>
        <v>11</v>
      </c>
      <c r="T22" s="153">
        <f t="shared" si="7"/>
        <v>90951.769975680829</v>
      </c>
      <c r="U22" s="210">
        <f t="shared" si="8"/>
        <v>1000469.4697324891</v>
      </c>
    </row>
    <row r="23" spans="2:21" ht="18.75" customHeight="1" x14ac:dyDescent="0.2">
      <c r="B23" s="64" t="s">
        <v>15</v>
      </c>
      <c r="C23" s="92">
        <v>11</v>
      </c>
      <c r="D23" s="70">
        <v>278656.83571428573</v>
      </c>
      <c r="E23" s="43">
        <v>131250</v>
      </c>
      <c r="F23" s="43">
        <v>120000</v>
      </c>
      <c r="G23" s="105">
        <v>147191.01123595505</v>
      </c>
      <c r="H23" s="244"/>
      <c r="I23" s="181">
        <f t="shared" si="0"/>
        <v>159425.53647250737</v>
      </c>
      <c r="J23" s="185">
        <f t="shared" si="1"/>
        <v>169274.4617375602</v>
      </c>
      <c r="K23" s="194">
        <f t="shared" si="2"/>
        <v>73769.945987053899</v>
      </c>
      <c r="L23" s="184">
        <f t="shared" si="3"/>
        <v>233195.48245956126</v>
      </c>
      <c r="M23" s="184">
        <f t="shared" si="4"/>
        <v>85655.590485453475</v>
      </c>
      <c r="N23" s="186">
        <f>GEOMEAN(E23:G23)</f>
        <v>132348.985218716</v>
      </c>
      <c r="P23" s="64" t="s">
        <v>15</v>
      </c>
      <c r="Q23" s="19" t="s">
        <v>3</v>
      </c>
      <c r="R23" s="19">
        <v>1</v>
      </c>
      <c r="S23" s="93">
        <f t="shared" si="6"/>
        <v>11</v>
      </c>
      <c r="T23" s="153">
        <f t="shared" si="7"/>
        <v>132348.985218716</v>
      </c>
      <c r="U23" s="210">
        <f t="shared" si="8"/>
        <v>1455838.837405876</v>
      </c>
    </row>
    <row r="24" spans="2:21" ht="18.75" customHeight="1" x14ac:dyDescent="0.2">
      <c r="B24" s="64" t="s">
        <v>16</v>
      </c>
      <c r="C24" s="92">
        <v>11</v>
      </c>
      <c r="D24" s="70">
        <v>179136.53724489798</v>
      </c>
      <c r="E24" s="43">
        <v>156250</v>
      </c>
      <c r="F24" s="70">
        <v>120000</v>
      </c>
      <c r="G24" s="105">
        <v>147191.01123595505</v>
      </c>
      <c r="H24" s="244"/>
      <c r="I24" s="181">
        <f t="shared" si="0"/>
        <v>149113.40382584333</v>
      </c>
      <c r="J24" s="185">
        <f t="shared" si="1"/>
        <v>150644.38712021324</v>
      </c>
      <c r="K24" s="194">
        <f t="shared" si="2"/>
        <v>24455.604548222142</v>
      </c>
      <c r="L24" s="184">
        <f t="shared" si="3"/>
        <v>173569.00837406548</v>
      </c>
      <c r="M24" s="184">
        <f t="shared" si="4"/>
        <v>124657.79927762119</v>
      </c>
      <c r="N24" s="186">
        <f>GEOMEAN(G24,E24)</f>
        <v>151652.8783294863</v>
      </c>
      <c r="P24" s="64" t="s">
        <v>16</v>
      </c>
      <c r="Q24" s="19" t="s">
        <v>3</v>
      </c>
      <c r="R24" s="19">
        <v>1</v>
      </c>
      <c r="S24" s="93">
        <f t="shared" si="6"/>
        <v>11</v>
      </c>
      <c r="T24" s="153">
        <f t="shared" si="7"/>
        <v>151652.8783294863</v>
      </c>
      <c r="U24" s="210">
        <f t="shared" si="8"/>
        <v>1668181.6616243492</v>
      </c>
    </row>
    <row r="25" spans="2:21" ht="18.75" customHeight="1" x14ac:dyDescent="0.2">
      <c r="B25" s="65" t="s">
        <v>17</v>
      </c>
      <c r="C25" s="92">
        <v>11</v>
      </c>
      <c r="D25" s="70">
        <v>179136.53724489798</v>
      </c>
      <c r="E25" s="70">
        <v>77500</v>
      </c>
      <c r="F25" s="43">
        <v>120000</v>
      </c>
      <c r="G25" s="105">
        <v>147191.01123595505</v>
      </c>
      <c r="H25" s="244"/>
      <c r="I25" s="181">
        <f t="shared" si="0"/>
        <v>125137.39302606741</v>
      </c>
      <c r="J25" s="185">
        <f t="shared" si="1"/>
        <v>130956.88712021326</v>
      </c>
      <c r="K25" s="194">
        <f t="shared" si="2"/>
        <v>43060.103839055235</v>
      </c>
      <c r="L25" s="184">
        <f t="shared" si="3"/>
        <v>168197.49686512264</v>
      </c>
      <c r="M25" s="184">
        <f t="shared" si="4"/>
        <v>82077.289187012182</v>
      </c>
      <c r="N25" s="186">
        <f>GEOMEAN(F25:G25)</f>
        <v>132901.92379463362</v>
      </c>
      <c r="P25" s="65" t="s">
        <v>17</v>
      </c>
      <c r="Q25" s="19" t="s">
        <v>3</v>
      </c>
      <c r="R25" s="19">
        <v>1</v>
      </c>
      <c r="S25" s="93">
        <f t="shared" si="6"/>
        <v>11</v>
      </c>
      <c r="T25" s="153">
        <f t="shared" si="7"/>
        <v>132901.92379463362</v>
      </c>
      <c r="U25" s="210">
        <f t="shared" si="8"/>
        <v>1461921.1617409699</v>
      </c>
    </row>
    <row r="26" spans="2:21" ht="18.75" customHeight="1" x14ac:dyDescent="0.2">
      <c r="B26" s="65" t="s">
        <v>17</v>
      </c>
      <c r="C26" s="92">
        <v>11</v>
      </c>
      <c r="D26" s="70">
        <v>179136.53724489798</v>
      </c>
      <c r="E26" s="70">
        <v>77500</v>
      </c>
      <c r="F26" s="43">
        <v>120000</v>
      </c>
      <c r="G26" s="105">
        <v>147191.01123595505</v>
      </c>
      <c r="H26" s="244"/>
      <c r="I26" s="181">
        <f t="shared" si="0"/>
        <v>125137.39302606741</v>
      </c>
      <c r="J26" s="185">
        <f t="shared" si="1"/>
        <v>130956.88712021326</v>
      </c>
      <c r="K26" s="194">
        <f t="shared" si="2"/>
        <v>43060.103839055235</v>
      </c>
      <c r="L26" s="184">
        <f t="shared" si="3"/>
        <v>168197.49686512264</v>
      </c>
      <c r="M26" s="184">
        <f t="shared" si="4"/>
        <v>82077.289187012182</v>
      </c>
      <c r="N26" s="186">
        <f>GEOMEAN(F26:G26)</f>
        <v>132901.92379463362</v>
      </c>
      <c r="P26" s="65" t="s">
        <v>17</v>
      </c>
      <c r="Q26" s="19" t="s">
        <v>3</v>
      </c>
      <c r="R26" s="19">
        <v>1</v>
      </c>
      <c r="S26" s="93">
        <f t="shared" si="6"/>
        <v>11</v>
      </c>
      <c r="T26" s="153">
        <f t="shared" si="7"/>
        <v>132901.92379463362</v>
      </c>
      <c r="U26" s="210">
        <f t="shared" si="8"/>
        <v>1461921.1617409699</v>
      </c>
    </row>
    <row r="27" spans="2:21" ht="18.75" customHeight="1" x14ac:dyDescent="0.2">
      <c r="B27" s="65" t="s">
        <v>17</v>
      </c>
      <c r="C27" s="92">
        <v>11</v>
      </c>
      <c r="D27" s="43">
        <v>179136.53724489798</v>
      </c>
      <c r="E27" s="43">
        <v>77500</v>
      </c>
      <c r="F27" s="43">
        <v>120000</v>
      </c>
      <c r="G27" s="106">
        <v>280898.8764044944</v>
      </c>
      <c r="H27" s="244"/>
      <c r="I27" s="181">
        <f t="shared" si="0"/>
        <v>147080.22358034831</v>
      </c>
      <c r="J27" s="185">
        <f t="shared" si="1"/>
        <v>164383.85341234808</v>
      </c>
      <c r="K27" s="194">
        <f t="shared" si="2"/>
        <v>88151.616908276759</v>
      </c>
      <c r="L27" s="184">
        <f t="shared" si="3"/>
        <v>235231.84048862505</v>
      </c>
      <c r="M27" s="184">
        <f t="shared" si="4"/>
        <v>58928.606672071546</v>
      </c>
      <c r="N27" s="186">
        <f>GEOMEAN(D27:F27)</f>
        <v>118546.58322426034</v>
      </c>
      <c r="P27" s="65" t="s">
        <v>17</v>
      </c>
      <c r="Q27" s="19" t="s">
        <v>3</v>
      </c>
      <c r="R27" s="19">
        <v>1</v>
      </c>
      <c r="S27" s="93">
        <f t="shared" si="6"/>
        <v>11</v>
      </c>
      <c r="T27" s="153">
        <f t="shared" si="7"/>
        <v>118546.58322426034</v>
      </c>
      <c r="U27" s="210">
        <f t="shared" si="8"/>
        <v>1304012.4154668637</v>
      </c>
    </row>
    <row r="28" spans="2:21" ht="18.75" customHeight="1" x14ac:dyDescent="0.2">
      <c r="B28" s="65" t="s">
        <v>18</v>
      </c>
      <c r="C28" s="92">
        <v>11</v>
      </c>
      <c r="D28" s="43">
        <v>189088.56709183677</v>
      </c>
      <c r="E28" s="43">
        <v>77500</v>
      </c>
      <c r="F28" s="43">
        <v>90000</v>
      </c>
      <c r="G28" s="106">
        <v>280898.8764044944</v>
      </c>
      <c r="H28" s="244"/>
      <c r="I28" s="181">
        <f t="shared" si="0"/>
        <v>138736.22435421878</v>
      </c>
      <c r="J28" s="185">
        <f t="shared" si="1"/>
        <v>159371.86087408278</v>
      </c>
      <c r="K28" s="194">
        <f t="shared" si="2"/>
        <v>95161.888057981603</v>
      </c>
      <c r="L28" s="184">
        <f t="shared" si="3"/>
        <v>233898.11241220037</v>
      </c>
      <c r="M28" s="184">
        <f t="shared" si="4"/>
        <v>43574.336296237176</v>
      </c>
      <c r="N28" s="186">
        <f>GEOMEAN(D28:F28)</f>
        <v>109665.45063991436</v>
      </c>
      <c r="P28" s="65" t="s">
        <v>18</v>
      </c>
      <c r="Q28" s="19" t="s">
        <v>3</v>
      </c>
      <c r="R28" s="19">
        <v>1</v>
      </c>
      <c r="S28" s="93">
        <f t="shared" si="6"/>
        <v>11</v>
      </c>
      <c r="T28" s="153">
        <f t="shared" si="7"/>
        <v>109665.45063991436</v>
      </c>
      <c r="U28" s="210">
        <f t="shared" si="8"/>
        <v>1206319.957039058</v>
      </c>
    </row>
    <row r="29" spans="2:21" ht="18.75" customHeight="1" x14ac:dyDescent="0.2">
      <c r="B29" s="65" t="s">
        <v>18</v>
      </c>
      <c r="C29" s="92">
        <v>11</v>
      </c>
      <c r="D29" s="70">
        <v>189088.56709183677</v>
      </c>
      <c r="E29" s="43">
        <v>77500</v>
      </c>
      <c r="F29" s="43">
        <v>90000</v>
      </c>
      <c r="G29" s="105">
        <v>147191.01123595505</v>
      </c>
      <c r="H29" s="244"/>
      <c r="I29" s="181">
        <f t="shared" si="0"/>
        <v>118038.23118668547</v>
      </c>
      <c r="J29" s="185">
        <f t="shared" si="1"/>
        <v>125944.89458194796</v>
      </c>
      <c r="K29" s="194">
        <f t="shared" si="2"/>
        <v>51889.189974005079</v>
      </c>
      <c r="L29" s="184">
        <f t="shared" si="3"/>
        <v>169927.42116069054</v>
      </c>
      <c r="M29" s="184">
        <f t="shared" si="4"/>
        <v>66149.0412126804</v>
      </c>
      <c r="N29" s="186">
        <f>GEOMEAN(E29:G29)</f>
        <v>100880.79598590804</v>
      </c>
      <c r="P29" s="65" t="s">
        <v>18</v>
      </c>
      <c r="Q29" s="19" t="s">
        <v>3</v>
      </c>
      <c r="R29" s="19">
        <v>1</v>
      </c>
      <c r="S29" s="93">
        <f t="shared" si="6"/>
        <v>11</v>
      </c>
      <c r="T29" s="153">
        <f t="shared" si="7"/>
        <v>100880.79598590804</v>
      </c>
      <c r="U29" s="210">
        <f t="shared" si="8"/>
        <v>1109688.7558449884</v>
      </c>
    </row>
    <row r="30" spans="2:21" ht="18.75" customHeight="1" x14ac:dyDescent="0.2">
      <c r="B30" s="65" t="s">
        <v>18</v>
      </c>
      <c r="C30" s="92">
        <v>11</v>
      </c>
      <c r="D30" s="70">
        <v>189088.56709183677</v>
      </c>
      <c r="E30" s="43">
        <v>77500</v>
      </c>
      <c r="F30" s="43">
        <v>90000</v>
      </c>
      <c r="G30" s="105">
        <v>147191.01123595505</v>
      </c>
      <c r="H30" s="244"/>
      <c r="I30" s="181">
        <f t="shared" si="0"/>
        <v>118038.23118668547</v>
      </c>
      <c r="J30" s="185">
        <f t="shared" si="1"/>
        <v>125944.89458194796</v>
      </c>
      <c r="K30" s="194">
        <f t="shared" si="2"/>
        <v>51889.189974005079</v>
      </c>
      <c r="L30" s="184">
        <f t="shared" si="3"/>
        <v>169927.42116069054</v>
      </c>
      <c r="M30" s="184">
        <f t="shared" si="4"/>
        <v>66149.0412126804</v>
      </c>
      <c r="N30" s="186">
        <f>GEOMEAN(E30:G30)</f>
        <v>100880.79598590804</v>
      </c>
      <c r="P30" s="65" t="s">
        <v>18</v>
      </c>
      <c r="Q30" s="19" t="s">
        <v>3</v>
      </c>
      <c r="R30" s="19">
        <v>1</v>
      </c>
      <c r="S30" s="93">
        <f t="shared" si="6"/>
        <v>11</v>
      </c>
      <c r="T30" s="153">
        <f t="shared" si="7"/>
        <v>100880.79598590804</v>
      </c>
      <c r="U30" s="210">
        <f t="shared" si="8"/>
        <v>1109688.7558449884</v>
      </c>
    </row>
    <row r="31" spans="2:21" ht="18.75" customHeight="1" x14ac:dyDescent="0.2">
      <c r="B31" s="65" t="s">
        <v>19</v>
      </c>
      <c r="C31" s="92">
        <v>11</v>
      </c>
      <c r="D31" s="70">
        <v>169184.50739795921</v>
      </c>
      <c r="E31" s="43">
        <v>131250</v>
      </c>
      <c r="F31" s="70">
        <v>90000</v>
      </c>
      <c r="G31" s="105">
        <v>147191.01123595505</v>
      </c>
      <c r="H31" s="244"/>
      <c r="I31" s="181">
        <f t="shared" si="0"/>
        <v>130962.18895398166</v>
      </c>
      <c r="J31" s="185">
        <f t="shared" si="1"/>
        <v>134406.37965847857</v>
      </c>
      <c r="K31" s="194">
        <f t="shared" si="2"/>
        <v>33440.76484650054</v>
      </c>
      <c r="L31" s="184">
        <f t="shared" si="3"/>
        <v>164402.95380048221</v>
      </c>
      <c r="M31" s="184">
        <f t="shared" si="4"/>
        <v>97521.424107481114</v>
      </c>
      <c r="N31" s="186">
        <f>GEOMEAN(E31,G31)</f>
        <v>138992.15886055984</v>
      </c>
      <c r="P31" s="65" t="s">
        <v>19</v>
      </c>
      <c r="Q31" s="19" t="s">
        <v>3</v>
      </c>
      <c r="R31" s="19">
        <v>1</v>
      </c>
      <c r="S31" s="93">
        <f t="shared" si="6"/>
        <v>11</v>
      </c>
      <c r="T31" s="153">
        <f t="shared" si="7"/>
        <v>138992.15886055984</v>
      </c>
      <c r="U31" s="210">
        <f t="shared" si="8"/>
        <v>1528913.7474661581</v>
      </c>
    </row>
    <row r="32" spans="2:21" ht="18.75" customHeight="1" x14ac:dyDescent="0.2">
      <c r="B32" s="65" t="s">
        <v>20</v>
      </c>
      <c r="C32" s="92">
        <v>11</v>
      </c>
      <c r="D32" s="70">
        <v>258752.7760204082</v>
      </c>
      <c r="E32" s="43">
        <v>85000</v>
      </c>
      <c r="F32" s="43">
        <v>80000</v>
      </c>
      <c r="G32" s="105">
        <v>166292.13483146066</v>
      </c>
      <c r="H32" s="244"/>
      <c r="I32" s="181">
        <f t="shared" si="0"/>
        <v>130787.551643381</v>
      </c>
      <c r="J32" s="185">
        <f t="shared" si="1"/>
        <v>147511.2277129672</v>
      </c>
      <c r="K32" s="194">
        <f t="shared" si="2"/>
        <v>84049.239535573739</v>
      </c>
      <c r="L32" s="184">
        <f t="shared" si="3"/>
        <v>214836.79117895474</v>
      </c>
      <c r="M32" s="184">
        <f t="shared" si="4"/>
        <v>46738.312107807258</v>
      </c>
      <c r="N32" s="186">
        <f>GEOMEAN(E32:G32)</f>
        <v>104182.20392458075</v>
      </c>
      <c r="P32" s="65" t="s">
        <v>20</v>
      </c>
      <c r="Q32" s="19" t="s">
        <v>3</v>
      </c>
      <c r="R32" s="19">
        <v>1</v>
      </c>
      <c r="S32" s="93">
        <f t="shared" si="6"/>
        <v>11</v>
      </c>
      <c r="T32" s="153">
        <f t="shared" si="7"/>
        <v>104182.20392458075</v>
      </c>
      <c r="U32" s="210">
        <f t="shared" si="8"/>
        <v>1146004.2431703883</v>
      </c>
    </row>
    <row r="33" spans="2:21" ht="18.75" customHeight="1" x14ac:dyDescent="0.2">
      <c r="B33" s="65" t="s">
        <v>21</v>
      </c>
      <c r="C33" s="92">
        <v>11</v>
      </c>
      <c r="D33" s="70">
        <v>258752.7760204082</v>
      </c>
      <c r="E33" s="43">
        <v>85000</v>
      </c>
      <c r="F33" s="43">
        <v>80000</v>
      </c>
      <c r="G33" s="105">
        <v>166292.13483146066</v>
      </c>
      <c r="H33" s="244"/>
      <c r="I33" s="181">
        <f t="shared" si="0"/>
        <v>130787.551643381</v>
      </c>
      <c r="J33" s="185">
        <f t="shared" si="1"/>
        <v>147511.2277129672</v>
      </c>
      <c r="K33" s="194">
        <f t="shared" si="2"/>
        <v>84049.239535573739</v>
      </c>
      <c r="L33" s="184">
        <f t="shared" si="3"/>
        <v>214836.79117895474</v>
      </c>
      <c r="M33" s="184">
        <f t="shared" si="4"/>
        <v>46738.312107807258</v>
      </c>
      <c r="N33" s="186">
        <f>GEOMEAN(E33:G33)</f>
        <v>104182.20392458075</v>
      </c>
      <c r="P33" s="65" t="s">
        <v>21</v>
      </c>
      <c r="Q33" s="19" t="s">
        <v>3</v>
      </c>
      <c r="R33" s="19">
        <v>1</v>
      </c>
      <c r="S33" s="93">
        <f t="shared" si="6"/>
        <v>11</v>
      </c>
      <c r="T33" s="153">
        <f t="shared" si="7"/>
        <v>104182.20392458075</v>
      </c>
      <c r="U33" s="210">
        <f t="shared" si="8"/>
        <v>1146004.2431703883</v>
      </c>
    </row>
    <row r="34" spans="2:21" ht="18.75" customHeight="1" x14ac:dyDescent="0.2">
      <c r="B34" s="65" t="s">
        <v>22</v>
      </c>
      <c r="C34" s="92">
        <v>11</v>
      </c>
      <c r="D34" s="70">
        <v>258752.7760204082</v>
      </c>
      <c r="E34" s="43">
        <v>77500</v>
      </c>
      <c r="F34" s="43">
        <v>80000</v>
      </c>
      <c r="G34" s="105">
        <v>166292.13483146066</v>
      </c>
      <c r="H34" s="244"/>
      <c r="I34" s="181">
        <f t="shared" si="0"/>
        <v>127801.83925916624</v>
      </c>
      <c r="J34" s="185">
        <f t="shared" si="1"/>
        <v>145636.2277129672</v>
      </c>
      <c r="K34" s="194">
        <f t="shared" si="2"/>
        <v>85970.304786438253</v>
      </c>
      <c r="L34" s="184">
        <f t="shared" si="3"/>
        <v>213772.14404560451</v>
      </c>
      <c r="M34" s="184">
        <f t="shared" si="4"/>
        <v>41831.534472727988</v>
      </c>
      <c r="N34" s="186">
        <f>GEOMEAN(E34:G34)</f>
        <v>101023.20271926319</v>
      </c>
      <c r="P34" s="65" t="s">
        <v>22</v>
      </c>
      <c r="Q34" s="19" t="s">
        <v>3</v>
      </c>
      <c r="R34" s="19">
        <v>1</v>
      </c>
      <c r="S34" s="93">
        <f t="shared" si="6"/>
        <v>11</v>
      </c>
      <c r="T34" s="153">
        <f t="shared" si="7"/>
        <v>101023.20271926319</v>
      </c>
      <c r="U34" s="210">
        <f t="shared" si="8"/>
        <v>1111255.2299118952</v>
      </c>
    </row>
    <row r="35" spans="2:21" ht="18.75" customHeight="1" x14ac:dyDescent="0.2">
      <c r="B35" s="65" t="s">
        <v>23</v>
      </c>
      <c r="C35" s="92">
        <v>11</v>
      </c>
      <c r="D35" s="70">
        <v>258752.7760204082</v>
      </c>
      <c r="E35" s="43">
        <v>77500</v>
      </c>
      <c r="F35" s="43">
        <v>80000</v>
      </c>
      <c r="G35" s="105">
        <v>213483.14606741571</v>
      </c>
      <c r="H35" s="244"/>
      <c r="I35" s="181">
        <f t="shared" si="0"/>
        <v>136037.94894027847</v>
      </c>
      <c r="J35" s="185">
        <f t="shared" si="1"/>
        <v>157433.98052195599</v>
      </c>
      <c r="K35" s="194">
        <f t="shared" si="2"/>
        <v>92722.650704774089</v>
      </c>
      <c r="L35" s="184">
        <f t="shared" si="3"/>
        <v>228760.59964505257</v>
      </c>
      <c r="M35" s="184">
        <f t="shared" si="4"/>
        <v>43315.298235504379</v>
      </c>
      <c r="N35" s="186">
        <f>GEOMEAN(E35:G35)</f>
        <v>109795.64000994043</v>
      </c>
      <c r="P35" s="65" t="s">
        <v>23</v>
      </c>
      <c r="Q35" s="19" t="s">
        <v>3</v>
      </c>
      <c r="R35" s="19">
        <v>1</v>
      </c>
      <c r="S35" s="93">
        <f t="shared" si="6"/>
        <v>11</v>
      </c>
      <c r="T35" s="153">
        <f t="shared" si="7"/>
        <v>109795.64000994043</v>
      </c>
      <c r="U35" s="210">
        <f t="shared" si="8"/>
        <v>1207752.0401093448</v>
      </c>
    </row>
    <row r="36" spans="2:21" ht="18.75" customHeight="1" x14ac:dyDescent="0.2">
      <c r="B36" s="65" t="s">
        <v>23</v>
      </c>
      <c r="C36" s="92">
        <v>11</v>
      </c>
      <c r="D36" s="70">
        <v>258752.7760204082</v>
      </c>
      <c r="E36" s="43">
        <v>77500</v>
      </c>
      <c r="F36" s="43">
        <v>70000</v>
      </c>
      <c r="G36" s="106">
        <v>280898.8764044944</v>
      </c>
      <c r="H36" s="244"/>
      <c r="I36" s="181">
        <f t="shared" si="0"/>
        <v>140915.47554496455</v>
      </c>
      <c r="J36" s="185">
        <f t="shared" si="1"/>
        <v>171787.91310622566</v>
      </c>
      <c r="K36" s="194">
        <f t="shared" si="2"/>
        <v>113606.16108000249</v>
      </c>
      <c r="L36" s="184">
        <f t="shared" si="3"/>
        <v>254521.63662496704</v>
      </c>
      <c r="M36" s="184">
        <f t="shared" si="4"/>
        <v>27309.314464962052</v>
      </c>
      <c r="N36" s="186">
        <f>GEOMEAN(E36:F36)</f>
        <v>73654.599313281171</v>
      </c>
      <c r="P36" s="65" t="s">
        <v>23</v>
      </c>
      <c r="Q36" s="19" t="s">
        <v>3</v>
      </c>
      <c r="R36" s="19">
        <v>1</v>
      </c>
      <c r="S36" s="93">
        <f t="shared" si="6"/>
        <v>11</v>
      </c>
      <c r="T36" s="153">
        <f t="shared" si="7"/>
        <v>73654.599313281171</v>
      </c>
      <c r="U36" s="210">
        <f t="shared" si="8"/>
        <v>810200.59244609287</v>
      </c>
    </row>
    <row r="37" spans="2:21" ht="18.75" customHeight="1" x14ac:dyDescent="0.2">
      <c r="B37" s="65" t="s">
        <v>24</v>
      </c>
      <c r="C37" s="92">
        <v>11</v>
      </c>
      <c r="D37" s="70">
        <v>189088.56709183677</v>
      </c>
      <c r="E37" s="43">
        <v>68750</v>
      </c>
      <c r="F37" s="43">
        <v>80000</v>
      </c>
      <c r="G37" s="105">
        <v>147191.01123595505</v>
      </c>
      <c r="H37" s="244"/>
      <c r="I37" s="181">
        <f t="shared" si="0"/>
        <v>111231.37666080124</v>
      </c>
      <c r="J37" s="185">
        <f t="shared" si="1"/>
        <v>121257.39458194796</v>
      </c>
      <c r="K37" s="194">
        <f t="shared" si="2"/>
        <v>56958.521546526048</v>
      </c>
      <c r="L37" s="184">
        <f t="shared" si="3"/>
        <v>168189.89820732729</v>
      </c>
      <c r="M37" s="184">
        <f t="shared" si="4"/>
        <v>54272.855114275189</v>
      </c>
      <c r="N37" s="186">
        <f t="shared" ref="N37:N49" si="9">GEOMEAN(E37:G37)</f>
        <v>93199.731137121897</v>
      </c>
      <c r="P37" s="65" t="s">
        <v>24</v>
      </c>
      <c r="Q37" s="19" t="s">
        <v>3</v>
      </c>
      <c r="R37" s="19">
        <v>1</v>
      </c>
      <c r="S37" s="93">
        <f t="shared" si="6"/>
        <v>11</v>
      </c>
      <c r="T37" s="153">
        <f t="shared" si="7"/>
        <v>93199.731137121897</v>
      </c>
      <c r="U37" s="210">
        <f t="shared" si="8"/>
        <v>1025197.0425083409</v>
      </c>
    </row>
    <row r="38" spans="2:21" ht="18.75" customHeight="1" x14ac:dyDescent="0.2">
      <c r="B38" s="65" t="s">
        <v>24</v>
      </c>
      <c r="C38" s="92">
        <v>11</v>
      </c>
      <c r="D38" s="70">
        <v>189088.56709183677</v>
      </c>
      <c r="E38" s="43">
        <v>68750</v>
      </c>
      <c r="F38" s="43">
        <v>80000</v>
      </c>
      <c r="G38" s="105">
        <v>147191.01123595505</v>
      </c>
      <c r="H38" s="244"/>
      <c r="I38" s="181">
        <f t="shared" si="0"/>
        <v>111231.37666080124</v>
      </c>
      <c r="J38" s="185">
        <f t="shared" si="1"/>
        <v>121257.39458194796</v>
      </c>
      <c r="K38" s="194">
        <f t="shared" si="2"/>
        <v>56958.521546526048</v>
      </c>
      <c r="L38" s="184">
        <f t="shared" si="3"/>
        <v>168189.89820732729</v>
      </c>
      <c r="M38" s="184">
        <f t="shared" si="4"/>
        <v>54272.855114275189</v>
      </c>
      <c r="N38" s="186">
        <f t="shared" si="9"/>
        <v>93199.731137121897</v>
      </c>
      <c r="P38" s="65" t="s">
        <v>24</v>
      </c>
      <c r="Q38" s="19" t="s">
        <v>3</v>
      </c>
      <c r="R38" s="19">
        <v>1</v>
      </c>
      <c r="S38" s="93">
        <f t="shared" si="6"/>
        <v>11</v>
      </c>
      <c r="T38" s="153">
        <f t="shared" si="7"/>
        <v>93199.731137121897</v>
      </c>
      <c r="U38" s="210">
        <f t="shared" si="8"/>
        <v>1025197.0425083409</v>
      </c>
    </row>
    <row r="39" spans="2:21" ht="18.75" customHeight="1" x14ac:dyDescent="0.2">
      <c r="B39" s="65" t="s">
        <v>24</v>
      </c>
      <c r="C39" s="92">
        <v>11</v>
      </c>
      <c r="D39" s="70">
        <v>189088.56709183677</v>
      </c>
      <c r="E39" s="43">
        <v>68750</v>
      </c>
      <c r="F39" s="43">
        <v>80000</v>
      </c>
      <c r="G39" s="105">
        <v>166292.13483146066</v>
      </c>
      <c r="H39" s="244"/>
      <c r="I39" s="181">
        <f t="shared" si="0"/>
        <v>114676.62878519954</v>
      </c>
      <c r="J39" s="185">
        <f t="shared" si="1"/>
        <v>126032.67548082436</v>
      </c>
      <c r="K39" s="194">
        <f t="shared" si="2"/>
        <v>60545.24934908768</v>
      </c>
      <c r="L39" s="184">
        <f t="shared" si="3"/>
        <v>175221.87813428722</v>
      </c>
      <c r="M39" s="184">
        <f t="shared" si="4"/>
        <v>54131.379436111863</v>
      </c>
      <c r="N39" s="186">
        <f t="shared" si="9"/>
        <v>97068.458478134373</v>
      </c>
      <c r="P39" s="65" t="s">
        <v>24</v>
      </c>
      <c r="Q39" s="19" t="s">
        <v>3</v>
      </c>
      <c r="R39" s="19">
        <v>1</v>
      </c>
      <c r="S39" s="93">
        <f t="shared" si="6"/>
        <v>11</v>
      </c>
      <c r="T39" s="153">
        <f t="shared" si="7"/>
        <v>97068.458478134373</v>
      </c>
      <c r="U39" s="210">
        <f t="shared" si="8"/>
        <v>1067753.0432594782</v>
      </c>
    </row>
    <row r="40" spans="2:21" ht="18.75" customHeight="1" x14ac:dyDescent="0.2">
      <c r="B40" s="65" t="s">
        <v>24</v>
      </c>
      <c r="C40" s="92">
        <v>11</v>
      </c>
      <c r="D40" s="70">
        <v>189088.56709183677</v>
      </c>
      <c r="E40" s="43">
        <v>68750</v>
      </c>
      <c r="F40" s="43">
        <v>80000</v>
      </c>
      <c r="G40" s="105">
        <v>147191.01123595505</v>
      </c>
      <c r="H40" s="244"/>
      <c r="I40" s="181">
        <f t="shared" si="0"/>
        <v>111231.37666080124</v>
      </c>
      <c r="J40" s="185">
        <f t="shared" si="1"/>
        <v>121257.39458194796</v>
      </c>
      <c r="K40" s="194">
        <f t="shared" si="2"/>
        <v>56958.521546526048</v>
      </c>
      <c r="L40" s="184">
        <f t="shared" si="3"/>
        <v>168189.89820732729</v>
      </c>
      <c r="M40" s="184">
        <f t="shared" si="4"/>
        <v>54272.855114275189</v>
      </c>
      <c r="N40" s="186">
        <f t="shared" si="9"/>
        <v>93199.731137121897</v>
      </c>
      <c r="P40" s="65" t="s">
        <v>24</v>
      </c>
      <c r="Q40" s="19" t="s">
        <v>3</v>
      </c>
      <c r="R40" s="19">
        <v>1</v>
      </c>
      <c r="S40" s="93">
        <f t="shared" si="6"/>
        <v>11</v>
      </c>
      <c r="T40" s="153">
        <f t="shared" si="7"/>
        <v>93199.731137121897</v>
      </c>
      <c r="U40" s="210">
        <f t="shared" si="8"/>
        <v>1025197.0425083409</v>
      </c>
    </row>
    <row r="41" spans="2:21" ht="18.75" customHeight="1" x14ac:dyDescent="0.2">
      <c r="B41" s="65" t="s">
        <v>25</v>
      </c>
      <c r="C41" s="92">
        <v>11</v>
      </c>
      <c r="D41" s="70">
        <v>218944.65663265309</v>
      </c>
      <c r="E41" s="85">
        <v>68750</v>
      </c>
      <c r="F41" s="43">
        <v>120000</v>
      </c>
      <c r="G41" s="105">
        <v>147191.01123595505</v>
      </c>
      <c r="H41" s="244"/>
      <c r="I41" s="181">
        <f t="shared" si="0"/>
        <v>127693.09018262482</v>
      </c>
      <c r="J41" s="185">
        <f t="shared" si="1"/>
        <v>138721.41696715204</v>
      </c>
      <c r="K41" s="194">
        <f t="shared" si="2"/>
        <v>62593.910393785067</v>
      </c>
      <c r="L41" s="184">
        <f t="shared" si="3"/>
        <v>190287.00057640989</v>
      </c>
      <c r="M41" s="184">
        <f t="shared" si="4"/>
        <v>65099.179788839749</v>
      </c>
      <c r="N41" s="186">
        <f t="shared" si="9"/>
        <v>106687.05963480468</v>
      </c>
      <c r="P41" s="65" t="s">
        <v>25</v>
      </c>
      <c r="Q41" s="19" t="s">
        <v>3</v>
      </c>
      <c r="R41" s="19">
        <v>1</v>
      </c>
      <c r="S41" s="93">
        <f t="shared" si="6"/>
        <v>11</v>
      </c>
      <c r="T41" s="153">
        <f t="shared" si="7"/>
        <v>106687.05963480468</v>
      </c>
      <c r="U41" s="210">
        <f t="shared" si="8"/>
        <v>1173557.6559828515</v>
      </c>
    </row>
    <row r="42" spans="2:21" ht="18.75" customHeight="1" x14ac:dyDescent="0.2">
      <c r="B42" s="65" t="s">
        <v>26</v>
      </c>
      <c r="C42" s="92">
        <v>11</v>
      </c>
      <c r="D42" s="70">
        <v>218944.65663265309</v>
      </c>
      <c r="E42" s="85">
        <v>68750</v>
      </c>
      <c r="F42" s="43">
        <v>120000</v>
      </c>
      <c r="G42" s="105">
        <v>166292.13483146066</v>
      </c>
      <c r="H42" s="244"/>
      <c r="I42" s="181">
        <f t="shared" si="0"/>
        <v>131648.22319841268</v>
      </c>
      <c r="J42" s="185">
        <f t="shared" si="1"/>
        <v>143496.69786602844</v>
      </c>
      <c r="K42" s="194">
        <f t="shared" si="2"/>
        <v>64164.346488731717</v>
      </c>
      <c r="L42" s="184">
        <f t="shared" si="3"/>
        <v>195812.56968714439</v>
      </c>
      <c r="M42" s="184">
        <f t="shared" si="4"/>
        <v>67483.876709680975</v>
      </c>
      <c r="N42" s="186">
        <f t="shared" si="9"/>
        <v>111115.64692261715</v>
      </c>
      <c r="P42" s="65" t="s">
        <v>26</v>
      </c>
      <c r="Q42" s="19" t="s">
        <v>3</v>
      </c>
      <c r="R42" s="19">
        <v>1</v>
      </c>
      <c r="S42" s="93">
        <f t="shared" si="6"/>
        <v>11</v>
      </c>
      <c r="T42" s="153">
        <f t="shared" si="7"/>
        <v>111115.64692261715</v>
      </c>
      <c r="U42" s="210">
        <f t="shared" si="8"/>
        <v>1222272.1161487887</v>
      </c>
    </row>
    <row r="43" spans="2:21" ht="18.75" customHeight="1" x14ac:dyDescent="0.2">
      <c r="B43" s="65" t="s">
        <v>26</v>
      </c>
      <c r="C43" s="92">
        <v>11</v>
      </c>
      <c r="D43" s="70">
        <v>218944.65663265309</v>
      </c>
      <c r="E43" s="43">
        <v>68750</v>
      </c>
      <c r="F43" s="43">
        <v>80000</v>
      </c>
      <c r="G43" s="105">
        <v>166292.13483146066</v>
      </c>
      <c r="H43" s="244"/>
      <c r="I43" s="181">
        <f t="shared" si="0"/>
        <v>118957.59825376175</v>
      </c>
      <c r="J43" s="185">
        <f t="shared" si="1"/>
        <v>133496.69786602844</v>
      </c>
      <c r="K43" s="194">
        <f t="shared" si="2"/>
        <v>71719.18829774062</v>
      </c>
      <c r="L43" s="184">
        <f t="shared" si="3"/>
        <v>190676.78655150236</v>
      </c>
      <c r="M43" s="184">
        <f t="shared" si="4"/>
        <v>47238.409956021133</v>
      </c>
      <c r="N43" s="186">
        <f t="shared" si="9"/>
        <v>97068.458478134373</v>
      </c>
      <c r="P43" s="65" t="s">
        <v>26</v>
      </c>
      <c r="Q43" s="19" t="s">
        <v>3</v>
      </c>
      <c r="R43" s="19">
        <v>1</v>
      </c>
      <c r="S43" s="93">
        <f t="shared" si="6"/>
        <v>11</v>
      </c>
      <c r="T43" s="153">
        <f t="shared" si="7"/>
        <v>97068.458478134373</v>
      </c>
      <c r="U43" s="210">
        <f t="shared" si="8"/>
        <v>1067753.0432594782</v>
      </c>
    </row>
    <row r="44" spans="2:21" ht="18.75" customHeight="1" x14ac:dyDescent="0.2">
      <c r="B44" s="65" t="s">
        <v>27</v>
      </c>
      <c r="C44" s="92">
        <v>11</v>
      </c>
      <c r="D44" s="70">
        <v>189088.56709183677</v>
      </c>
      <c r="E44" s="85">
        <v>60000</v>
      </c>
      <c r="F44" s="43">
        <v>80000</v>
      </c>
      <c r="G44" s="105">
        <v>166292.13483146066</v>
      </c>
      <c r="H44" s="244"/>
      <c r="I44" s="181">
        <f t="shared" si="0"/>
        <v>110839.49903717433</v>
      </c>
      <c r="J44" s="185">
        <f t="shared" si="1"/>
        <v>123845.17548082436</v>
      </c>
      <c r="K44" s="194">
        <f t="shared" si="2"/>
        <v>63395.715817774391</v>
      </c>
      <c r="L44" s="184">
        <f t="shared" si="3"/>
        <v>174235.21485494872</v>
      </c>
      <c r="M44" s="184">
        <f t="shared" si="4"/>
        <v>47443.783219399942</v>
      </c>
      <c r="N44" s="186">
        <f t="shared" si="9"/>
        <v>92762.187608190769</v>
      </c>
      <c r="P44" s="65" t="s">
        <v>27</v>
      </c>
      <c r="Q44" s="19" t="s">
        <v>3</v>
      </c>
      <c r="R44" s="19">
        <v>1</v>
      </c>
      <c r="S44" s="93">
        <f t="shared" si="6"/>
        <v>11</v>
      </c>
      <c r="T44" s="153">
        <f t="shared" si="7"/>
        <v>92762.187608190769</v>
      </c>
      <c r="U44" s="210">
        <f t="shared" si="8"/>
        <v>1020384.0636900985</v>
      </c>
    </row>
    <row r="45" spans="2:21" ht="18.75" customHeight="1" x14ac:dyDescent="0.2">
      <c r="B45" s="65" t="s">
        <v>28</v>
      </c>
      <c r="C45" s="92">
        <v>11</v>
      </c>
      <c r="D45" s="70">
        <v>218944.65663265309</v>
      </c>
      <c r="E45" s="43">
        <v>68750</v>
      </c>
      <c r="F45" s="43">
        <v>80000</v>
      </c>
      <c r="G45" s="105">
        <v>166292.13483146066</v>
      </c>
      <c r="H45" s="244"/>
      <c r="I45" s="181">
        <f t="shared" si="0"/>
        <v>118957.59825376175</v>
      </c>
      <c r="J45" s="185">
        <f t="shared" si="1"/>
        <v>133496.69786602844</v>
      </c>
      <c r="K45" s="194">
        <f t="shared" si="2"/>
        <v>71719.18829774062</v>
      </c>
      <c r="L45" s="184">
        <f t="shared" si="3"/>
        <v>190676.78655150236</v>
      </c>
      <c r="M45" s="184">
        <f t="shared" si="4"/>
        <v>47238.409956021133</v>
      </c>
      <c r="N45" s="186">
        <f t="shared" si="9"/>
        <v>97068.458478134373</v>
      </c>
      <c r="P45" s="65" t="s">
        <v>28</v>
      </c>
      <c r="Q45" s="19" t="s">
        <v>3</v>
      </c>
      <c r="R45" s="19">
        <v>1</v>
      </c>
      <c r="S45" s="93">
        <f t="shared" si="6"/>
        <v>11</v>
      </c>
      <c r="T45" s="153">
        <f t="shared" si="7"/>
        <v>97068.458478134373</v>
      </c>
      <c r="U45" s="210">
        <f t="shared" si="8"/>
        <v>1067753.0432594782</v>
      </c>
    </row>
    <row r="46" spans="2:21" ht="18.75" customHeight="1" x14ac:dyDescent="0.2">
      <c r="B46" s="65" t="s">
        <v>29</v>
      </c>
      <c r="C46" s="92">
        <v>11</v>
      </c>
      <c r="D46" s="70">
        <v>288608.86556122452</v>
      </c>
      <c r="E46" s="43">
        <v>131250</v>
      </c>
      <c r="F46" s="85">
        <v>80000</v>
      </c>
      <c r="G46" s="105">
        <v>214086.51685393258</v>
      </c>
      <c r="H46" s="244"/>
      <c r="I46" s="181">
        <f t="shared" si="0"/>
        <v>159596.02516506208</v>
      </c>
      <c r="J46" s="185">
        <f t="shared" si="1"/>
        <v>178486.34560378926</v>
      </c>
      <c r="K46" s="194">
        <f t="shared" si="2"/>
        <v>91878.859032251261</v>
      </c>
      <c r="L46" s="184">
        <f t="shared" si="3"/>
        <v>251474.88419731334</v>
      </c>
      <c r="M46" s="184">
        <f t="shared" si="4"/>
        <v>67717.166132810817</v>
      </c>
      <c r="N46" s="186">
        <f t="shared" si="9"/>
        <v>130996.45362592829</v>
      </c>
      <c r="P46" s="65" t="s">
        <v>29</v>
      </c>
      <c r="Q46" s="19" t="s">
        <v>3</v>
      </c>
      <c r="R46" s="19">
        <v>1</v>
      </c>
      <c r="S46" s="93">
        <f t="shared" si="6"/>
        <v>11</v>
      </c>
      <c r="T46" s="153">
        <f t="shared" si="7"/>
        <v>130996.45362592829</v>
      </c>
      <c r="U46" s="210">
        <f t="shared" si="8"/>
        <v>1440960.9898852112</v>
      </c>
    </row>
    <row r="47" spans="2:21" ht="18.75" customHeight="1" x14ac:dyDescent="0.2">
      <c r="B47" s="65" t="s">
        <v>29</v>
      </c>
      <c r="C47" s="92">
        <v>11</v>
      </c>
      <c r="D47" s="70">
        <v>288608.86556122452</v>
      </c>
      <c r="E47" s="43">
        <v>131250</v>
      </c>
      <c r="F47" s="43">
        <v>150000</v>
      </c>
      <c r="G47" s="105">
        <v>166292.13483146066</v>
      </c>
      <c r="H47" s="244"/>
      <c r="I47" s="181">
        <f t="shared" si="0"/>
        <v>175324.65254846806</v>
      </c>
      <c r="J47" s="185">
        <f t="shared" si="1"/>
        <v>184037.75009817129</v>
      </c>
      <c r="K47" s="194">
        <f t="shared" si="2"/>
        <v>71169.141352494116</v>
      </c>
      <c r="L47" s="184">
        <f t="shared" si="3"/>
        <v>246493.79390096216</v>
      </c>
      <c r="M47" s="184">
        <f t="shared" si="4"/>
        <v>104155.51119597394</v>
      </c>
      <c r="N47" s="186">
        <f t="shared" si="9"/>
        <v>148486.65593713778</v>
      </c>
      <c r="P47" s="65" t="s">
        <v>29</v>
      </c>
      <c r="Q47" s="19" t="s">
        <v>3</v>
      </c>
      <c r="R47" s="19">
        <v>1</v>
      </c>
      <c r="S47" s="93">
        <f t="shared" si="6"/>
        <v>11</v>
      </c>
      <c r="T47" s="153">
        <f t="shared" si="7"/>
        <v>148486.65593713778</v>
      </c>
      <c r="U47" s="210">
        <f t="shared" si="8"/>
        <v>1633353.2153085156</v>
      </c>
    </row>
    <row r="48" spans="2:21" ht="18.75" customHeight="1" x14ac:dyDescent="0.2">
      <c r="B48" s="65" t="s">
        <v>29</v>
      </c>
      <c r="C48" s="92">
        <v>11</v>
      </c>
      <c r="D48" s="70">
        <v>288608.86556122452</v>
      </c>
      <c r="E48" s="291">
        <v>131250</v>
      </c>
      <c r="F48" s="43">
        <v>150000</v>
      </c>
      <c r="G48" s="105">
        <v>166292.13483146066</v>
      </c>
      <c r="H48" s="244"/>
      <c r="I48" s="181">
        <f t="shared" si="0"/>
        <v>175324.65254846806</v>
      </c>
      <c r="J48" s="185">
        <f t="shared" si="1"/>
        <v>184037.75009817129</v>
      </c>
      <c r="K48" s="194">
        <f t="shared" si="2"/>
        <v>71169.141352494116</v>
      </c>
      <c r="L48" s="184">
        <f t="shared" si="3"/>
        <v>246493.79390096216</v>
      </c>
      <c r="M48" s="184">
        <f t="shared" si="4"/>
        <v>104155.51119597394</v>
      </c>
      <c r="N48" s="186">
        <f t="shared" si="9"/>
        <v>148486.65593713778</v>
      </c>
      <c r="P48" s="65" t="s">
        <v>29</v>
      </c>
      <c r="Q48" s="19" t="s">
        <v>3</v>
      </c>
      <c r="R48" s="19">
        <v>1</v>
      </c>
      <c r="S48" s="93">
        <f t="shared" si="6"/>
        <v>11</v>
      </c>
      <c r="T48" s="153">
        <f t="shared" si="7"/>
        <v>148486.65593713778</v>
      </c>
      <c r="U48" s="210">
        <f t="shared" si="8"/>
        <v>1633353.2153085156</v>
      </c>
    </row>
    <row r="49" spans="1:123" ht="18.75" customHeight="1" x14ac:dyDescent="0.2">
      <c r="B49" s="65" t="s">
        <v>29</v>
      </c>
      <c r="C49" s="92">
        <v>11</v>
      </c>
      <c r="D49" s="70">
        <v>288608.86556122452</v>
      </c>
      <c r="E49" s="43">
        <v>131250</v>
      </c>
      <c r="F49" s="43">
        <v>150000</v>
      </c>
      <c r="G49" s="105">
        <v>147191.01123595505</v>
      </c>
      <c r="H49" s="244"/>
      <c r="I49" s="181">
        <f t="shared" si="0"/>
        <v>170057.34012351505</v>
      </c>
      <c r="J49" s="185">
        <f t="shared" si="1"/>
        <v>179262.46919929489</v>
      </c>
      <c r="K49" s="194">
        <f t="shared" si="2"/>
        <v>73363.71063745211</v>
      </c>
      <c r="L49" s="184">
        <f t="shared" si="3"/>
        <v>243421.05076096716</v>
      </c>
      <c r="M49" s="184">
        <f t="shared" si="4"/>
        <v>96693.629486062942</v>
      </c>
      <c r="N49" s="186">
        <f t="shared" si="9"/>
        <v>142568.62247285937</v>
      </c>
      <c r="P49" s="65" t="s">
        <v>29</v>
      </c>
      <c r="Q49" s="19" t="s">
        <v>3</v>
      </c>
      <c r="R49" s="19">
        <v>1</v>
      </c>
      <c r="S49" s="93">
        <f t="shared" si="6"/>
        <v>11</v>
      </c>
      <c r="T49" s="153">
        <f t="shared" si="7"/>
        <v>142568.62247285937</v>
      </c>
      <c r="U49" s="210">
        <f t="shared" si="8"/>
        <v>1568254.8472014531</v>
      </c>
    </row>
    <row r="50" spans="1:123" ht="18.75" customHeight="1" x14ac:dyDescent="0.25">
      <c r="B50" s="65" t="s">
        <v>30</v>
      </c>
      <c r="C50" s="92">
        <v>11</v>
      </c>
      <c r="D50" s="70">
        <v>218944.65663265309</v>
      </c>
      <c r="E50" s="70">
        <v>60000</v>
      </c>
      <c r="F50" s="43">
        <v>150000</v>
      </c>
      <c r="G50" s="105">
        <v>166292.13483146066</v>
      </c>
      <c r="H50" s="244"/>
      <c r="I50" s="181">
        <f t="shared" si="0"/>
        <v>134543.32063579335</v>
      </c>
      <c r="J50" s="185">
        <f t="shared" si="1"/>
        <v>148809.19786602844</v>
      </c>
      <c r="K50" s="194">
        <f t="shared" si="2"/>
        <v>66113.859607679449</v>
      </c>
      <c r="L50" s="184">
        <f t="shared" si="3"/>
        <v>200657.1802434728</v>
      </c>
      <c r="M50" s="184">
        <f t="shared" si="4"/>
        <v>68429.461028113903</v>
      </c>
      <c r="N50" s="186">
        <f>GEOMEAN(F50,G50)</f>
        <v>157936.12704102599</v>
      </c>
      <c r="P50" s="65" t="s">
        <v>30</v>
      </c>
      <c r="Q50" s="19" t="s">
        <v>3</v>
      </c>
      <c r="R50" s="19">
        <v>1</v>
      </c>
      <c r="S50" s="93">
        <f t="shared" si="6"/>
        <v>11</v>
      </c>
      <c r="T50" s="153">
        <f t="shared" si="7"/>
        <v>157936.12704102599</v>
      </c>
      <c r="U50" s="210">
        <f t="shared" si="8"/>
        <v>1737297.397451286</v>
      </c>
      <c r="V50" s="102"/>
    </row>
    <row r="51" spans="1:123" s="46" customFormat="1" ht="18.75" customHeight="1" x14ac:dyDescent="0.25">
      <c r="B51" s="278" t="s">
        <v>136</v>
      </c>
      <c r="C51" s="276">
        <v>11</v>
      </c>
      <c r="D51" s="85"/>
      <c r="E51" s="132">
        <v>68750</v>
      </c>
      <c r="F51" s="277">
        <v>120000</v>
      </c>
      <c r="G51" s="279"/>
      <c r="H51" s="244"/>
      <c r="I51" s="181">
        <f>GEOMEAN(E51:F51)</f>
        <v>90829.510622924747</v>
      </c>
      <c r="J51" s="185">
        <f>(E51+F51)/2</f>
        <v>94375</v>
      </c>
      <c r="K51" s="194">
        <f>SQRT(((E51-J51)^2+(F51-J51)^2)/1)</f>
        <v>36239.222535810557</v>
      </c>
      <c r="L51" s="184">
        <f t="shared" si="3"/>
        <v>127068.7331587353</v>
      </c>
      <c r="M51" s="184">
        <f t="shared" si="4"/>
        <v>54590.28808711419</v>
      </c>
      <c r="N51" s="186">
        <f>GEOMEAN(F51,E51)</f>
        <v>90829.510622924747</v>
      </c>
      <c r="O51" s="8"/>
      <c r="P51" s="278" t="s">
        <v>136</v>
      </c>
      <c r="Q51" s="133" t="s">
        <v>3</v>
      </c>
      <c r="R51" s="133">
        <v>1</v>
      </c>
      <c r="S51" s="214">
        <f t="shared" si="6"/>
        <v>11</v>
      </c>
      <c r="T51" s="153">
        <f t="shared" si="7"/>
        <v>90829.510622924747</v>
      </c>
      <c r="U51" s="210">
        <f t="shared" si="8"/>
        <v>999124.61685217218</v>
      </c>
      <c r="V51" s="250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</row>
    <row r="52" spans="1:123" s="46" customFormat="1" ht="18.75" customHeight="1" x14ac:dyDescent="0.25">
      <c r="B52" s="280" t="s">
        <v>136</v>
      </c>
      <c r="C52" s="276">
        <v>11</v>
      </c>
      <c r="D52" s="85"/>
      <c r="E52" s="132">
        <v>68750</v>
      </c>
      <c r="F52" s="277">
        <v>120000</v>
      </c>
      <c r="G52" s="279"/>
      <c r="H52" s="244"/>
      <c r="I52" s="181">
        <f>GEOMEAN(E52:F52)</f>
        <v>90829.510622924747</v>
      </c>
      <c r="J52" s="185">
        <f>(E52+F52)/2</f>
        <v>94375</v>
      </c>
      <c r="K52" s="194">
        <f>SQRT(((E52-J52)^2+(F52-J52)^2)/1)</f>
        <v>36239.222535810557</v>
      </c>
      <c r="L52" s="184">
        <f t="shared" si="3"/>
        <v>127068.7331587353</v>
      </c>
      <c r="M52" s="184">
        <f t="shared" si="4"/>
        <v>54590.28808711419</v>
      </c>
      <c r="N52" s="186">
        <f>GEOMEAN(F52,E52)</f>
        <v>90829.510622924747</v>
      </c>
      <c r="O52" s="8"/>
      <c r="P52" s="280" t="s">
        <v>136</v>
      </c>
      <c r="Q52" s="133" t="s">
        <v>3</v>
      </c>
      <c r="R52" s="133">
        <v>1</v>
      </c>
      <c r="S52" s="214">
        <f t="shared" si="6"/>
        <v>11</v>
      </c>
      <c r="T52" s="153">
        <f t="shared" si="7"/>
        <v>90829.510622924747</v>
      </c>
      <c r="U52" s="210">
        <f t="shared" si="8"/>
        <v>999124.61685217218</v>
      </c>
      <c r="V52" s="250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</row>
    <row r="53" spans="1:123" s="46" customFormat="1" ht="18.75" customHeight="1" x14ac:dyDescent="0.25">
      <c r="B53" s="278" t="s">
        <v>137</v>
      </c>
      <c r="C53" s="276">
        <v>11</v>
      </c>
      <c r="D53" s="85"/>
      <c r="E53" s="132">
        <v>60000</v>
      </c>
      <c r="F53" s="277">
        <v>80000</v>
      </c>
      <c r="G53" s="279"/>
      <c r="H53" s="244"/>
      <c r="I53" s="181">
        <f>GEOMEAN(E53:F53)</f>
        <v>69282.032302755091</v>
      </c>
      <c r="J53" s="185">
        <f>(E53+F53)/2</f>
        <v>70000</v>
      </c>
      <c r="K53" s="194">
        <f>SQRT(((E53-J53)^2+(F53-J53)^2)/1)</f>
        <v>14142.13562373095</v>
      </c>
      <c r="L53" s="184">
        <f t="shared" si="3"/>
        <v>83424.167926486043</v>
      </c>
      <c r="M53" s="184">
        <f t="shared" si="4"/>
        <v>55139.896679024139</v>
      </c>
      <c r="N53" s="186">
        <f>GEOMEAN(F53,E53)</f>
        <v>69282.032302755091</v>
      </c>
      <c r="O53" s="8"/>
      <c r="P53" s="278" t="s">
        <v>137</v>
      </c>
      <c r="Q53" s="133" t="s">
        <v>3</v>
      </c>
      <c r="R53" s="133">
        <v>1</v>
      </c>
      <c r="S53" s="214">
        <f t="shared" si="6"/>
        <v>11</v>
      </c>
      <c r="T53" s="153">
        <f t="shared" si="7"/>
        <v>69282.032302755091</v>
      </c>
      <c r="U53" s="210">
        <f t="shared" si="8"/>
        <v>762102.35533030599</v>
      </c>
      <c r="V53" s="250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</row>
    <row r="54" spans="1:123" s="46" customFormat="1" ht="18.75" customHeight="1" thickBot="1" x14ac:dyDescent="0.3">
      <c r="B54" s="281" t="s">
        <v>137</v>
      </c>
      <c r="C54" s="248">
        <v>11</v>
      </c>
      <c r="D54" s="134"/>
      <c r="E54" s="135">
        <v>60000</v>
      </c>
      <c r="F54" s="282">
        <v>80000</v>
      </c>
      <c r="G54" s="249"/>
      <c r="H54" s="244"/>
      <c r="I54" s="187">
        <f>GEOMEAN(E54:F54)</f>
        <v>69282.032302755091</v>
      </c>
      <c r="J54" s="191">
        <f>(E54+F54)/2</f>
        <v>70000</v>
      </c>
      <c r="K54" s="198">
        <f>SQRT(((E54-J54)^2+(F54-J54)^2)/1)</f>
        <v>14142.13562373095</v>
      </c>
      <c r="L54" s="190">
        <f t="shared" si="3"/>
        <v>83424.167926486043</v>
      </c>
      <c r="M54" s="190">
        <f t="shared" si="4"/>
        <v>55139.896679024139</v>
      </c>
      <c r="N54" s="199">
        <f>GEOMEAN(F54,E54)</f>
        <v>69282.032302755091</v>
      </c>
      <c r="O54" s="8"/>
      <c r="P54" s="281" t="s">
        <v>137</v>
      </c>
      <c r="Q54" s="136" t="s">
        <v>3</v>
      </c>
      <c r="R54" s="136">
        <v>1</v>
      </c>
      <c r="S54" s="215">
        <f t="shared" si="6"/>
        <v>11</v>
      </c>
      <c r="T54" s="212">
        <f t="shared" si="7"/>
        <v>69282.032302755091</v>
      </c>
      <c r="U54" s="213">
        <f t="shared" si="8"/>
        <v>762102.35533030599</v>
      </c>
      <c r="V54" s="250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</row>
    <row r="55" spans="1:123" s="36" customFormat="1" ht="18.75" customHeight="1" thickBot="1" x14ac:dyDescent="0.25">
      <c r="A55" s="240"/>
      <c r="B55" s="28"/>
      <c r="C55" s="28"/>
      <c r="D55" s="28"/>
      <c r="E55" s="28"/>
      <c r="F55" s="16"/>
      <c r="G55" s="16"/>
      <c r="H55" s="204"/>
      <c r="I55" s="150"/>
      <c r="J55" s="17"/>
      <c r="K55" s="29"/>
      <c r="L55" s="152"/>
      <c r="M55" s="152"/>
      <c r="N55" s="151"/>
      <c r="O55" s="16"/>
      <c r="P55" s="28"/>
      <c r="Q55" s="11"/>
      <c r="R55" s="11"/>
      <c r="S55" s="35"/>
      <c r="T55" s="343" t="s">
        <v>4</v>
      </c>
      <c r="U55" s="343">
        <f>SUM(U12:U54)</f>
        <v>51587152.21758572</v>
      </c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</row>
    <row r="56" spans="1:123" ht="18.75" customHeight="1" thickBot="1" x14ac:dyDescent="0.25">
      <c r="B56" s="62" t="s">
        <v>131</v>
      </c>
      <c r="C56" s="86"/>
      <c r="D56" s="86"/>
      <c r="E56" s="86"/>
      <c r="F56" s="24"/>
      <c r="I56" s="150"/>
      <c r="J56" s="17"/>
      <c r="K56" s="20"/>
      <c r="L56" s="152"/>
      <c r="M56" s="152"/>
      <c r="N56" s="151"/>
      <c r="P56" s="62" t="s">
        <v>131</v>
      </c>
      <c r="Q56" s="13"/>
      <c r="R56" s="13"/>
      <c r="S56" s="354"/>
      <c r="T56" s="344"/>
      <c r="U56" s="344"/>
    </row>
    <row r="57" spans="1:123" ht="18.75" customHeight="1" thickBot="1" x14ac:dyDescent="0.25">
      <c r="B57" s="82" t="s">
        <v>129</v>
      </c>
      <c r="C57" s="86"/>
      <c r="D57" s="86"/>
      <c r="E57" s="86"/>
      <c r="I57" s="150"/>
      <c r="J57" s="17"/>
      <c r="K57" s="20"/>
      <c r="L57" s="152"/>
      <c r="M57" s="152"/>
      <c r="N57" s="151"/>
      <c r="P57" s="82" t="s">
        <v>129</v>
      </c>
      <c r="Q57" s="10"/>
      <c r="R57" s="149"/>
      <c r="S57" s="354"/>
      <c r="T57" s="207"/>
      <c r="U57" s="207"/>
    </row>
    <row r="58" spans="1:123" s="46" customFormat="1" ht="18.75" customHeight="1" x14ac:dyDescent="0.2">
      <c r="B58" s="108" t="s">
        <v>32</v>
      </c>
      <c r="C58" s="109">
        <v>11</v>
      </c>
      <c r="D58" s="42">
        <v>1749367.8064948982</v>
      </c>
      <c r="E58" s="42">
        <v>280000</v>
      </c>
      <c r="F58" s="42">
        <v>350000</v>
      </c>
      <c r="G58" s="110">
        <v>2800000</v>
      </c>
      <c r="H58" s="244"/>
      <c r="I58" s="175">
        <f>GEOMEAN(D58:G58)</f>
        <v>832369.78941356589</v>
      </c>
      <c r="J58" s="195">
        <f>(D58+E58+F58+G58)/4</f>
        <v>1294841.9516237245</v>
      </c>
      <c r="K58" s="196">
        <f>SQRT(((D58-J58)^2+(E58-J58)^2+(F58-J58)^2+(G58-J58)^2)/3)</f>
        <v>1210333.9764519306</v>
      </c>
      <c r="L58" s="178">
        <f t="shared" ref="L58:L63" si="10">K58+I58</f>
        <v>2042703.7658654964</v>
      </c>
      <c r="M58" s="178">
        <f t="shared" ref="M58:M63" si="11">I58-K58</f>
        <v>-377964.1870383647</v>
      </c>
      <c r="N58" s="180">
        <f>GEOMEAN(D58:F58)</f>
        <v>555523.45715527295</v>
      </c>
      <c r="O58" s="8"/>
      <c r="P58" s="108" t="s">
        <v>32</v>
      </c>
      <c r="Q58" s="80" t="s">
        <v>3</v>
      </c>
      <c r="R58" s="80">
        <v>1</v>
      </c>
      <c r="S58" s="83">
        <f t="shared" ref="S58:S63" si="12">C58</f>
        <v>11</v>
      </c>
      <c r="T58" s="208">
        <f t="shared" ref="T58:T63" si="13">N58</f>
        <v>555523.45715527295</v>
      </c>
      <c r="U58" s="209">
        <f t="shared" ref="U58:U63" si="14">T58*S58*R58</f>
        <v>6110758.0287080025</v>
      </c>
      <c r="V58" s="16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</row>
    <row r="59" spans="1:123" s="46" customFormat="1" ht="18.75" customHeight="1" x14ac:dyDescent="0.2">
      <c r="B59" s="60" t="s">
        <v>33</v>
      </c>
      <c r="C59" s="49">
        <v>11</v>
      </c>
      <c r="D59" s="43">
        <v>865826.59668367356</v>
      </c>
      <c r="E59" s="43">
        <v>420000</v>
      </c>
      <c r="F59" s="43">
        <v>650000</v>
      </c>
      <c r="G59" s="106">
        <v>2800000</v>
      </c>
      <c r="H59" s="244"/>
      <c r="I59" s="181">
        <f>GEOMEAN(D59:G59)</f>
        <v>901961.29236113571</v>
      </c>
      <c r="J59" s="193">
        <f>(D59+E59+F59+G59)/4</f>
        <v>1183956.6491709184</v>
      </c>
      <c r="K59" s="194">
        <f>SQRT(((D59-J59)^2+(E59-J59)^2+(F59-J59)^2+(G59-J59)^2)/3)</f>
        <v>1092633.2576335508</v>
      </c>
      <c r="L59" s="184">
        <f t="shared" si="10"/>
        <v>1994594.5499946866</v>
      </c>
      <c r="M59" s="184">
        <f t="shared" si="11"/>
        <v>-190671.96527241508</v>
      </c>
      <c r="N59" s="186">
        <f>GEOMEAN(D59:F59)</f>
        <v>618298.02107423649</v>
      </c>
      <c r="O59" s="8"/>
      <c r="P59" s="60" t="s">
        <v>33</v>
      </c>
      <c r="Q59" s="19" t="s">
        <v>3</v>
      </c>
      <c r="R59" s="19">
        <v>1</v>
      </c>
      <c r="S59" s="93">
        <f t="shared" si="12"/>
        <v>11</v>
      </c>
      <c r="T59" s="153">
        <f t="shared" si="13"/>
        <v>618298.02107423649</v>
      </c>
      <c r="U59" s="210">
        <f t="shared" si="14"/>
        <v>6801278.231816601</v>
      </c>
      <c r="V59" s="16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</row>
    <row r="60" spans="1:123" s="46" customFormat="1" ht="18.75" customHeight="1" x14ac:dyDescent="0.2">
      <c r="B60" s="60" t="s">
        <v>34</v>
      </c>
      <c r="C60" s="49">
        <v>11</v>
      </c>
      <c r="D60" s="43">
        <v>865826.59668367356</v>
      </c>
      <c r="E60" s="43">
        <v>280000</v>
      </c>
      <c r="F60" s="85">
        <v>180000</v>
      </c>
      <c r="G60" s="106">
        <v>2800000</v>
      </c>
      <c r="H60" s="244"/>
      <c r="I60" s="181">
        <f>GEOMEAN(D60:G60)</f>
        <v>591227.83515280287</v>
      </c>
      <c r="J60" s="193">
        <f>(D60+E60+F60+G60)/4</f>
        <v>1031456.6491709184</v>
      </c>
      <c r="K60" s="194">
        <f>SQRT(((D60-J60)^2+(E60-J60)^2+(F60-J60)^2+(G60-J60)^2)/3)</f>
        <v>1217216.0064465737</v>
      </c>
      <c r="L60" s="184">
        <f t="shared" si="10"/>
        <v>1808443.8415993764</v>
      </c>
      <c r="M60" s="184">
        <f t="shared" si="11"/>
        <v>-625988.17129377078</v>
      </c>
      <c r="N60" s="186">
        <f>GEOMEAN(D60:F60)</f>
        <v>352063.08182261552</v>
      </c>
      <c r="O60" s="8"/>
      <c r="P60" s="60" t="s">
        <v>34</v>
      </c>
      <c r="Q60" s="19" t="s">
        <v>3</v>
      </c>
      <c r="R60" s="19">
        <v>1</v>
      </c>
      <c r="S60" s="93">
        <f t="shared" si="12"/>
        <v>11</v>
      </c>
      <c r="T60" s="153">
        <f t="shared" si="13"/>
        <v>352063.08182261552</v>
      </c>
      <c r="U60" s="210">
        <f t="shared" si="14"/>
        <v>3872693.9000487709</v>
      </c>
      <c r="V60" s="16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</row>
    <row r="61" spans="1:123" s="241" customFormat="1" ht="18.75" customHeight="1" x14ac:dyDescent="0.2">
      <c r="B61" s="60" t="s">
        <v>35</v>
      </c>
      <c r="C61" s="251">
        <v>2</v>
      </c>
      <c r="D61" s="97">
        <v>300551.30137755105</v>
      </c>
      <c r="E61" s="97">
        <v>85000</v>
      </c>
      <c r="F61" s="97">
        <v>130000</v>
      </c>
      <c r="G61" s="292">
        <v>650000</v>
      </c>
      <c r="H61" s="253"/>
      <c r="I61" s="254">
        <f>GEOMEAN(D61:G61)</f>
        <v>215550.26537054012</v>
      </c>
      <c r="J61" s="255">
        <f>(D61+E61+F61+G61)/4</f>
        <v>291387.82534438779</v>
      </c>
      <c r="K61" s="256">
        <f>SQRT(((D61-J61)^2+(E61-J61)^2+(F61-J61)^2+(G61-J61)^2)/3)</f>
        <v>256468.72825877089</v>
      </c>
      <c r="L61" s="257">
        <f t="shared" si="10"/>
        <v>472018.99362931098</v>
      </c>
      <c r="M61" s="257">
        <f t="shared" si="11"/>
        <v>-40918.462888230773</v>
      </c>
      <c r="N61" s="186">
        <f>GEOMEAN(D61:F61)</f>
        <v>149197.07088957154</v>
      </c>
      <c r="O61" s="232"/>
      <c r="P61" s="258" t="s">
        <v>35</v>
      </c>
      <c r="Q61" s="133" t="s">
        <v>3</v>
      </c>
      <c r="R61" s="133">
        <v>6</v>
      </c>
      <c r="S61" s="214">
        <f t="shared" si="12"/>
        <v>2</v>
      </c>
      <c r="T61" s="259">
        <f t="shared" si="13"/>
        <v>149197.07088957154</v>
      </c>
      <c r="U61" s="210">
        <f t="shared" si="14"/>
        <v>1790364.8506748583</v>
      </c>
      <c r="V61" s="260"/>
      <c r="W61" s="232"/>
      <c r="X61" s="232"/>
      <c r="Y61" s="232"/>
      <c r="Z61" s="232"/>
      <c r="AA61" s="232"/>
      <c r="AB61" s="232"/>
      <c r="AC61" s="232"/>
      <c r="AD61" s="232"/>
      <c r="AE61" s="232"/>
      <c r="AF61" s="232"/>
      <c r="AG61" s="232"/>
      <c r="AH61" s="232"/>
      <c r="AI61" s="232"/>
      <c r="AJ61" s="232"/>
      <c r="AK61" s="232"/>
      <c r="AL61" s="232"/>
      <c r="AM61" s="232"/>
      <c r="AN61" s="232"/>
      <c r="AO61" s="232"/>
      <c r="AP61" s="232"/>
      <c r="AQ61" s="232"/>
      <c r="AR61" s="232"/>
      <c r="AS61" s="232"/>
      <c r="AT61" s="232"/>
      <c r="AU61" s="232"/>
      <c r="AV61" s="232"/>
      <c r="AW61" s="232"/>
      <c r="AX61" s="232"/>
      <c r="AY61" s="232"/>
      <c r="AZ61" s="232"/>
      <c r="BA61" s="232"/>
      <c r="BB61" s="232"/>
      <c r="BC61" s="232"/>
      <c r="BD61" s="232"/>
      <c r="BE61" s="232"/>
      <c r="BF61" s="232"/>
      <c r="BG61" s="232"/>
      <c r="BH61" s="232"/>
      <c r="BI61" s="232"/>
      <c r="BJ61" s="232"/>
      <c r="BK61" s="232"/>
      <c r="BL61" s="232"/>
      <c r="BM61" s="232"/>
      <c r="BN61" s="232"/>
      <c r="BO61" s="232"/>
      <c r="BP61" s="232"/>
      <c r="BQ61" s="232"/>
      <c r="BR61" s="232"/>
      <c r="BS61" s="232"/>
      <c r="BT61" s="232"/>
      <c r="BU61" s="232"/>
      <c r="BV61" s="232"/>
      <c r="BW61" s="232"/>
      <c r="BX61" s="232"/>
      <c r="BY61" s="232"/>
      <c r="BZ61" s="232"/>
      <c r="CA61" s="232"/>
      <c r="CB61" s="232"/>
      <c r="CC61" s="232"/>
      <c r="CD61" s="232"/>
      <c r="CE61" s="232"/>
      <c r="CF61" s="232"/>
      <c r="CG61" s="232"/>
      <c r="CH61" s="232"/>
      <c r="CI61" s="232"/>
      <c r="CJ61" s="232"/>
      <c r="CK61" s="232"/>
      <c r="CL61" s="232"/>
      <c r="CM61" s="232"/>
      <c r="CN61" s="232"/>
      <c r="CO61" s="232"/>
      <c r="CP61" s="232"/>
      <c r="CQ61" s="232"/>
      <c r="CR61" s="232"/>
      <c r="CS61" s="232"/>
      <c r="CT61" s="232"/>
      <c r="CU61" s="232"/>
      <c r="CV61" s="232"/>
      <c r="CW61" s="232"/>
      <c r="CX61" s="232"/>
      <c r="CY61" s="232"/>
      <c r="CZ61" s="232"/>
      <c r="DA61" s="232"/>
      <c r="DB61" s="232"/>
      <c r="DC61" s="232"/>
      <c r="DD61" s="232"/>
      <c r="DE61" s="232"/>
      <c r="DF61" s="232"/>
      <c r="DG61" s="232"/>
      <c r="DH61" s="232"/>
      <c r="DI61" s="232"/>
      <c r="DJ61" s="232"/>
      <c r="DK61" s="232"/>
      <c r="DL61" s="232"/>
      <c r="DM61" s="232"/>
      <c r="DN61" s="232"/>
      <c r="DO61" s="232"/>
      <c r="DP61" s="232"/>
      <c r="DQ61" s="232"/>
      <c r="DR61" s="232"/>
      <c r="DS61" s="232"/>
    </row>
    <row r="62" spans="1:123" s="261" customFormat="1" ht="18.75" customHeight="1" x14ac:dyDescent="0.2">
      <c r="B62" s="284" t="s">
        <v>140</v>
      </c>
      <c r="C62" s="262">
        <v>11</v>
      </c>
      <c r="D62" s="267">
        <v>3120280</v>
      </c>
      <c r="E62" s="263">
        <v>180000</v>
      </c>
      <c r="F62" s="263">
        <v>350000</v>
      </c>
      <c r="G62" s="264"/>
      <c r="H62" s="265"/>
      <c r="I62" s="268">
        <f>GEOMEAN(D62:F62)</f>
        <v>581448.65772869554</v>
      </c>
      <c r="J62" s="269">
        <f>(D62+E62+F62)/3</f>
        <v>1216760</v>
      </c>
      <c r="K62" s="270">
        <f>SQRT(((D62-J62)^2+(E62-J62)^2+(F62-J62)^2)/2)</f>
        <v>1650686.6125343114</v>
      </c>
      <c r="L62" s="271">
        <f t="shared" si="10"/>
        <v>2232135.2702630069</v>
      </c>
      <c r="M62" s="271">
        <f t="shared" si="11"/>
        <v>-1069237.9548056158</v>
      </c>
      <c r="N62" s="186">
        <f>GEOMEAN(E62,F62)</f>
        <v>250998.00796022266</v>
      </c>
      <c r="O62" s="15"/>
      <c r="P62" s="287" t="s">
        <v>140</v>
      </c>
      <c r="Q62" s="133" t="s">
        <v>3</v>
      </c>
      <c r="R62" s="133">
        <v>1</v>
      </c>
      <c r="S62" s="214">
        <f t="shared" si="12"/>
        <v>11</v>
      </c>
      <c r="T62" s="259">
        <f t="shared" si="13"/>
        <v>250998.00796022266</v>
      </c>
      <c r="U62" s="210">
        <f t="shared" si="14"/>
        <v>2760978.0875624493</v>
      </c>
      <c r="V62" s="266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</row>
    <row r="63" spans="1:123" s="46" customFormat="1" ht="18.75" customHeight="1" thickBot="1" x14ac:dyDescent="0.3">
      <c r="B63" s="61" t="s">
        <v>36</v>
      </c>
      <c r="C63" s="50">
        <v>2</v>
      </c>
      <c r="D63" s="44">
        <v>300551.30137755105</v>
      </c>
      <c r="E63" s="44">
        <v>85000</v>
      </c>
      <c r="F63" s="44">
        <v>160000</v>
      </c>
      <c r="G63" s="111">
        <v>650000</v>
      </c>
      <c r="H63" s="244"/>
      <c r="I63" s="187">
        <f>GEOMEAN(D63:G63)</f>
        <v>227034.95071092949</v>
      </c>
      <c r="J63" s="197">
        <f>(D63+E63+F63+G63)/4</f>
        <v>298887.82534438779</v>
      </c>
      <c r="K63" s="198">
        <f>SQRT(((D63-J63)^2+(E63-J63)^2+(F63-J63)^2+(G63-J63)^2)/3)</f>
        <v>250546.30723238271</v>
      </c>
      <c r="L63" s="190">
        <f t="shared" si="10"/>
        <v>477581.25794331217</v>
      </c>
      <c r="M63" s="190">
        <f t="shared" si="11"/>
        <v>-23511.356521453214</v>
      </c>
      <c r="N63" s="199">
        <f>GEOMEAN(D63:F63)</f>
        <v>159889.21626350176</v>
      </c>
      <c r="O63" s="8"/>
      <c r="P63" s="61" t="s">
        <v>36</v>
      </c>
      <c r="Q63" s="81" t="s">
        <v>3</v>
      </c>
      <c r="R63" s="81">
        <v>1</v>
      </c>
      <c r="S63" s="211">
        <f t="shared" si="12"/>
        <v>2</v>
      </c>
      <c r="T63" s="212">
        <f t="shared" si="13"/>
        <v>159889.21626350176</v>
      </c>
      <c r="U63" s="213">
        <f t="shared" si="14"/>
        <v>319778.43252700352</v>
      </c>
      <c r="V63" s="102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</row>
    <row r="64" spans="1:123" s="1" customFormat="1" ht="18.75" customHeight="1" thickBot="1" x14ac:dyDescent="0.25">
      <c r="A64" s="46"/>
      <c r="C64" s="2"/>
      <c r="D64" s="5"/>
      <c r="E64" s="5"/>
      <c r="F64" s="7"/>
      <c r="G64" s="7"/>
      <c r="H64" s="204"/>
      <c r="I64" s="151"/>
      <c r="J64" s="17"/>
      <c r="K64" s="29"/>
      <c r="L64" s="203"/>
      <c r="M64" s="203"/>
      <c r="N64" s="151"/>
      <c r="O64" s="7"/>
      <c r="P64" s="36"/>
      <c r="Q64" s="11"/>
      <c r="R64" s="11"/>
      <c r="S64" s="35"/>
      <c r="T64" s="343" t="s">
        <v>4</v>
      </c>
      <c r="U64" s="343">
        <f>SUM(U58:U63)</f>
        <v>21655851.531337682</v>
      </c>
      <c r="V64" s="16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</row>
    <row r="65" spans="1:123" ht="18.75" customHeight="1" thickBot="1" x14ac:dyDescent="0.25">
      <c r="B65" s="52" t="s">
        <v>132</v>
      </c>
      <c r="C65" s="28"/>
      <c r="D65" s="28"/>
      <c r="E65" s="28"/>
      <c r="I65" s="151"/>
      <c r="J65" s="17"/>
      <c r="K65" s="29"/>
      <c r="L65" s="203"/>
      <c r="M65" s="203"/>
      <c r="N65" s="151"/>
      <c r="P65" s="52" t="s">
        <v>132</v>
      </c>
      <c r="Q65" s="13"/>
      <c r="R65" s="13"/>
      <c r="S65" s="355"/>
      <c r="T65" s="344"/>
      <c r="U65" s="344"/>
    </row>
    <row r="66" spans="1:123" ht="18.75" customHeight="1" thickBot="1" x14ac:dyDescent="0.35">
      <c r="B66" s="82" t="s">
        <v>129</v>
      </c>
      <c r="C66" s="28"/>
      <c r="D66" s="28"/>
      <c r="E66" s="28"/>
      <c r="I66" s="151"/>
      <c r="J66" s="17"/>
      <c r="K66" s="202"/>
      <c r="L66" s="203"/>
      <c r="M66" s="203"/>
      <c r="N66" s="151"/>
      <c r="P66" s="82" t="s">
        <v>129</v>
      </c>
      <c r="Q66" s="10"/>
      <c r="R66" s="149"/>
      <c r="S66" s="355"/>
      <c r="T66" s="207"/>
      <c r="U66" s="207"/>
    </row>
    <row r="67" spans="1:123" ht="18.75" customHeight="1" x14ac:dyDescent="0.2">
      <c r="B67" s="112" t="s">
        <v>121</v>
      </c>
      <c r="C67" s="113">
        <v>11</v>
      </c>
      <c r="D67" s="89">
        <v>1956826</v>
      </c>
      <c r="E67" s="42">
        <v>280000</v>
      </c>
      <c r="F67" s="90">
        <v>60000</v>
      </c>
      <c r="G67" s="104">
        <v>150000</v>
      </c>
      <c r="H67" s="244"/>
      <c r="I67" s="175">
        <f>GEOMEAN(D67:G67)</f>
        <v>264995.31003086001</v>
      </c>
      <c r="J67" s="176">
        <f t="shared" ref="J67:J73" si="15">(D67+E67+F67+G67)/4</f>
        <v>611706.5</v>
      </c>
      <c r="K67" s="177">
        <f t="shared" ref="K67:K73" si="16">SQRT(((D67-J67)^2+(E67-J67)^2+(F67-J67)^2+(G67-J67)^2)/3)</f>
        <v>901282.16552993737</v>
      </c>
      <c r="L67" s="178">
        <f t="shared" ref="L67:L73" si="17">K67+I67</f>
        <v>1166277.4755607974</v>
      </c>
      <c r="M67" s="178">
        <f t="shared" ref="M67:M73" si="18">I67-K67</f>
        <v>-636286.85549907736</v>
      </c>
      <c r="N67" s="180">
        <f>GEOMEAN(E67:G67)</f>
        <v>136081.84231906733</v>
      </c>
      <c r="P67" s="112" t="s">
        <v>37</v>
      </c>
      <c r="Q67" s="80" t="s">
        <v>3</v>
      </c>
      <c r="R67" s="80">
        <v>1</v>
      </c>
      <c r="S67" s="83">
        <f t="shared" ref="S67:S73" si="19">C67</f>
        <v>11</v>
      </c>
      <c r="T67" s="208">
        <f t="shared" ref="T67:T73" si="20">N67</f>
        <v>136081.84231906733</v>
      </c>
      <c r="U67" s="209">
        <f>T67*S67*R67</f>
        <v>1496900.2655097407</v>
      </c>
    </row>
    <row r="68" spans="1:123" ht="18.75" customHeight="1" x14ac:dyDescent="0.2">
      <c r="B68" s="51" t="s">
        <v>38</v>
      </c>
      <c r="C68" s="47">
        <v>11</v>
      </c>
      <c r="D68" s="43">
        <v>109472.32831632654</v>
      </c>
      <c r="E68" s="291">
        <v>35000</v>
      </c>
      <c r="F68" s="43">
        <v>60000</v>
      </c>
      <c r="G68" s="106">
        <v>150000</v>
      </c>
      <c r="H68" s="244"/>
      <c r="I68" s="181">
        <f>GEOMEAN(D68:G68)</f>
        <v>76630.86488475345</v>
      </c>
      <c r="J68" s="182">
        <f t="shared" si="15"/>
        <v>88618.082079081636</v>
      </c>
      <c r="K68" s="183">
        <f t="shared" si="16"/>
        <v>51304.752156430215</v>
      </c>
      <c r="L68" s="184">
        <f t="shared" si="17"/>
        <v>127935.61704118366</v>
      </c>
      <c r="M68" s="184">
        <f t="shared" si="18"/>
        <v>25326.112728323234</v>
      </c>
      <c r="N68" s="186">
        <f>GEOMEAN(D68:F68)</f>
        <v>61259.655462024188</v>
      </c>
      <c r="P68" s="51" t="s">
        <v>38</v>
      </c>
      <c r="Q68" s="19" t="s">
        <v>3</v>
      </c>
      <c r="R68" s="19">
        <v>1</v>
      </c>
      <c r="S68" s="93">
        <f t="shared" si="19"/>
        <v>11</v>
      </c>
      <c r="T68" s="153">
        <f t="shared" si="20"/>
        <v>61259.655462024188</v>
      </c>
      <c r="U68" s="210">
        <f t="shared" ref="U68:U73" si="21">T68*S68*R68</f>
        <v>673856.21008226601</v>
      </c>
    </row>
    <row r="69" spans="1:123" ht="18.75" customHeight="1" x14ac:dyDescent="0.2">
      <c r="B69" s="51" t="s">
        <v>39</v>
      </c>
      <c r="C69" s="47">
        <v>11</v>
      </c>
      <c r="D69" s="70">
        <v>467745.4028061225</v>
      </c>
      <c r="E69" s="43">
        <v>40000</v>
      </c>
      <c r="F69" s="43">
        <v>40000</v>
      </c>
      <c r="G69" s="105">
        <v>85000</v>
      </c>
      <c r="H69" s="244"/>
      <c r="I69" s="181">
        <f>GEOMEAN(D69:G69)</f>
        <v>89307.330714185344</v>
      </c>
      <c r="J69" s="182">
        <f t="shared" si="15"/>
        <v>158186.35070153064</v>
      </c>
      <c r="K69" s="183">
        <f t="shared" si="16"/>
        <v>207460.09708952965</v>
      </c>
      <c r="L69" s="184">
        <f t="shared" si="17"/>
        <v>296767.42780371499</v>
      </c>
      <c r="M69" s="184">
        <f t="shared" si="18"/>
        <v>-118152.7663753443</v>
      </c>
      <c r="N69" s="186">
        <f>GEOMEAN(E69:G69)</f>
        <v>51425.631813164706</v>
      </c>
      <c r="P69" s="51" t="s">
        <v>39</v>
      </c>
      <c r="Q69" s="19" t="s">
        <v>3</v>
      </c>
      <c r="R69" s="19">
        <v>1</v>
      </c>
      <c r="S69" s="93">
        <f t="shared" si="19"/>
        <v>11</v>
      </c>
      <c r="T69" s="153">
        <f t="shared" si="20"/>
        <v>51425.631813164706</v>
      </c>
      <c r="U69" s="210">
        <f t="shared" si="21"/>
        <v>565681.94994481176</v>
      </c>
    </row>
    <row r="70" spans="1:123" ht="18.75" customHeight="1" x14ac:dyDescent="0.2">
      <c r="B70" s="58" t="s">
        <v>40</v>
      </c>
      <c r="C70" s="47">
        <v>11</v>
      </c>
      <c r="D70" s="70">
        <v>845922.53698979609</v>
      </c>
      <c r="E70" s="43">
        <v>40000</v>
      </c>
      <c r="F70" s="43">
        <v>45000</v>
      </c>
      <c r="G70" s="105">
        <v>150000</v>
      </c>
      <c r="H70" s="244"/>
      <c r="I70" s="181">
        <f>GEOMEAN(D70:G70)</f>
        <v>122934.44642272945</v>
      </c>
      <c r="J70" s="182">
        <f t="shared" si="15"/>
        <v>270230.63424744899</v>
      </c>
      <c r="K70" s="183">
        <f t="shared" si="16"/>
        <v>387131.13878208364</v>
      </c>
      <c r="L70" s="184">
        <f t="shared" si="17"/>
        <v>510065.58520481311</v>
      </c>
      <c r="M70" s="184">
        <f t="shared" si="18"/>
        <v>-264196.69235935417</v>
      </c>
      <c r="N70" s="186">
        <f>GEOMEAN(E70:G70)</f>
        <v>64633.04070095651</v>
      </c>
      <c r="P70" s="58" t="s">
        <v>40</v>
      </c>
      <c r="Q70" s="19" t="s">
        <v>3</v>
      </c>
      <c r="R70" s="19">
        <v>1</v>
      </c>
      <c r="S70" s="93">
        <f t="shared" si="19"/>
        <v>11</v>
      </c>
      <c r="T70" s="153">
        <f t="shared" si="20"/>
        <v>64633.04070095651</v>
      </c>
      <c r="U70" s="210">
        <f t="shared" si="21"/>
        <v>710963.44771052164</v>
      </c>
    </row>
    <row r="71" spans="1:123" s="23" customFormat="1" ht="18.75" customHeight="1" x14ac:dyDescent="0.2">
      <c r="A71" s="242"/>
      <c r="B71" s="285" t="s">
        <v>138</v>
      </c>
      <c r="C71" s="251">
        <v>11</v>
      </c>
      <c r="D71" s="132"/>
      <c r="E71" s="132">
        <v>180000</v>
      </c>
      <c r="F71" s="132">
        <v>50000</v>
      </c>
      <c r="G71" s="272"/>
      <c r="H71" s="245"/>
      <c r="I71" s="225">
        <f>GEOMEAN(E71:F71)</f>
        <v>94868.329805051384</v>
      </c>
      <c r="J71" s="226">
        <f>(E71+F71)/2</f>
        <v>115000</v>
      </c>
      <c r="K71" s="227">
        <f>SQRT(((E71-J71)^2+(F71-J71)^2)/1)</f>
        <v>91923.881554251173</v>
      </c>
      <c r="L71" s="228">
        <f t="shared" si="17"/>
        <v>186792.21135930257</v>
      </c>
      <c r="M71" s="228">
        <f t="shared" si="18"/>
        <v>2944.4482508002111</v>
      </c>
      <c r="N71" s="231">
        <f>GEOMEAN(E71:F71)</f>
        <v>94868.329805051384</v>
      </c>
      <c r="O71" s="21"/>
      <c r="P71" s="58" t="s">
        <v>41</v>
      </c>
      <c r="Q71" s="19" t="s">
        <v>3</v>
      </c>
      <c r="R71" s="19">
        <v>1</v>
      </c>
      <c r="S71" s="93">
        <f t="shared" si="19"/>
        <v>11</v>
      </c>
      <c r="T71" s="153">
        <f t="shared" si="20"/>
        <v>94868.329805051384</v>
      </c>
      <c r="U71" s="210">
        <f t="shared" si="21"/>
        <v>1043551.6278555652</v>
      </c>
      <c r="V71" s="206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  <c r="CP71" s="22"/>
      <c r="CQ71" s="22"/>
      <c r="CR71" s="22"/>
      <c r="CS71" s="22"/>
      <c r="CT71" s="22"/>
      <c r="CU71" s="22"/>
      <c r="CV71" s="22"/>
      <c r="CW71" s="22"/>
      <c r="CX71" s="22"/>
      <c r="CY71" s="22"/>
      <c r="CZ71" s="22"/>
      <c r="DA71" s="22"/>
      <c r="DB71" s="22"/>
      <c r="DC71" s="22"/>
      <c r="DD71" s="22"/>
      <c r="DE71" s="22"/>
      <c r="DF71" s="22"/>
      <c r="DG71" s="22"/>
      <c r="DH71" s="22"/>
      <c r="DI71" s="22"/>
      <c r="DJ71" s="22"/>
      <c r="DK71" s="22"/>
      <c r="DL71" s="22"/>
      <c r="DM71" s="22"/>
      <c r="DN71" s="22"/>
      <c r="DO71" s="22"/>
      <c r="DP71" s="22"/>
      <c r="DQ71" s="22"/>
      <c r="DR71" s="22"/>
      <c r="DS71" s="22"/>
    </row>
    <row r="72" spans="1:123" ht="18.75" customHeight="1" x14ac:dyDescent="0.2">
      <c r="B72" s="285" t="s">
        <v>139</v>
      </c>
      <c r="C72" s="251">
        <v>11</v>
      </c>
      <c r="D72" s="97"/>
      <c r="E72" s="100">
        <v>250000</v>
      </c>
      <c r="F72" s="97">
        <v>40000</v>
      </c>
      <c r="G72" s="252"/>
      <c r="H72" s="244"/>
      <c r="I72" s="225">
        <f>GEOMEAN(E72:F72)</f>
        <v>100000</v>
      </c>
      <c r="J72" s="229">
        <f>(E72+F72)/2</f>
        <v>145000</v>
      </c>
      <c r="K72" s="227">
        <f>SQRT(((E72-J72)^2+(F72-J72)^2)/1)</f>
        <v>148492.42404917497</v>
      </c>
      <c r="L72" s="228">
        <f>K72+I72</f>
        <v>248492.42404917497</v>
      </c>
      <c r="M72" s="228">
        <f>I72-K72</f>
        <v>-48492.424049174966</v>
      </c>
      <c r="N72" s="231">
        <f>GEOMEAN(F72)</f>
        <v>40000</v>
      </c>
      <c r="P72" s="58" t="s">
        <v>42</v>
      </c>
      <c r="Q72" s="19" t="s">
        <v>3</v>
      </c>
      <c r="R72" s="19">
        <v>1</v>
      </c>
      <c r="S72" s="93">
        <f t="shared" si="19"/>
        <v>11</v>
      </c>
      <c r="T72" s="154">
        <f t="shared" si="20"/>
        <v>40000</v>
      </c>
      <c r="U72" s="210">
        <f t="shared" si="21"/>
        <v>440000</v>
      </c>
    </row>
    <row r="73" spans="1:123" s="23" customFormat="1" ht="18.75" customHeight="1" thickBot="1" x14ac:dyDescent="0.25">
      <c r="A73" s="242"/>
      <c r="B73" s="59" t="s">
        <v>43</v>
      </c>
      <c r="C73" s="48">
        <v>11</v>
      </c>
      <c r="D73" s="91">
        <v>955394.86530612258</v>
      </c>
      <c r="E73" s="44">
        <v>80000</v>
      </c>
      <c r="F73" s="44">
        <v>40000</v>
      </c>
      <c r="G73" s="107">
        <v>150000</v>
      </c>
      <c r="H73" s="244"/>
      <c r="I73" s="187">
        <f>GEOMEAN(D73:G73)</f>
        <v>146337.63602847341</v>
      </c>
      <c r="J73" s="188">
        <f t="shared" si="15"/>
        <v>306348.71632653067</v>
      </c>
      <c r="K73" s="189">
        <f t="shared" si="16"/>
        <v>435078.99844880716</v>
      </c>
      <c r="L73" s="190">
        <f t="shared" si="17"/>
        <v>581416.63447728055</v>
      </c>
      <c r="M73" s="190">
        <f t="shared" si="18"/>
        <v>-288741.36242033378</v>
      </c>
      <c r="N73" s="192">
        <f>GEOMEAN(E73:G73)</f>
        <v>78297.352823377267</v>
      </c>
      <c r="O73" s="21"/>
      <c r="P73" s="59" t="s">
        <v>43</v>
      </c>
      <c r="Q73" s="81" t="s">
        <v>3</v>
      </c>
      <c r="R73" s="81">
        <v>1</v>
      </c>
      <c r="S73" s="211">
        <f t="shared" si="19"/>
        <v>11</v>
      </c>
      <c r="T73" s="212">
        <f t="shared" si="20"/>
        <v>78297.352823377267</v>
      </c>
      <c r="U73" s="213">
        <f t="shared" si="21"/>
        <v>861270.88105714996</v>
      </c>
      <c r="V73" s="205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  <c r="CP73" s="22"/>
      <c r="CQ73" s="22"/>
      <c r="CR73" s="22"/>
      <c r="CS73" s="22"/>
      <c r="CT73" s="22"/>
      <c r="CU73" s="22"/>
      <c r="CV73" s="22"/>
      <c r="CW73" s="22"/>
      <c r="CX73" s="22"/>
      <c r="CY73" s="22"/>
      <c r="CZ73" s="22"/>
      <c r="DA73" s="22"/>
      <c r="DB73" s="22"/>
      <c r="DC73" s="22"/>
      <c r="DD73" s="22"/>
      <c r="DE73" s="22"/>
      <c r="DF73" s="22"/>
      <c r="DG73" s="22"/>
      <c r="DH73" s="22"/>
      <c r="DI73" s="22"/>
      <c r="DJ73" s="22"/>
      <c r="DK73" s="22"/>
      <c r="DL73" s="22"/>
      <c r="DM73" s="22"/>
      <c r="DN73" s="22"/>
      <c r="DO73" s="22"/>
      <c r="DP73" s="22"/>
      <c r="DQ73" s="22"/>
      <c r="DR73" s="22"/>
      <c r="DS73" s="22"/>
    </row>
    <row r="74" spans="1:123" s="32" customFormat="1" ht="18.75" customHeight="1" thickBot="1" x14ac:dyDescent="0.25">
      <c r="A74" s="240"/>
      <c r="B74" s="28"/>
      <c r="C74" s="28"/>
      <c r="D74" s="28"/>
      <c r="E74" s="28"/>
      <c r="F74" s="16"/>
      <c r="G74" s="16"/>
      <c r="H74" s="204"/>
      <c r="I74" s="150"/>
      <c r="J74" s="17"/>
      <c r="K74" s="29"/>
      <c r="L74" s="152"/>
      <c r="M74" s="152"/>
      <c r="N74" s="151"/>
      <c r="O74" s="16"/>
      <c r="P74" s="28"/>
      <c r="Q74" s="33"/>
      <c r="R74" s="33"/>
      <c r="S74" s="34"/>
      <c r="T74" s="343" t="s">
        <v>4</v>
      </c>
      <c r="U74" s="343">
        <f>SUM(U67:U73)</f>
        <v>5792224.3821600555</v>
      </c>
      <c r="V74" s="16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31"/>
      <c r="BT74" s="31"/>
      <c r="BU74" s="31"/>
      <c r="BV74" s="31"/>
      <c r="BW74" s="31"/>
      <c r="BX74" s="31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  <c r="CJ74" s="31"/>
      <c r="CK74" s="31"/>
      <c r="CL74" s="31"/>
      <c r="CM74" s="31"/>
      <c r="CN74" s="31"/>
      <c r="CO74" s="31"/>
      <c r="CP74" s="31"/>
      <c r="CQ74" s="31"/>
      <c r="CR74" s="31"/>
      <c r="CS74" s="31"/>
      <c r="CT74" s="31"/>
      <c r="CU74" s="31"/>
      <c r="CV74" s="31"/>
      <c r="CW74" s="31"/>
      <c r="CX74" s="31"/>
      <c r="CY74" s="31"/>
      <c r="CZ74" s="31"/>
      <c r="DA74" s="31"/>
      <c r="DB74" s="31"/>
      <c r="DC74" s="31"/>
      <c r="DD74" s="31"/>
      <c r="DE74" s="31"/>
      <c r="DF74" s="31"/>
      <c r="DG74" s="31"/>
      <c r="DH74" s="31"/>
      <c r="DI74" s="31"/>
      <c r="DJ74" s="31"/>
      <c r="DK74" s="31"/>
      <c r="DL74" s="31"/>
      <c r="DM74" s="31"/>
      <c r="DN74" s="31"/>
      <c r="DO74" s="31"/>
      <c r="DP74" s="31"/>
      <c r="DQ74" s="31"/>
      <c r="DR74" s="31"/>
      <c r="DS74" s="31"/>
    </row>
    <row r="75" spans="1:123" ht="18.75" customHeight="1" thickBot="1" x14ac:dyDescent="0.25">
      <c r="B75" s="67" t="s">
        <v>133</v>
      </c>
      <c r="C75" s="319" t="s">
        <v>120</v>
      </c>
      <c r="D75" s="28"/>
      <c r="E75" s="28"/>
      <c r="I75" s="150"/>
      <c r="J75" s="17"/>
      <c r="K75" s="20"/>
      <c r="L75" s="152"/>
      <c r="M75" s="152"/>
      <c r="N75" s="151"/>
      <c r="P75" s="67" t="s">
        <v>133</v>
      </c>
      <c r="Q75" s="321" t="s">
        <v>119</v>
      </c>
      <c r="R75" s="349" t="s">
        <v>118</v>
      </c>
      <c r="S75" s="207"/>
      <c r="T75" s="344"/>
      <c r="U75" s="344"/>
    </row>
    <row r="76" spans="1:123" ht="18.75" customHeight="1" thickBot="1" x14ac:dyDescent="0.25">
      <c r="B76" s="82" t="s">
        <v>129</v>
      </c>
      <c r="C76" s="320"/>
      <c r="D76" s="28"/>
      <c r="E76" s="28"/>
      <c r="I76" s="150"/>
      <c r="J76" s="17"/>
      <c r="K76" s="20"/>
      <c r="L76" s="152"/>
      <c r="M76" s="152"/>
      <c r="N76" s="151"/>
      <c r="P76" s="82" t="s">
        <v>129</v>
      </c>
      <c r="Q76" s="322"/>
      <c r="R76" s="350"/>
      <c r="S76" s="207"/>
      <c r="T76" s="94"/>
    </row>
    <row r="77" spans="1:123" ht="18.75" customHeight="1" x14ac:dyDescent="0.2">
      <c r="B77" s="116" t="s">
        <v>44</v>
      </c>
      <c r="C77" s="117">
        <v>2</v>
      </c>
      <c r="D77" s="89">
        <v>845922.53698979609</v>
      </c>
      <c r="E77" s="118">
        <v>380000</v>
      </c>
      <c r="F77" s="42">
        <v>70000</v>
      </c>
      <c r="G77" s="119">
        <v>209250</v>
      </c>
      <c r="H77" s="246"/>
      <c r="I77" s="161">
        <f>GEOMEAN(D77:G77)</f>
        <v>261950.61638836851</v>
      </c>
      <c r="J77" s="171">
        <f t="shared" ref="J77:J108" si="22">(D77+E77+F77+G77)/4</f>
        <v>376293.13424744899</v>
      </c>
      <c r="K77" s="172">
        <f t="shared" ref="K77:K108" si="23">SQRT(((D77-J77)^2+(E77-J77)^2+(F77-J77)^2+(G77-J77)^2)/3)</f>
        <v>337779.22255036066</v>
      </c>
      <c r="L77" s="164">
        <f t="shared" ref="L77:L108" si="24">K77+I77</f>
        <v>599729.83893872914</v>
      </c>
      <c r="M77" s="164">
        <f t="shared" ref="M77:M108" si="25">I77-K77</f>
        <v>-75828.606161992153</v>
      </c>
      <c r="N77" s="165">
        <f>GEOMEAN(E77:G77)</f>
        <v>177221.21149671407</v>
      </c>
      <c r="P77" s="116" t="s">
        <v>44</v>
      </c>
      <c r="Q77" s="80" t="s">
        <v>3</v>
      </c>
      <c r="R77" s="83">
        <f t="shared" ref="R77:R108" si="26">C77</f>
        <v>2</v>
      </c>
      <c r="S77" s="208">
        <f t="shared" ref="S77:S108" si="27">N77</f>
        <v>177221.21149671407</v>
      </c>
      <c r="T77" s="209">
        <f t="shared" ref="T77:T108" si="28">S77*R77</f>
        <v>354442.42299342813</v>
      </c>
    </row>
    <row r="78" spans="1:123" ht="18.75" customHeight="1" x14ac:dyDescent="0.2">
      <c r="B78" s="54" t="s">
        <v>45</v>
      </c>
      <c r="C78" s="68">
        <v>2</v>
      </c>
      <c r="D78" s="70">
        <v>507553.52219387761</v>
      </c>
      <c r="E78" s="75">
        <v>280000</v>
      </c>
      <c r="F78" s="43">
        <v>120000</v>
      </c>
      <c r="G78" s="115">
        <v>171000</v>
      </c>
      <c r="H78" s="156"/>
      <c r="I78" s="166">
        <f>GEOMEAN(D78:G78)</f>
        <v>232382.97560087149</v>
      </c>
      <c r="J78" s="160">
        <f t="shared" si="22"/>
        <v>269638.38054846937</v>
      </c>
      <c r="K78" s="25">
        <f t="shared" si="23"/>
        <v>172077.64994541099</v>
      </c>
      <c r="L78" s="155">
        <f t="shared" si="24"/>
        <v>404460.62554628251</v>
      </c>
      <c r="M78" s="155">
        <f t="shared" si="25"/>
        <v>60305.325655460503</v>
      </c>
      <c r="N78" s="167">
        <f>GEOMEAN(E78:G78)</f>
        <v>179106.68504742044</v>
      </c>
      <c r="P78" s="54" t="s">
        <v>45</v>
      </c>
      <c r="Q78" s="19" t="s">
        <v>3</v>
      </c>
      <c r="R78" s="93">
        <f t="shared" si="26"/>
        <v>2</v>
      </c>
      <c r="S78" s="153">
        <f t="shared" si="27"/>
        <v>179106.68504742044</v>
      </c>
      <c r="T78" s="210">
        <f t="shared" si="28"/>
        <v>358213.37009484088</v>
      </c>
    </row>
    <row r="79" spans="1:123" ht="18.75" customHeight="1" x14ac:dyDescent="0.2">
      <c r="B79" s="54" t="s">
        <v>46</v>
      </c>
      <c r="C79" s="68">
        <v>2</v>
      </c>
      <c r="D79" s="70">
        <v>95539.486530612252</v>
      </c>
      <c r="E79" s="75">
        <v>86000</v>
      </c>
      <c r="F79" s="70">
        <v>35000</v>
      </c>
      <c r="G79" s="115">
        <v>64800</v>
      </c>
      <c r="H79" s="156"/>
      <c r="I79" s="166">
        <f>GEOMEAN(D79:G79)</f>
        <v>65702.379905611015</v>
      </c>
      <c r="J79" s="160">
        <f t="shared" si="22"/>
        <v>70334.871632653056</v>
      </c>
      <c r="K79" s="25">
        <f t="shared" si="23"/>
        <v>26831.926357767046</v>
      </c>
      <c r="L79" s="155">
        <f>K79+I79</f>
        <v>92534.306263378065</v>
      </c>
      <c r="M79" s="155">
        <f t="shared" si="25"/>
        <v>38870.453547843965</v>
      </c>
      <c r="N79" s="167">
        <f>GEOMEAN(E79,G79)</f>
        <v>74651.188871979801</v>
      </c>
      <c r="P79" s="54" t="s">
        <v>46</v>
      </c>
      <c r="Q79" s="19" t="s">
        <v>3</v>
      </c>
      <c r="R79" s="93">
        <f t="shared" si="26"/>
        <v>2</v>
      </c>
      <c r="S79" s="153">
        <f t="shared" si="27"/>
        <v>74651.188871979801</v>
      </c>
      <c r="T79" s="210">
        <f t="shared" si="28"/>
        <v>149302.3777439596</v>
      </c>
    </row>
    <row r="80" spans="1:123" ht="18.75" customHeight="1" x14ac:dyDescent="0.2">
      <c r="B80" s="54" t="s">
        <v>47</v>
      </c>
      <c r="C80" s="68">
        <v>2</v>
      </c>
      <c r="D80" s="43">
        <v>101510.70443877553</v>
      </c>
      <c r="E80" s="75">
        <v>105000</v>
      </c>
      <c r="F80" s="70">
        <v>35000</v>
      </c>
      <c r="G80" s="115">
        <v>102666.66666666667</v>
      </c>
      <c r="H80" s="156"/>
      <c r="I80" s="166">
        <f>GEOMEAN(D80:G80)</f>
        <v>78668.281235826333</v>
      </c>
      <c r="J80" s="160">
        <f t="shared" si="22"/>
        <v>86044.342776360558</v>
      </c>
      <c r="K80" s="25">
        <f t="shared" si="23"/>
        <v>34060.494539556952</v>
      </c>
      <c r="L80" s="155">
        <f t="shared" si="24"/>
        <v>112728.77577538328</v>
      </c>
      <c r="M80" s="155">
        <f t="shared" si="25"/>
        <v>44607.786696269381</v>
      </c>
      <c r="N80" s="167">
        <f>GEOMEAN(D80:E80,G80)</f>
        <v>103048.94126374961</v>
      </c>
      <c r="P80" s="54" t="s">
        <v>47</v>
      </c>
      <c r="Q80" s="19" t="s">
        <v>3</v>
      </c>
      <c r="R80" s="93">
        <f t="shared" si="26"/>
        <v>2</v>
      </c>
      <c r="S80" s="153">
        <f t="shared" si="27"/>
        <v>103048.94126374961</v>
      </c>
      <c r="T80" s="210">
        <f t="shared" si="28"/>
        <v>206097.88252749923</v>
      </c>
    </row>
    <row r="81" spans="2:20" ht="18.75" customHeight="1" x14ac:dyDescent="0.2">
      <c r="B81" s="54" t="s">
        <v>48</v>
      </c>
      <c r="C81" s="68">
        <v>2</v>
      </c>
      <c r="D81" s="43">
        <v>57721.773112244904</v>
      </c>
      <c r="E81" s="75">
        <v>35000</v>
      </c>
      <c r="F81" s="43">
        <v>40000</v>
      </c>
      <c r="G81" s="137">
        <v>108000</v>
      </c>
      <c r="H81" s="156"/>
      <c r="I81" s="166">
        <f>GEOMEAN(D81:G81)</f>
        <v>54352.917872922524</v>
      </c>
      <c r="J81" s="160">
        <f t="shared" si="22"/>
        <v>60180.443278061226</v>
      </c>
      <c r="K81" s="25">
        <f t="shared" si="23"/>
        <v>33336.966861857225</v>
      </c>
      <c r="L81" s="155">
        <f t="shared" si="24"/>
        <v>87689.884734779742</v>
      </c>
      <c r="M81" s="155">
        <f t="shared" si="25"/>
        <v>21015.951011065299</v>
      </c>
      <c r="N81" s="167">
        <f>GEOMEAN(D81:F81)</f>
        <v>43233.716098097444</v>
      </c>
      <c r="P81" s="54" t="s">
        <v>48</v>
      </c>
      <c r="Q81" s="19" t="s">
        <v>3</v>
      </c>
      <c r="R81" s="93">
        <f t="shared" si="26"/>
        <v>2</v>
      </c>
      <c r="S81" s="153">
        <f t="shared" si="27"/>
        <v>43233.716098097444</v>
      </c>
      <c r="T81" s="210">
        <f t="shared" si="28"/>
        <v>86467.432196194888</v>
      </c>
    </row>
    <row r="82" spans="2:20" ht="18.75" customHeight="1" x14ac:dyDescent="0.2">
      <c r="B82" s="54" t="s">
        <v>49</v>
      </c>
      <c r="C82" s="68">
        <v>2</v>
      </c>
      <c r="D82" s="43">
        <v>70858.452510204093</v>
      </c>
      <c r="E82" s="75">
        <v>65000</v>
      </c>
      <c r="F82" s="43">
        <v>30000</v>
      </c>
      <c r="G82" s="137">
        <v>190800</v>
      </c>
      <c r="H82" s="156"/>
      <c r="I82" s="166">
        <f t="shared" ref="I82:I145" si="29">GEOMEAN(D82:G82)</f>
        <v>71655.76902417322</v>
      </c>
      <c r="J82" s="160">
        <f t="shared" si="22"/>
        <v>89164.613127551027</v>
      </c>
      <c r="K82" s="25">
        <f t="shared" si="23"/>
        <v>70117.157565980175</v>
      </c>
      <c r="L82" s="155">
        <f t="shared" si="24"/>
        <v>141772.92659015339</v>
      </c>
      <c r="M82" s="155">
        <f t="shared" si="25"/>
        <v>1538.6114581930451</v>
      </c>
      <c r="N82" s="167">
        <f>GEOMEAN(D82:F82)</f>
        <v>51698.200311592045</v>
      </c>
      <c r="P82" s="54" t="s">
        <v>49</v>
      </c>
      <c r="Q82" s="19" t="s">
        <v>3</v>
      </c>
      <c r="R82" s="93">
        <f t="shared" si="26"/>
        <v>2</v>
      </c>
      <c r="S82" s="153">
        <f t="shared" si="27"/>
        <v>51698.200311592045</v>
      </c>
      <c r="T82" s="210">
        <f t="shared" si="28"/>
        <v>103396.40062318409</v>
      </c>
    </row>
    <row r="83" spans="2:20" ht="18.75" customHeight="1" x14ac:dyDescent="0.2">
      <c r="B83" s="55" t="s">
        <v>50</v>
      </c>
      <c r="C83" s="68">
        <v>2</v>
      </c>
      <c r="D83" s="43">
        <v>159606.67387326533</v>
      </c>
      <c r="E83" s="75">
        <v>180000</v>
      </c>
      <c r="F83" s="70">
        <v>60000</v>
      </c>
      <c r="G83" s="115">
        <v>129600</v>
      </c>
      <c r="H83" s="156"/>
      <c r="I83" s="166">
        <f t="shared" si="29"/>
        <v>122255.93489257246</v>
      </c>
      <c r="J83" s="160">
        <f t="shared" si="22"/>
        <v>132301.66846831632</v>
      </c>
      <c r="K83" s="25">
        <f t="shared" si="23"/>
        <v>52457.99725140653</v>
      </c>
      <c r="L83" s="155">
        <f t="shared" si="24"/>
        <v>174713.93214397901</v>
      </c>
      <c r="M83" s="155">
        <f t="shared" si="25"/>
        <v>69797.937641165932</v>
      </c>
      <c r="N83" s="167">
        <f>GEOMEAN(D83:E83,G83)</f>
        <v>154992.08406490719</v>
      </c>
      <c r="P83" s="55" t="s">
        <v>50</v>
      </c>
      <c r="Q83" s="19" t="s">
        <v>3</v>
      </c>
      <c r="R83" s="93">
        <f t="shared" si="26"/>
        <v>2</v>
      </c>
      <c r="S83" s="153">
        <f t="shared" si="27"/>
        <v>154992.08406490719</v>
      </c>
      <c r="T83" s="210">
        <f t="shared" si="28"/>
        <v>309984.16812981438</v>
      </c>
    </row>
    <row r="84" spans="2:20" ht="18.75" customHeight="1" x14ac:dyDescent="0.2">
      <c r="B84" s="55" t="s">
        <v>51</v>
      </c>
      <c r="C84" s="68">
        <v>2</v>
      </c>
      <c r="D84" s="70">
        <v>5796.0621828571439</v>
      </c>
      <c r="E84" s="75">
        <v>17500</v>
      </c>
      <c r="F84" s="43">
        <v>25000</v>
      </c>
      <c r="G84" s="137">
        <v>32400</v>
      </c>
      <c r="H84" s="156"/>
      <c r="I84" s="166">
        <f t="shared" si="29"/>
        <v>16930.275525285801</v>
      </c>
      <c r="J84" s="160">
        <f t="shared" si="22"/>
        <v>20174.015545714286</v>
      </c>
      <c r="K84" s="25">
        <f t="shared" si="23"/>
        <v>11352.543384232744</v>
      </c>
      <c r="L84" s="155">
        <f t="shared" si="24"/>
        <v>28282.818909518544</v>
      </c>
      <c r="M84" s="155">
        <f t="shared" si="25"/>
        <v>5577.7321410530567</v>
      </c>
      <c r="N84" s="167">
        <f>GEOMEAN(E84:F84)</f>
        <v>20916.50066335189</v>
      </c>
      <c r="P84" s="55" t="s">
        <v>51</v>
      </c>
      <c r="Q84" s="19" t="s">
        <v>3</v>
      </c>
      <c r="R84" s="93">
        <f t="shared" si="26"/>
        <v>2</v>
      </c>
      <c r="S84" s="153">
        <f t="shared" si="27"/>
        <v>20916.50066335189</v>
      </c>
      <c r="T84" s="210">
        <f t="shared" si="28"/>
        <v>41833.001326703779</v>
      </c>
    </row>
    <row r="85" spans="2:20" ht="18.75" customHeight="1" x14ac:dyDescent="0.2">
      <c r="B85" s="55" t="s">
        <v>52</v>
      </c>
      <c r="C85" s="68">
        <v>2</v>
      </c>
      <c r="D85" s="70">
        <v>222925.46857142862</v>
      </c>
      <c r="E85" s="75">
        <v>45000</v>
      </c>
      <c r="F85" s="43">
        <v>45000</v>
      </c>
      <c r="G85" s="114">
        <v>54000</v>
      </c>
      <c r="H85" s="246"/>
      <c r="I85" s="166">
        <f t="shared" si="29"/>
        <v>70265.900905608039</v>
      </c>
      <c r="J85" s="160">
        <f t="shared" si="22"/>
        <v>91731.367142857154</v>
      </c>
      <c r="K85" s="25">
        <f t="shared" si="23"/>
        <v>87565.574792457468</v>
      </c>
      <c r="L85" s="155">
        <f t="shared" si="24"/>
        <v>157831.47569806551</v>
      </c>
      <c r="M85" s="155">
        <f t="shared" si="25"/>
        <v>-17299.673886849429</v>
      </c>
      <c r="N85" s="167">
        <f>GEOMEAN(E85:G85)</f>
        <v>47819.635613217499</v>
      </c>
      <c r="P85" s="55" t="s">
        <v>52</v>
      </c>
      <c r="Q85" s="19" t="s">
        <v>3</v>
      </c>
      <c r="R85" s="93">
        <f t="shared" si="26"/>
        <v>2</v>
      </c>
      <c r="S85" s="153">
        <f t="shared" si="27"/>
        <v>47819.635613217499</v>
      </c>
      <c r="T85" s="210">
        <f t="shared" si="28"/>
        <v>95639.271226434998</v>
      </c>
    </row>
    <row r="86" spans="2:20" ht="18.75" customHeight="1" x14ac:dyDescent="0.2">
      <c r="B86" s="55" t="s">
        <v>53</v>
      </c>
      <c r="C86" s="68">
        <v>2</v>
      </c>
      <c r="D86" s="43">
        <v>677136.11078571435</v>
      </c>
      <c r="E86" s="100">
        <v>890000</v>
      </c>
      <c r="F86" s="43">
        <v>680000</v>
      </c>
      <c r="G86" s="137">
        <v>531000</v>
      </c>
      <c r="H86" s="156"/>
      <c r="I86" s="166">
        <f t="shared" si="29"/>
        <v>682994.7317791502</v>
      </c>
      <c r="J86" s="160">
        <f t="shared" si="22"/>
        <v>694534.02769642859</v>
      </c>
      <c r="K86" s="25">
        <f t="shared" si="23"/>
        <v>147720.73880254535</v>
      </c>
      <c r="L86" s="155">
        <f t="shared" si="24"/>
        <v>830715.47058169555</v>
      </c>
      <c r="M86" s="155">
        <f t="shared" si="25"/>
        <v>535273.99297660484</v>
      </c>
      <c r="N86" s="167">
        <f>GEOMEAN(D86,F86)</f>
        <v>678566.5445144535</v>
      </c>
      <c r="P86" s="55" t="s">
        <v>53</v>
      </c>
      <c r="Q86" s="19" t="s">
        <v>3</v>
      </c>
      <c r="R86" s="93">
        <f t="shared" si="26"/>
        <v>2</v>
      </c>
      <c r="S86" s="153">
        <f t="shared" si="27"/>
        <v>678566.5445144535</v>
      </c>
      <c r="T86" s="210">
        <f t="shared" si="28"/>
        <v>1357133.089028907</v>
      </c>
    </row>
    <row r="87" spans="2:20" ht="18.75" customHeight="1" x14ac:dyDescent="0.2">
      <c r="B87" s="55" t="s">
        <v>54</v>
      </c>
      <c r="C87" s="68">
        <v>2</v>
      </c>
      <c r="D87" s="70">
        <v>4275392.0222448986</v>
      </c>
      <c r="E87" s="75">
        <v>2450000</v>
      </c>
      <c r="F87" s="43">
        <v>1450000</v>
      </c>
      <c r="G87" s="115">
        <v>4158000</v>
      </c>
      <c r="H87" s="156"/>
      <c r="I87" s="166">
        <f t="shared" si="29"/>
        <v>2819023.060353952</v>
      </c>
      <c r="J87" s="160">
        <f t="shared" si="22"/>
        <v>3083348.0055612247</v>
      </c>
      <c r="K87" s="25">
        <f t="shared" si="23"/>
        <v>1371714.4078708945</v>
      </c>
      <c r="L87" s="155">
        <f t="shared" si="24"/>
        <v>4190737.4682248468</v>
      </c>
      <c r="M87" s="155">
        <f t="shared" si="25"/>
        <v>1447308.6524830575</v>
      </c>
      <c r="N87" s="167">
        <f t="shared" ref="N87:N92" si="30">GEOMEAN(E87:G87)</f>
        <v>2453613.7148209303</v>
      </c>
      <c r="P87" s="55" t="s">
        <v>54</v>
      </c>
      <c r="Q87" s="19" t="s">
        <v>3</v>
      </c>
      <c r="R87" s="93">
        <f t="shared" si="26"/>
        <v>2</v>
      </c>
      <c r="S87" s="153">
        <f t="shared" si="27"/>
        <v>2453613.7148209303</v>
      </c>
      <c r="T87" s="210">
        <f t="shared" si="28"/>
        <v>4907227.4296418605</v>
      </c>
    </row>
    <row r="88" spans="2:20" ht="18.75" customHeight="1" x14ac:dyDescent="0.2">
      <c r="B88" s="55" t="s">
        <v>55</v>
      </c>
      <c r="C88" s="68">
        <v>2</v>
      </c>
      <c r="D88" s="70">
        <v>10592940.569081634</v>
      </c>
      <c r="E88" s="75">
        <v>1890000</v>
      </c>
      <c r="F88" s="43">
        <v>980000</v>
      </c>
      <c r="G88" s="289">
        <v>702000</v>
      </c>
      <c r="H88" s="156"/>
      <c r="I88" s="166">
        <f t="shared" si="29"/>
        <v>1926461.7119947104</v>
      </c>
      <c r="J88" s="160">
        <f t="shared" si="22"/>
        <v>3541235.1422704086</v>
      </c>
      <c r="K88" s="25">
        <f t="shared" si="23"/>
        <v>4728435.561179894</v>
      </c>
      <c r="L88" s="155">
        <f t="shared" si="24"/>
        <v>6654897.2731746044</v>
      </c>
      <c r="M88" s="155">
        <f t="shared" si="25"/>
        <v>-2801973.8491851836</v>
      </c>
      <c r="N88" s="167">
        <f t="shared" si="30"/>
        <v>1091461.2727295374</v>
      </c>
      <c r="P88" s="55" t="s">
        <v>55</v>
      </c>
      <c r="Q88" s="19" t="s">
        <v>3</v>
      </c>
      <c r="R88" s="93">
        <f t="shared" si="26"/>
        <v>2</v>
      </c>
      <c r="S88" s="153">
        <f t="shared" si="27"/>
        <v>1091461.2727295374</v>
      </c>
      <c r="T88" s="210">
        <f t="shared" si="28"/>
        <v>2182922.5454590749</v>
      </c>
    </row>
    <row r="89" spans="2:20" ht="18.75" customHeight="1" x14ac:dyDescent="0.2">
      <c r="B89" s="55" t="s">
        <v>56</v>
      </c>
      <c r="C89" s="68">
        <v>2</v>
      </c>
      <c r="D89" s="70">
        <v>9663420.9813775532</v>
      </c>
      <c r="E89" s="75">
        <v>3800000</v>
      </c>
      <c r="F89" s="43">
        <v>2800000</v>
      </c>
      <c r="G89" s="115">
        <v>4635000</v>
      </c>
      <c r="H89" s="156"/>
      <c r="I89" s="166">
        <f t="shared" si="29"/>
        <v>4672298.3461809065</v>
      </c>
      <c r="J89" s="160">
        <f t="shared" si="22"/>
        <v>5224605.2453443883</v>
      </c>
      <c r="K89" s="25">
        <f t="shared" si="23"/>
        <v>3052809.0989888604</v>
      </c>
      <c r="L89" s="155">
        <f t="shared" si="24"/>
        <v>7725107.4451697674</v>
      </c>
      <c r="M89" s="155">
        <f t="shared" si="25"/>
        <v>1619489.2471920461</v>
      </c>
      <c r="N89" s="167">
        <f t="shared" si="30"/>
        <v>3667165.0378600783</v>
      </c>
      <c r="P89" s="55" t="s">
        <v>56</v>
      </c>
      <c r="Q89" s="19" t="s">
        <v>3</v>
      </c>
      <c r="R89" s="93">
        <f t="shared" si="26"/>
        <v>2</v>
      </c>
      <c r="S89" s="153">
        <f t="shared" si="27"/>
        <v>3667165.0378600783</v>
      </c>
      <c r="T89" s="210">
        <f t="shared" si="28"/>
        <v>7334330.0757201565</v>
      </c>
    </row>
    <row r="90" spans="2:20" ht="18.75" customHeight="1" x14ac:dyDescent="0.2">
      <c r="B90" s="55" t="s">
        <v>57</v>
      </c>
      <c r="C90" s="68">
        <v>2</v>
      </c>
      <c r="D90" s="70">
        <v>905634.71607142873</v>
      </c>
      <c r="E90" s="75">
        <v>85000</v>
      </c>
      <c r="F90" s="43">
        <v>250000</v>
      </c>
      <c r="G90" s="115">
        <v>25500</v>
      </c>
      <c r="H90" s="156"/>
      <c r="I90" s="166">
        <f t="shared" si="29"/>
        <v>148837.73222413065</v>
      </c>
      <c r="J90" s="160">
        <f t="shared" si="22"/>
        <v>316533.67901785718</v>
      </c>
      <c r="K90" s="25">
        <f t="shared" si="23"/>
        <v>404052.47561154643</v>
      </c>
      <c r="L90" s="155">
        <f t="shared" si="24"/>
        <v>552890.20783567708</v>
      </c>
      <c r="M90" s="155">
        <f t="shared" si="25"/>
        <v>-255214.74338741577</v>
      </c>
      <c r="N90" s="167">
        <f t="shared" si="30"/>
        <v>81526.670233121462</v>
      </c>
      <c r="P90" s="55" t="s">
        <v>57</v>
      </c>
      <c r="Q90" s="19" t="s">
        <v>3</v>
      </c>
      <c r="R90" s="93">
        <f t="shared" si="26"/>
        <v>2</v>
      </c>
      <c r="S90" s="153">
        <f t="shared" si="27"/>
        <v>81526.670233121462</v>
      </c>
      <c r="T90" s="210">
        <f t="shared" si="28"/>
        <v>163053.34046624292</v>
      </c>
    </row>
    <row r="91" spans="2:20" ht="18.75" customHeight="1" x14ac:dyDescent="0.2">
      <c r="B91" s="55" t="s">
        <v>58</v>
      </c>
      <c r="C91" s="68">
        <v>2</v>
      </c>
      <c r="D91" s="70">
        <v>55731.367142857154</v>
      </c>
      <c r="E91" s="75">
        <v>45000</v>
      </c>
      <c r="F91" s="43">
        <v>30000</v>
      </c>
      <c r="G91" s="289">
        <v>10500</v>
      </c>
      <c r="H91" s="156"/>
      <c r="I91" s="166">
        <f t="shared" si="29"/>
        <v>29813.000756007987</v>
      </c>
      <c r="J91" s="160">
        <f t="shared" si="22"/>
        <v>35307.841785714292</v>
      </c>
      <c r="K91" s="25">
        <f t="shared" si="23"/>
        <v>19618.533052123701</v>
      </c>
      <c r="L91" s="155">
        <f t="shared" si="24"/>
        <v>49431.533808131688</v>
      </c>
      <c r="M91" s="155">
        <f t="shared" si="25"/>
        <v>10194.467703884286</v>
      </c>
      <c r="N91" s="167">
        <f t="shared" si="30"/>
        <v>24201.429690368157</v>
      </c>
      <c r="P91" s="55" t="s">
        <v>58</v>
      </c>
      <c r="Q91" s="19" t="s">
        <v>3</v>
      </c>
      <c r="R91" s="93">
        <f t="shared" si="26"/>
        <v>2</v>
      </c>
      <c r="S91" s="153">
        <f t="shared" si="27"/>
        <v>24201.429690368157</v>
      </c>
      <c r="T91" s="210">
        <f t="shared" si="28"/>
        <v>48402.859380736314</v>
      </c>
    </row>
    <row r="92" spans="2:20" ht="18.75" customHeight="1" x14ac:dyDescent="0.2">
      <c r="B92" s="55" t="s">
        <v>59</v>
      </c>
      <c r="C92" s="68">
        <v>2</v>
      </c>
      <c r="D92" s="70">
        <v>234469.82319387759</v>
      </c>
      <c r="E92" s="75">
        <v>45000</v>
      </c>
      <c r="F92" s="43">
        <v>35000</v>
      </c>
      <c r="G92" s="115">
        <v>28333.333333333336</v>
      </c>
      <c r="H92" s="156"/>
      <c r="I92" s="166">
        <f t="shared" si="29"/>
        <v>56874.330355740007</v>
      </c>
      <c r="J92" s="160">
        <f t="shared" si="22"/>
        <v>85700.789131802725</v>
      </c>
      <c r="K92" s="25">
        <f t="shared" si="23"/>
        <v>99415.583511994599</v>
      </c>
      <c r="L92" s="155">
        <f t="shared" si="24"/>
        <v>156289.91386773461</v>
      </c>
      <c r="M92" s="155">
        <f t="shared" si="25"/>
        <v>-42541.253156254592</v>
      </c>
      <c r="N92" s="167">
        <f t="shared" si="30"/>
        <v>35469.854723753546</v>
      </c>
      <c r="P92" s="55" t="s">
        <v>59</v>
      </c>
      <c r="Q92" s="19" t="s">
        <v>3</v>
      </c>
      <c r="R92" s="93">
        <f t="shared" si="26"/>
        <v>2</v>
      </c>
      <c r="S92" s="153">
        <f t="shared" si="27"/>
        <v>35469.854723753546</v>
      </c>
      <c r="T92" s="210">
        <f t="shared" si="28"/>
        <v>70939.709447507092</v>
      </c>
    </row>
    <row r="93" spans="2:20" ht="18.75" customHeight="1" x14ac:dyDescent="0.2">
      <c r="B93" s="55" t="s">
        <v>60</v>
      </c>
      <c r="C93" s="68">
        <v>2</v>
      </c>
      <c r="D93" s="43">
        <v>51551.514607142861</v>
      </c>
      <c r="E93" s="100">
        <v>65000</v>
      </c>
      <c r="F93" s="43">
        <v>30000</v>
      </c>
      <c r="G93" s="115">
        <v>7666.666666666667</v>
      </c>
      <c r="H93" s="156"/>
      <c r="I93" s="166">
        <f t="shared" si="29"/>
        <v>29629.249806269061</v>
      </c>
      <c r="J93" s="160">
        <f t="shared" si="22"/>
        <v>38554.545318452379</v>
      </c>
      <c r="K93" s="25">
        <f t="shared" si="23"/>
        <v>25136.458098532548</v>
      </c>
      <c r="L93" s="155">
        <f t="shared" si="24"/>
        <v>54765.707904801609</v>
      </c>
      <c r="M93" s="155">
        <f t="shared" si="25"/>
        <v>4492.7917077365128</v>
      </c>
      <c r="N93" s="167">
        <f>GEOMEAN(D93,F93:G93)</f>
        <v>22802.882804437584</v>
      </c>
      <c r="P93" s="55" t="s">
        <v>60</v>
      </c>
      <c r="Q93" s="19" t="s">
        <v>3</v>
      </c>
      <c r="R93" s="93">
        <f t="shared" si="26"/>
        <v>2</v>
      </c>
      <c r="S93" s="153">
        <f t="shared" si="27"/>
        <v>22802.882804437584</v>
      </c>
      <c r="T93" s="210">
        <f t="shared" si="28"/>
        <v>45605.765608875168</v>
      </c>
    </row>
    <row r="94" spans="2:20" ht="18.75" customHeight="1" x14ac:dyDescent="0.2">
      <c r="B94" s="55" t="s">
        <v>61</v>
      </c>
      <c r="C94" s="68">
        <v>2</v>
      </c>
      <c r="D94" s="43">
        <v>31050.333122448985</v>
      </c>
      <c r="E94" s="100">
        <v>69000</v>
      </c>
      <c r="F94" s="43">
        <v>30000</v>
      </c>
      <c r="G94" s="115">
        <v>15833.333333333334</v>
      </c>
      <c r="H94" s="156"/>
      <c r="I94" s="166">
        <f t="shared" si="29"/>
        <v>31761.590421973782</v>
      </c>
      <c r="J94" s="160">
        <f t="shared" si="22"/>
        <v>36470.916613945577</v>
      </c>
      <c r="K94" s="25">
        <f t="shared" si="23"/>
        <v>22769.179437813229</v>
      </c>
      <c r="L94" s="155">
        <f t="shared" si="24"/>
        <v>54530.769859787011</v>
      </c>
      <c r="M94" s="155">
        <f t="shared" si="25"/>
        <v>8992.4109841605532</v>
      </c>
      <c r="N94" s="167">
        <f>GEOMEAN(D94,F94:G94)</f>
        <v>24523.735561067362</v>
      </c>
      <c r="P94" s="55" t="s">
        <v>61</v>
      </c>
      <c r="Q94" s="19" t="s">
        <v>3</v>
      </c>
      <c r="R94" s="93">
        <f t="shared" si="26"/>
        <v>2</v>
      </c>
      <c r="S94" s="153">
        <f t="shared" si="27"/>
        <v>24523.735561067362</v>
      </c>
      <c r="T94" s="210">
        <f t="shared" si="28"/>
        <v>49047.471122134724</v>
      </c>
    </row>
    <row r="95" spans="2:20" ht="18.75" customHeight="1" x14ac:dyDescent="0.2">
      <c r="B95" s="55" t="s">
        <v>62</v>
      </c>
      <c r="C95" s="68">
        <v>2</v>
      </c>
      <c r="D95" s="43">
        <v>45580.296698979597</v>
      </c>
      <c r="E95" s="100">
        <v>78000</v>
      </c>
      <c r="F95" s="43">
        <v>30000</v>
      </c>
      <c r="G95" s="115">
        <v>21466.666666666668</v>
      </c>
      <c r="H95" s="156"/>
      <c r="I95" s="166">
        <f t="shared" si="29"/>
        <v>38899.086672801131</v>
      </c>
      <c r="J95" s="160">
        <f t="shared" si="22"/>
        <v>43761.740841411563</v>
      </c>
      <c r="K95" s="25">
        <f t="shared" si="23"/>
        <v>24913.325611416018</v>
      </c>
      <c r="L95" s="155">
        <f t="shared" si="24"/>
        <v>63812.412284217149</v>
      </c>
      <c r="M95" s="155">
        <f t="shared" si="25"/>
        <v>13985.761061385114</v>
      </c>
      <c r="N95" s="167">
        <f>GEOMEAN(D95,F95:G95)</f>
        <v>30847.573313701603</v>
      </c>
      <c r="P95" s="55" t="s">
        <v>62</v>
      </c>
      <c r="Q95" s="19" t="s">
        <v>3</v>
      </c>
      <c r="R95" s="93">
        <f t="shared" si="26"/>
        <v>2</v>
      </c>
      <c r="S95" s="153">
        <f t="shared" si="27"/>
        <v>30847.573313701603</v>
      </c>
      <c r="T95" s="210">
        <f t="shared" si="28"/>
        <v>61695.146627403206</v>
      </c>
    </row>
    <row r="96" spans="2:20" ht="18.75" customHeight="1" x14ac:dyDescent="0.2">
      <c r="B96" s="55" t="s">
        <v>63</v>
      </c>
      <c r="C96" s="68">
        <v>2</v>
      </c>
      <c r="D96" s="43">
        <v>42702.169667244903</v>
      </c>
      <c r="E96" s="100">
        <v>78000</v>
      </c>
      <c r="F96" s="43">
        <v>30000</v>
      </c>
      <c r="G96" s="115">
        <v>16500</v>
      </c>
      <c r="H96" s="156"/>
      <c r="I96" s="166">
        <f t="shared" si="29"/>
        <v>35833.352006830144</v>
      </c>
      <c r="J96" s="160">
        <f t="shared" si="22"/>
        <v>41800.542416811222</v>
      </c>
      <c r="K96" s="25">
        <f t="shared" si="23"/>
        <v>26398.130672023177</v>
      </c>
      <c r="L96" s="155">
        <f t="shared" si="24"/>
        <v>62231.482678853325</v>
      </c>
      <c r="M96" s="155">
        <f t="shared" si="25"/>
        <v>9435.2213348069672</v>
      </c>
      <c r="N96" s="167">
        <f>GEOMEAN(D96,F96:G96)</f>
        <v>27649.357693228914</v>
      </c>
      <c r="P96" s="55" t="s">
        <v>63</v>
      </c>
      <c r="Q96" s="19" t="s">
        <v>3</v>
      </c>
      <c r="R96" s="93">
        <f t="shared" si="26"/>
        <v>2</v>
      </c>
      <c r="S96" s="153">
        <f t="shared" si="27"/>
        <v>27649.357693228914</v>
      </c>
      <c r="T96" s="210">
        <f t="shared" si="28"/>
        <v>55298.715386457829</v>
      </c>
    </row>
    <row r="97" spans="2:20" ht="18.75" customHeight="1" x14ac:dyDescent="0.2">
      <c r="B97" s="55" t="s">
        <v>64</v>
      </c>
      <c r="C97" s="68">
        <v>2</v>
      </c>
      <c r="D97" s="70">
        <v>405843.77715816331</v>
      </c>
      <c r="E97" s="75">
        <v>180000</v>
      </c>
      <c r="F97" s="43">
        <v>75000</v>
      </c>
      <c r="G97" s="115">
        <v>308333.33333333337</v>
      </c>
      <c r="H97" s="156"/>
      <c r="I97" s="166">
        <f t="shared" si="29"/>
        <v>202734.7913560798</v>
      </c>
      <c r="J97" s="160">
        <f t="shared" si="22"/>
        <v>242294.27762287416</v>
      </c>
      <c r="K97" s="25">
        <f t="shared" si="23"/>
        <v>144887.94293900338</v>
      </c>
      <c r="L97" s="155">
        <f t="shared" si="24"/>
        <v>347622.73429508321</v>
      </c>
      <c r="M97" s="155">
        <f t="shared" si="25"/>
        <v>57846.848417076428</v>
      </c>
      <c r="N97" s="167">
        <f>GEOMEAN(E97:G97)</f>
        <v>160861.24124575418</v>
      </c>
      <c r="P97" s="55" t="s">
        <v>64</v>
      </c>
      <c r="Q97" s="19" t="s">
        <v>3</v>
      </c>
      <c r="R97" s="93">
        <f t="shared" si="26"/>
        <v>2</v>
      </c>
      <c r="S97" s="153">
        <f t="shared" si="27"/>
        <v>160861.24124575418</v>
      </c>
      <c r="T97" s="210">
        <f t="shared" si="28"/>
        <v>321722.48249150836</v>
      </c>
    </row>
    <row r="98" spans="2:20" ht="18.75" customHeight="1" x14ac:dyDescent="0.2">
      <c r="B98" s="56" t="s">
        <v>65</v>
      </c>
      <c r="C98" s="68">
        <v>2</v>
      </c>
      <c r="D98" s="43">
        <v>93350.039964285723</v>
      </c>
      <c r="E98" s="75">
        <v>135000</v>
      </c>
      <c r="F98" s="43">
        <v>60000</v>
      </c>
      <c r="G98" s="137">
        <v>190000</v>
      </c>
      <c r="H98" s="156"/>
      <c r="I98" s="166">
        <f>GEOMEAN(D98:G98)</f>
        <v>109480.88061224601</v>
      </c>
      <c r="J98" s="160">
        <f t="shared" si="22"/>
        <v>119587.50999107143</v>
      </c>
      <c r="K98" s="25">
        <f t="shared" si="23"/>
        <v>56078.931807097586</v>
      </c>
      <c r="L98" s="155">
        <f t="shared" si="24"/>
        <v>165559.81241934359</v>
      </c>
      <c r="M98" s="155">
        <f t="shared" si="25"/>
        <v>53401.948805148422</v>
      </c>
      <c r="N98" s="167">
        <f>GEOMEAN(D98:F98)</f>
        <v>91103.104314625743</v>
      </c>
      <c r="P98" s="56" t="s">
        <v>65</v>
      </c>
      <c r="Q98" s="19" t="s">
        <v>3</v>
      </c>
      <c r="R98" s="93">
        <f t="shared" si="26"/>
        <v>2</v>
      </c>
      <c r="S98" s="153">
        <f t="shared" si="27"/>
        <v>91103.104314625743</v>
      </c>
      <c r="T98" s="210">
        <f t="shared" si="28"/>
        <v>182206.20862925149</v>
      </c>
    </row>
    <row r="99" spans="2:20" ht="18.75" customHeight="1" x14ac:dyDescent="0.2">
      <c r="B99" s="55" t="s">
        <v>66</v>
      </c>
      <c r="C99" s="68">
        <v>2</v>
      </c>
      <c r="D99" s="70">
        <v>147620.44912561227</v>
      </c>
      <c r="E99" s="75">
        <v>15000</v>
      </c>
      <c r="F99" s="43">
        <v>60000</v>
      </c>
      <c r="G99" s="115">
        <v>108333.33333333334</v>
      </c>
      <c r="H99" s="156"/>
      <c r="I99" s="166">
        <f t="shared" si="29"/>
        <v>61593.911473700478</v>
      </c>
      <c r="J99" s="160">
        <f t="shared" si="22"/>
        <v>82738.445614736411</v>
      </c>
      <c r="K99" s="25">
        <f t="shared" si="23"/>
        <v>57649.245673549558</v>
      </c>
      <c r="L99" s="155">
        <f t="shared" si="24"/>
        <v>119243.15714725004</v>
      </c>
      <c r="M99" s="155">
        <f t="shared" si="25"/>
        <v>3944.6658001509204</v>
      </c>
      <c r="N99" s="167">
        <f>GEOMEAN(E99:G99)</f>
        <v>46025.820412579444</v>
      </c>
      <c r="P99" s="55" t="s">
        <v>66</v>
      </c>
      <c r="Q99" s="19" t="s">
        <v>3</v>
      </c>
      <c r="R99" s="93">
        <f t="shared" si="26"/>
        <v>2</v>
      </c>
      <c r="S99" s="153">
        <f t="shared" si="27"/>
        <v>46025.820412579444</v>
      </c>
      <c r="T99" s="210">
        <f t="shared" si="28"/>
        <v>92051.640825158887</v>
      </c>
    </row>
    <row r="100" spans="2:20" ht="18.75" customHeight="1" x14ac:dyDescent="0.2">
      <c r="B100" s="55" t="s">
        <v>67</v>
      </c>
      <c r="C100" s="68">
        <v>2</v>
      </c>
      <c r="D100" s="70">
        <v>798152.79372448986</v>
      </c>
      <c r="E100" s="75">
        <v>380000</v>
      </c>
      <c r="F100" s="43">
        <v>45000</v>
      </c>
      <c r="G100" s="137">
        <v>738000</v>
      </c>
      <c r="H100" s="156"/>
      <c r="I100" s="166">
        <f t="shared" si="29"/>
        <v>316799.60220117762</v>
      </c>
      <c r="J100" s="160">
        <f t="shared" si="22"/>
        <v>490288.19843112247</v>
      </c>
      <c r="K100" s="25">
        <f t="shared" si="23"/>
        <v>349564.87812081713</v>
      </c>
      <c r="L100" s="155">
        <f t="shared" si="24"/>
        <v>666364.48032199475</v>
      </c>
      <c r="M100" s="155">
        <f t="shared" si="25"/>
        <v>-32765.275919639505</v>
      </c>
      <c r="N100" s="167">
        <f>GEOMEAN(E100:F100)</f>
        <v>130766.96830622021</v>
      </c>
      <c r="P100" s="55" t="s">
        <v>67</v>
      </c>
      <c r="Q100" s="19" t="s">
        <v>3</v>
      </c>
      <c r="R100" s="93">
        <f t="shared" si="26"/>
        <v>2</v>
      </c>
      <c r="S100" s="153">
        <f t="shared" si="27"/>
        <v>130766.96830622021</v>
      </c>
      <c r="T100" s="210">
        <f t="shared" si="28"/>
        <v>261533.93661244042</v>
      </c>
    </row>
    <row r="101" spans="2:20" ht="18.75" customHeight="1" x14ac:dyDescent="0.2">
      <c r="B101" s="55" t="s">
        <v>68</v>
      </c>
      <c r="C101" s="68">
        <v>2</v>
      </c>
      <c r="D101" s="70">
        <v>615035.44454081636</v>
      </c>
      <c r="E101" s="75">
        <v>380000</v>
      </c>
      <c r="F101" s="43">
        <v>290000</v>
      </c>
      <c r="G101" s="115">
        <v>500000</v>
      </c>
      <c r="H101" s="156"/>
      <c r="I101" s="166">
        <f t="shared" si="29"/>
        <v>429054.96892719809</v>
      </c>
      <c r="J101" s="160">
        <f t="shared" si="22"/>
        <v>446258.86113520409</v>
      </c>
      <c r="K101" s="25">
        <f t="shared" si="23"/>
        <v>141634.16898799778</v>
      </c>
      <c r="L101" s="155">
        <f t="shared" si="24"/>
        <v>570689.1379151959</v>
      </c>
      <c r="M101" s="155">
        <f t="shared" si="25"/>
        <v>287420.79993920028</v>
      </c>
      <c r="N101" s="167">
        <f>GEOMEAN(E101:G101)</f>
        <v>380525.58849834342</v>
      </c>
      <c r="P101" s="55" t="s">
        <v>68</v>
      </c>
      <c r="Q101" s="19" t="s">
        <v>3</v>
      </c>
      <c r="R101" s="93">
        <f t="shared" si="26"/>
        <v>2</v>
      </c>
      <c r="S101" s="153">
        <f t="shared" si="27"/>
        <v>380525.58849834342</v>
      </c>
      <c r="T101" s="210">
        <f t="shared" si="28"/>
        <v>761051.17699668685</v>
      </c>
    </row>
    <row r="102" spans="2:20" ht="18.75" customHeight="1" x14ac:dyDescent="0.2">
      <c r="B102" s="55" t="s">
        <v>69</v>
      </c>
      <c r="C102" s="68">
        <v>2</v>
      </c>
      <c r="D102" s="70">
        <v>1056905.569744898</v>
      </c>
      <c r="E102" s="75">
        <v>365000</v>
      </c>
      <c r="F102" s="43">
        <v>460000</v>
      </c>
      <c r="G102" s="115">
        <v>691666.66666666674</v>
      </c>
      <c r="H102" s="156"/>
      <c r="I102" s="166">
        <f t="shared" si="29"/>
        <v>591896.71853995288</v>
      </c>
      <c r="J102" s="160">
        <f t="shared" si="22"/>
        <v>643393.05910289125</v>
      </c>
      <c r="K102" s="25">
        <f t="shared" si="23"/>
        <v>307927.83090006636</v>
      </c>
      <c r="L102" s="155">
        <f t="shared" si="24"/>
        <v>899824.5494400193</v>
      </c>
      <c r="M102" s="155">
        <f t="shared" si="25"/>
        <v>283968.88763988652</v>
      </c>
      <c r="N102" s="167">
        <f>GEOMEAN(E102:G102)</f>
        <v>487883.18182342261</v>
      </c>
      <c r="P102" s="55" t="s">
        <v>69</v>
      </c>
      <c r="Q102" s="19" t="s">
        <v>3</v>
      </c>
      <c r="R102" s="93">
        <f t="shared" si="26"/>
        <v>2</v>
      </c>
      <c r="S102" s="153">
        <f t="shared" si="27"/>
        <v>487883.18182342261</v>
      </c>
      <c r="T102" s="210">
        <f t="shared" si="28"/>
        <v>975766.36364684522</v>
      </c>
    </row>
    <row r="103" spans="2:20" ht="18.75" customHeight="1" x14ac:dyDescent="0.2">
      <c r="B103" s="55" t="s">
        <v>70</v>
      </c>
      <c r="C103" s="68">
        <v>2</v>
      </c>
      <c r="D103" s="70">
        <v>1184291.5517857145</v>
      </c>
      <c r="E103" s="75">
        <v>420000</v>
      </c>
      <c r="F103" s="43">
        <v>420000</v>
      </c>
      <c r="G103" s="115">
        <v>653333.33333333337</v>
      </c>
      <c r="H103" s="156"/>
      <c r="I103" s="166">
        <f t="shared" si="29"/>
        <v>607817.23021543084</v>
      </c>
      <c r="J103" s="160">
        <f t="shared" si="22"/>
        <v>669406.22127976199</v>
      </c>
      <c r="K103" s="25">
        <f t="shared" si="23"/>
        <v>360449.79665378347</v>
      </c>
      <c r="L103" s="155">
        <f t="shared" si="24"/>
        <v>968267.02686921437</v>
      </c>
      <c r="M103" s="155">
        <f t="shared" si="25"/>
        <v>247367.43356164737</v>
      </c>
      <c r="N103" s="167">
        <f>GEOMEAN(E103:G103)</f>
        <v>486643.73028410296</v>
      </c>
      <c r="P103" s="55" t="s">
        <v>70</v>
      </c>
      <c r="Q103" s="19" t="s">
        <v>3</v>
      </c>
      <c r="R103" s="93">
        <f t="shared" si="26"/>
        <v>2</v>
      </c>
      <c r="S103" s="153">
        <f t="shared" si="27"/>
        <v>486643.73028410296</v>
      </c>
      <c r="T103" s="210">
        <f t="shared" si="28"/>
        <v>973287.46056820592</v>
      </c>
    </row>
    <row r="104" spans="2:20" ht="18.75" customHeight="1" x14ac:dyDescent="0.2">
      <c r="B104" s="55" t="s">
        <v>71</v>
      </c>
      <c r="C104" s="68">
        <v>2</v>
      </c>
      <c r="D104" s="43">
        <v>708584.52510204096</v>
      </c>
      <c r="E104" s="75">
        <v>680000</v>
      </c>
      <c r="F104" s="70">
        <v>320000</v>
      </c>
      <c r="G104" s="115">
        <v>508333.33333333337</v>
      </c>
      <c r="H104" s="156"/>
      <c r="I104" s="166">
        <f t="shared" si="29"/>
        <v>529114.64942052332</v>
      </c>
      <c r="J104" s="160">
        <f t="shared" si="22"/>
        <v>554229.46460884355</v>
      </c>
      <c r="K104" s="25">
        <f t="shared" si="23"/>
        <v>179456.22421586193</v>
      </c>
      <c r="L104" s="155">
        <f t="shared" si="24"/>
        <v>708570.87363638519</v>
      </c>
      <c r="M104" s="155">
        <f t="shared" si="25"/>
        <v>349658.42520466138</v>
      </c>
      <c r="N104" s="167">
        <f>GEOMEAN(D104:E104,G104)</f>
        <v>625676.32459196274</v>
      </c>
      <c r="P104" s="55" t="s">
        <v>71</v>
      </c>
      <c r="Q104" s="19" t="s">
        <v>3</v>
      </c>
      <c r="R104" s="93">
        <f t="shared" si="26"/>
        <v>2</v>
      </c>
      <c r="S104" s="153">
        <f t="shared" si="27"/>
        <v>625676.32459196274</v>
      </c>
      <c r="T104" s="210">
        <f t="shared" si="28"/>
        <v>1251352.6491839255</v>
      </c>
    </row>
    <row r="105" spans="2:20" ht="18.75" customHeight="1" x14ac:dyDescent="0.2">
      <c r="B105" s="55" t="s">
        <v>72</v>
      </c>
      <c r="C105" s="68">
        <v>2</v>
      </c>
      <c r="D105" s="43">
        <v>111263.69368877553</v>
      </c>
      <c r="E105" s="75">
        <v>25000</v>
      </c>
      <c r="F105" s="43">
        <v>60000</v>
      </c>
      <c r="G105" s="137">
        <v>2166666.666666667</v>
      </c>
      <c r="H105" s="156"/>
      <c r="I105" s="166">
        <f t="shared" si="29"/>
        <v>137898.39409206295</v>
      </c>
      <c r="J105" s="160">
        <f t="shared" si="22"/>
        <v>590732.5900888606</v>
      </c>
      <c r="K105" s="25">
        <f t="shared" si="23"/>
        <v>1051219.7807000747</v>
      </c>
      <c r="L105" s="155">
        <f t="shared" si="24"/>
        <v>1189118.1747921377</v>
      </c>
      <c r="M105" s="155">
        <f t="shared" si="25"/>
        <v>-913321.38660801179</v>
      </c>
      <c r="N105" s="167">
        <f>GEOMEAN(D105:F105)</f>
        <v>55057.300121199754</v>
      </c>
      <c r="P105" s="55" t="s">
        <v>72</v>
      </c>
      <c r="Q105" s="19" t="s">
        <v>3</v>
      </c>
      <c r="R105" s="93">
        <f t="shared" si="26"/>
        <v>2</v>
      </c>
      <c r="S105" s="153">
        <f t="shared" si="27"/>
        <v>55057.300121199754</v>
      </c>
      <c r="T105" s="210">
        <f t="shared" si="28"/>
        <v>110114.60024239951</v>
      </c>
    </row>
    <row r="106" spans="2:20" ht="18.75" customHeight="1" x14ac:dyDescent="0.2">
      <c r="B106" s="55" t="s">
        <v>73</v>
      </c>
      <c r="C106" s="68">
        <v>2</v>
      </c>
      <c r="D106" s="70">
        <v>589160.16693877557</v>
      </c>
      <c r="E106" s="75">
        <v>90000</v>
      </c>
      <c r="F106" s="43">
        <v>90000</v>
      </c>
      <c r="G106" s="115">
        <v>225000</v>
      </c>
      <c r="H106" s="156"/>
      <c r="I106" s="166">
        <f t="shared" si="29"/>
        <v>181019.44473289201</v>
      </c>
      <c r="J106" s="160">
        <f t="shared" si="22"/>
        <v>248540.04173469389</v>
      </c>
      <c r="K106" s="25">
        <f t="shared" si="23"/>
        <v>235829.09979148905</v>
      </c>
      <c r="L106" s="155">
        <f t="shared" si="24"/>
        <v>416848.54452438105</v>
      </c>
      <c r="M106" s="155">
        <f t="shared" si="25"/>
        <v>-54809.65505859704</v>
      </c>
      <c r="N106" s="167">
        <f>GEOMEAN(E106:G106)</f>
        <v>122148.79274677079</v>
      </c>
      <c r="P106" s="55" t="s">
        <v>73</v>
      </c>
      <c r="Q106" s="19" t="s">
        <v>3</v>
      </c>
      <c r="R106" s="93">
        <f t="shared" si="26"/>
        <v>2</v>
      </c>
      <c r="S106" s="153">
        <f t="shared" si="27"/>
        <v>122148.79274677079</v>
      </c>
      <c r="T106" s="210">
        <f t="shared" si="28"/>
        <v>244297.58549354158</v>
      </c>
    </row>
    <row r="107" spans="2:20" ht="18.75" customHeight="1" x14ac:dyDescent="0.2">
      <c r="B107" s="55" t="s">
        <v>74</v>
      </c>
      <c r="C107" s="68">
        <v>2</v>
      </c>
      <c r="D107" s="70">
        <v>708385.48450510215</v>
      </c>
      <c r="E107" s="75">
        <v>165000</v>
      </c>
      <c r="F107" s="43">
        <v>120000</v>
      </c>
      <c r="G107" s="115">
        <v>271666.66666666669</v>
      </c>
      <c r="H107" s="293"/>
      <c r="I107" s="166">
        <f t="shared" si="29"/>
        <v>248452.17296723623</v>
      </c>
      <c r="J107" s="160">
        <f t="shared" si="22"/>
        <v>316263.0377929422</v>
      </c>
      <c r="K107" s="25">
        <f t="shared" si="23"/>
        <v>269040.60173093213</v>
      </c>
      <c r="L107" s="155">
        <f t="shared" si="24"/>
        <v>517492.77469816839</v>
      </c>
      <c r="M107" s="155">
        <f t="shared" si="25"/>
        <v>-20588.428763695905</v>
      </c>
      <c r="N107" s="167">
        <f>GEOMEAN(E107:G107)</f>
        <v>175213.34524395049</v>
      </c>
      <c r="P107" s="55" t="s">
        <v>74</v>
      </c>
      <c r="Q107" s="19" t="s">
        <v>3</v>
      </c>
      <c r="R107" s="93">
        <f t="shared" si="26"/>
        <v>2</v>
      </c>
      <c r="S107" s="153">
        <f t="shared" si="27"/>
        <v>175213.34524395049</v>
      </c>
      <c r="T107" s="210">
        <f t="shared" si="28"/>
        <v>350426.69048790098</v>
      </c>
    </row>
    <row r="108" spans="2:20" ht="18.75" customHeight="1" x14ac:dyDescent="0.2">
      <c r="B108" s="55" t="s">
        <v>75</v>
      </c>
      <c r="C108" s="68">
        <v>2</v>
      </c>
      <c r="D108" s="43">
        <v>137338.01188775513</v>
      </c>
      <c r="E108" s="75">
        <v>235000</v>
      </c>
      <c r="F108" s="43">
        <v>75000</v>
      </c>
      <c r="G108" s="137">
        <v>738000</v>
      </c>
      <c r="H108" s="156"/>
      <c r="I108" s="166">
        <f t="shared" si="29"/>
        <v>205586.2481433044</v>
      </c>
      <c r="J108" s="160">
        <f t="shared" si="22"/>
        <v>296334.50297193881</v>
      </c>
      <c r="K108" s="25">
        <f t="shared" si="23"/>
        <v>301716.85341435444</v>
      </c>
      <c r="L108" s="155">
        <f t="shared" si="24"/>
        <v>507303.10155765887</v>
      </c>
      <c r="M108" s="155">
        <f t="shared" si="25"/>
        <v>-96130.605271050037</v>
      </c>
      <c r="N108" s="167">
        <f>GEOMEAN(D108:F108)</f>
        <v>134268.2393143365</v>
      </c>
      <c r="P108" s="55" t="s">
        <v>75</v>
      </c>
      <c r="Q108" s="19" t="s">
        <v>3</v>
      </c>
      <c r="R108" s="93">
        <f t="shared" si="26"/>
        <v>2</v>
      </c>
      <c r="S108" s="153">
        <f t="shared" si="27"/>
        <v>134268.2393143365</v>
      </c>
      <c r="T108" s="210">
        <f t="shared" si="28"/>
        <v>268536.47862867301</v>
      </c>
    </row>
    <row r="109" spans="2:20" ht="18.75" customHeight="1" x14ac:dyDescent="0.2">
      <c r="B109" s="55" t="s">
        <v>76</v>
      </c>
      <c r="C109" s="68">
        <v>2</v>
      </c>
      <c r="D109" s="70">
        <v>77625.83280612246</v>
      </c>
      <c r="E109" s="75">
        <v>37800</v>
      </c>
      <c r="F109" s="43">
        <v>65000</v>
      </c>
      <c r="G109" s="115">
        <v>25000</v>
      </c>
      <c r="H109" s="156"/>
      <c r="I109" s="166">
        <f t="shared" si="29"/>
        <v>46729.147644599339</v>
      </c>
      <c r="J109" s="160">
        <f t="shared" ref="J109:J130" si="31">(D109+E109+F109+G109)/4</f>
        <v>51356.458201530615</v>
      </c>
      <c r="K109" s="25">
        <f t="shared" ref="K109:K132" si="32">SQRT(((D109-J109)^2+(E109-J109)^2+(F109-J109)^2+(G109-J109)^2)/3)</f>
        <v>24184.476583281223</v>
      </c>
      <c r="L109" s="155">
        <f t="shared" ref="L109:L133" si="33">K109+I109</f>
        <v>70913.624227880558</v>
      </c>
      <c r="M109" s="155">
        <f t="shared" ref="M109:M133" si="34">I109-K109</f>
        <v>22544.671061318117</v>
      </c>
      <c r="N109" s="167">
        <f>GEOMEAN(E109:G109)</f>
        <v>39456.181714284387</v>
      </c>
      <c r="P109" s="55" t="s">
        <v>76</v>
      </c>
      <c r="Q109" s="19" t="s">
        <v>3</v>
      </c>
      <c r="R109" s="93">
        <f t="shared" ref="R109:R133" si="35">C109</f>
        <v>2</v>
      </c>
      <c r="S109" s="153">
        <f t="shared" ref="S109:S133" si="36">N109</f>
        <v>39456.181714284387</v>
      </c>
      <c r="T109" s="210">
        <f t="shared" ref="T109:T133" si="37">S109*R109</f>
        <v>78912.363428568773</v>
      </c>
    </row>
    <row r="110" spans="2:20" ht="18.75" customHeight="1" x14ac:dyDescent="0.2">
      <c r="B110" s="55" t="s">
        <v>77</v>
      </c>
      <c r="C110" s="68">
        <v>2</v>
      </c>
      <c r="D110" s="70">
        <v>453812.56102040823</v>
      </c>
      <c r="E110" s="75">
        <v>135000</v>
      </c>
      <c r="F110" s="43">
        <v>250000</v>
      </c>
      <c r="G110" s="115">
        <v>80266.666666666672</v>
      </c>
      <c r="H110" s="156"/>
      <c r="I110" s="166">
        <f t="shared" si="29"/>
        <v>187249.80727678593</v>
      </c>
      <c r="J110" s="160">
        <f t="shared" si="31"/>
        <v>229769.80692176873</v>
      </c>
      <c r="K110" s="25">
        <f t="shared" si="32"/>
        <v>165264.35552997305</v>
      </c>
      <c r="L110" s="155">
        <f t="shared" si="33"/>
        <v>352514.16280675901</v>
      </c>
      <c r="M110" s="155">
        <f t="shared" si="34"/>
        <v>21985.451746812876</v>
      </c>
      <c r="N110" s="167">
        <f>GEOMEAN(E110:G110)</f>
        <v>139402.21304312034</v>
      </c>
      <c r="P110" s="55" t="s">
        <v>77</v>
      </c>
      <c r="Q110" s="19" t="s">
        <v>3</v>
      </c>
      <c r="R110" s="93">
        <f t="shared" si="35"/>
        <v>2</v>
      </c>
      <c r="S110" s="153">
        <f t="shared" si="36"/>
        <v>139402.21304312034</v>
      </c>
      <c r="T110" s="210">
        <f t="shared" si="37"/>
        <v>278804.42608624068</v>
      </c>
    </row>
    <row r="111" spans="2:20" ht="18.75" customHeight="1" x14ac:dyDescent="0.2">
      <c r="B111" s="55" t="s">
        <v>78</v>
      </c>
      <c r="C111" s="68">
        <v>2</v>
      </c>
      <c r="D111" s="70">
        <v>734260.76210714295</v>
      </c>
      <c r="E111" s="75">
        <v>97000</v>
      </c>
      <c r="F111" s="43">
        <v>90000</v>
      </c>
      <c r="G111" s="115">
        <v>158333.33333333334</v>
      </c>
      <c r="H111" s="156"/>
      <c r="I111" s="166">
        <f t="shared" si="29"/>
        <v>178488.08492345523</v>
      </c>
      <c r="J111" s="160">
        <f t="shared" si="31"/>
        <v>269898.52386011905</v>
      </c>
      <c r="K111" s="25">
        <f t="shared" si="32"/>
        <v>311092.94350034243</v>
      </c>
      <c r="L111" s="155">
        <f t="shared" si="33"/>
        <v>489581.02842379769</v>
      </c>
      <c r="M111" s="155">
        <f t="shared" si="34"/>
        <v>-132604.8585768872</v>
      </c>
      <c r="N111" s="167">
        <f>GEOMEAN(E111:G111)</f>
        <v>111394.10270399378</v>
      </c>
      <c r="P111" s="55" t="s">
        <v>78</v>
      </c>
      <c r="Q111" s="19" t="s">
        <v>3</v>
      </c>
      <c r="R111" s="93">
        <f t="shared" si="35"/>
        <v>2</v>
      </c>
      <c r="S111" s="153">
        <f t="shared" si="36"/>
        <v>111394.10270399378</v>
      </c>
      <c r="T111" s="210">
        <f t="shared" si="37"/>
        <v>222788.20540798755</v>
      </c>
    </row>
    <row r="112" spans="2:20" ht="18.75" customHeight="1" x14ac:dyDescent="0.2">
      <c r="B112" s="55" t="s">
        <v>79</v>
      </c>
      <c r="C112" s="68">
        <v>2</v>
      </c>
      <c r="D112" s="43">
        <v>56726.570127551029</v>
      </c>
      <c r="E112" s="100">
        <v>135000</v>
      </c>
      <c r="F112" s="43">
        <v>95000</v>
      </c>
      <c r="G112" s="115">
        <v>30000</v>
      </c>
      <c r="H112" s="156"/>
      <c r="I112" s="166">
        <f t="shared" si="29"/>
        <v>68350.435885464147</v>
      </c>
      <c r="J112" s="160">
        <f t="shared" si="31"/>
        <v>79181.642531887759</v>
      </c>
      <c r="K112" s="25">
        <f t="shared" si="32"/>
        <v>45785.637130164665</v>
      </c>
      <c r="L112" s="155">
        <f t="shared" si="33"/>
        <v>114136.07301562882</v>
      </c>
      <c r="M112" s="155">
        <f t="shared" si="34"/>
        <v>22564.798755299482</v>
      </c>
      <c r="N112" s="167">
        <f>GEOMEAN(D112,F112:G112)</f>
        <v>54476.658619999886</v>
      </c>
      <c r="P112" s="55" t="s">
        <v>79</v>
      </c>
      <c r="Q112" s="19" t="s">
        <v>3</v>
      </c>
      <c r="R112" s="93">
        <f t="shared" si="35"/>
        <v>2</v>
      </c>
      <c r="S112" s="153">
        <f t="shared" si="36"/>
        <v>54476.658619999886</v>
      </c>
      <c r="T112" s="210">
        <f t="shared" si="37"/>
        <v>108953.31723999977</v>
      </c>
    </row>
    <row r="113" spans="2:20" ht="18.75" customHeight="1" x14ac:dyDescent="0.2">
      <c r="B113" s="55" t="s">
        <v>80</v>
      </c>
      <c r="C113" s="68">
        <v>2</v>
      </c>
      <c r="D113" s="43">
        <v>47608.520381785718</v>
      </c>
      <c r="E113" s="100">
        <v>145000</v>
      </c>
      <c r="F113" s="43">
        <v>90000</v>
      </c>
      <c r="G113" s="115">
        <v>30000</v>
      </c>
      <c r="H113" s="156"/>
      <c r="I113" s="166">
        <f t="shared" si="29"/>
        <v>65705.861313875968</v>
      </c>
      <c r="J113" s="160">
        <f t="shared" si="31"/>
        <v>78152.130095446424</v>
      </c>
      <c r="K113" s="25">
        <f t="shared" si="32"/>
        <v>51187.724632378333</v>
      </c>
      <c r="L113" s="155">
        <f t="shared" si="33"/>
        <v>116893.5859462543</v>
      </c>
      <c r="M113" s="155">
        <f t="shared" si="34"/>
        <v>14518.136681497635</v>
      </c>
      <c r="N113" s="167">
        <f>GEOMEAN(D113,F113:G113)</f>
        <v>50468.006403247979</v>
      </c>
      <c r="P113" s="55" t="s">
        <v>80</v>
      </c>
      <c r="Q113" s="19" t="s">
        <v>3</v>
      </c>
      <c r="R113" s="93">
        <f t="shared" si="35"/>
        <v>2</v>
      </c>
      <c r="S113" s="153">
        <f t="shared" si="36"/>
        <v>50468.006403247979</v>
      </c>
      <c r="T113" s="210">
        <f t="shared" si="37"/>
        <v>100936.01280649596</v>
      </c>
    </row>
    <row r="114" spans="2:20" ht="18.75" customHeight="1" x14ac:dyDescent="0.2">
      <c r="B114" s="55" t="s">
        <v>81</v>
      </c>
      <c r="C114" s="68">
        <v>2</v>
      </c>
      <c r="D114" s="70">
        <v>1305706.3159183676</v>
      </c>
      <c r="E114" s="75">
        <v>165000</v>
      </c>
      <c r="F114" s="43">
        <v>95000</v>
      </c>
      <c r="G114" s="137">
        <v>998333.33333333337</v>
      </c>
      <c r="H114" s="156"/>
      <c r="I114" s="166">
        <f t="shared" si="29"/>
        <v>378078.65264059452</v>
      </c>
      <c r="J114" s="160">
        <f t="shared" si="31"/>
        <v>641009.91231292521</v>
      </c>
      <c r="K114" s="25">
        <f t="shared" si="32"/>
        <v>603935.31583546929</v>
      </c>
      <c r="L114" s="155">
        <f t="shared" si="33"/>
        <v>982013.9684760638</v>
      </c>
      <c r="M114" s="155">
        <f t="shared" si="34"/>
        <v>-225856.66319487477</v>
      </c>
      <c r="N114" s="167">
        <f>GEOMEAN(E114:F114)</f>
        <v>125199.84025548915</v>
      </c>
      <c r="P114" s="55" t="s">
        <v>81</v>
      </c>
      <c r="Q114" s="19" t="s">
        <v>3</v>
      </c>
      <c r="R114" s="93">
        <f t="shared" si="35"/>
        <v>2</v>
      </c>
      <c r="S114" s="153">
        <f t="shared" si="36"/>
        <v>125199.84025548915</v>
      </c>
      <c r="T114" s="210">
        <f t="shared" si="37"/>
        <v>250399.6805109783</v>
      </c>
    </row>
    <row r="115" spans="2:20" ht="18.75" customHeight="1" x14ac:dyDescent="0.2">
      <c r="B115" s="55" t="s">
        <v>82</v>
      </c>
      <c r="C115" s="68">
        <v>2</v>
      </c>
      <c r="D115" s="70">
        <v>350032.79377653066</v>
      </c>
      <c r="E115" s="75">
        <v>65000</v>
      </c>
      <c r="F115" s="43">
        <v>65000</v>
      </c>
      <c r="G115" s="115">
        <v>50400</v>
      </c>
      <c r="H115" s="156"/>
      <c r="I115" s="166">
        <f t="shared" si="29"/>
        <v>92916.211957824635</v>
      </c>
      <c r="J115" s="160">
        <f t="shared" si="31"/>
        <v>132608.19844413266</v>
      </c>
      <c r="K115" s="25">
        <f t="shared" si="32"/>
        <v>145113.03587273997</v>
      </c>
      <c r="L115" s="155">
        <f t="shared" si="33"/>
        <v>238029.24783056462</v>
      </c>
      <c r="M115" s="155">
        <f t="shared" si="34"/>
        <v>-52196.823914915338</v>
      </c>
      <c r="N115" s="167">
        <f>GEOMEAN(E115:G115)</f>
        <v>59715.318072942435</v>
      </c>
      <c r="P115" s="55" t="s">
        <v>82</v>
      </c>
      <c r="Q115" s="19" t="s">
        <v>3</v>
      </c>
      <c r="R115" s="93">
        <f t="shared" si="35"/>
        <v>2</v>
      </c>
      <c r="S115" s="153">
        <f t="shared" si="36"/>
        <v>59715.318072942435</v>
      </c>
      <c r="T115" s="210">
        <f t="shared" si="37"/>
        <v>119430.63614588487</v>
      </c>
    </row>
    <row r="116" spans="2:20" ht="18.75" customHeight="1" x14ac:dyDescent="0.2">
      <c r="B116" s="55" t="s">
        <v>83</v>
      </c>
      <c r="C116" s="68">
        <v>2</v>
      </c>
      <c r="D116" s="70">
        <v>589160.16693877557</v>
      </c>
      <c r="E116" s="75">
        <v>85000</v>
      </c>
      <c r="F116" s="43">
        <v>85000</v>
      </c>
      <c r="G116" s="115">
        <v>91466.666666666672</v>
      </c>
      <c r="H116" s="156"/>
      <c r="I116" s="166">
        <f t="shared" si="29"/>
        <v>140469.97983429587</v>
      </c>
      <c r="J116" s="160">
        <f t="shared" si="31"/>
        <v>212656.70840136055</v>
      </c>
      <c r="K116" s="25">
        <f t="shared" si="32"/>
        <v>251020.81647148429</v>
      </c>
      <c r="L116" s="155">
        <f t="shared" si="33"/>
        <v>391490.79630578018</v>
      </c>
      <c r="M116" s="155">
        <f t="shared" si="34"/>
        <v>-110550.83663718842</v>
      </c>
      <c r="N116" s="167">
        <f>GEOMEAN(E116:G116)</f>
        <v>87103.091192882712</v>
      </c>
      <c r="P116" s="55" t="s">
        <v>83</v>
      </c>
      <c r="Q116" s="19" t="s">
        <v>3</v>
      </c>
      <c r="R116" s="93">
        <f t="shared" si="35"/>
        <v>2</v>
      </c>
      <c r="S116" s="153">
        <f t="shared" si="36"/>
        <v>87103.091192882712</v>
      </c>
      <c r="T116" s="210">
        <f t="shared" si="37"/>
        <v>174206.18238576542</v>
      </c>
    </row>
    <row r="117" spans="2:20" ht="18.75" customHeight="1" x14ac:dyDescent="0.2">
      <c r="B117" s="55" t="s">
        <v>84</v>
      </c>
      <c r="C117" s="68">
        <v>2</v>
      </c>
      <c r="D117" s="70">
        <v>10947.232831632655</v>
      </c>
      <c r="E117" s="75">
        <v>18900</v>
      </c>
      <c r="F117" s="43">
        <v>18000</v>
      </c>
      <c r="G117" s="115">
        <v>15833.333333333334</v>
      </c>
      <c r="H117" s="156"/>
      <c r="I117" s="166">
        <f t="shared" si="29"/>
        <v>15583.060428523193</v>
      </c>
      <c r="J117" s="160">
        <f t="shared" si="31"/>
        <v>15920.141541241497</v>
      </c>
      <c r="K117" s="25">
        <f t="shared" si="32"/>
        <v>3556.3428941244124</v>
      </c>
      <c r="L117" s="155">
        <f t="shared" si="33"/>
        <v>19139.403322647606</v>
      </c>
      <c r="M117" s="155">
        <f t="shared" si="34"/>
        <v>12026.71753439878</v>
      </c>
      <c r="N117" s="167">
        <f>GEOMEAN(E117:G117)</f>
        <v>17529.474140229235</v>
      </c>
      <c r="P117" s="55" t="s">
        <v>84</v>
      </c>
      <c r="Q117" s="19" t="s">
        <v>3</v>
      </c>
      <c r="R117" s="93">
        <f t="shared" si="35"/>
        <v>2</v>
      </c>
      <c r="S117" s="153">
        <f t="shared" si="36"/>
        <v>17529.474140229235</v>
      </c>
      <c r="T117" s="210">
        <f t="shared" si="37"/>
        <v>35058.94828045847</v>
      </c>
    </row>
    <row r="118" spans="2:20" ht="18.75" customHeight="1" x14ac:dyDescent="0.2">
      <c r="B118" s="55" t="s">
        <v>85</v>
      </c>
      <c r="C118" s="68">
        <v>2</v>
      </c>
      <c r="D118" s="70">
        <v>11544.354622448982</v>
      </c>
      <c r="E118" s="75">
        <v>13500</v>
      </c>
      <c r="F118" s="43">
        <v>13500</v>
      </c>
      <c r="G118" s="115">
        <v>14166.666666666668</v>
      </c>
      <c r="H118" s="156"/>
      <c r="I118" s="166">
        <f t="shared" si="29"/>
        <v>13139.420690292071</v>
      </c>
      <c r="J118" s="160">
        <f t="shared" si="31"/>
        <v>13177.755322278914</v>
      </c>
      <c r="K118" s="25">
        <f t="shared" si="32"/>
        <v>1133.3764831838889</v>
      </c>
      <c r="L118" s="155">
        <f t="shared" si="33"/>
        <v>14272.797173475959</v>
      </c>
      <c r="M118" s="155">
        <f t="shared" si="34"/>
        <v>12006.044207108182</v>
      </c>
      <c r="N118" s="167">
        <f>GEOMEAN(E118:G118)</f>
        <v>13718.661410656252</v>
      </c>
      <c r="P118" s="55" t="s">
        <v>85</v>
      </c>
      <c r="Q118" s="19" t="s">
        <v>3</v>
      </c>
      <c r="R118" s="93">
        <f t="shared" si="35"/>
        <v>2</v>
      </c>
      <c r="S118" s="153">
        <f t="shared" si="36"/>
        <v>13718.661410656252</v>
      </c>
      <c r="T118" s="210">
        <f t="shared" si="37"/>
        <v>27437.322821312504</v>
      </c>
    </row>
    <row r="119" spans="2:20" ht="18.75" customHeight="1" x14ac:dyDescent="0.2">
      <c r="B119" s="55" t="s">
        <v>86</v>
      </c>
      <c r="C119" s="68">
        <v>2</v>
      </c>
      <c r="D119" s="43">
        <v>4577.9337295918376</v>
      </c>
      <c r="E119" s="75">
        <v>8500</v>
      </c>
      <c r="F119" s="43">
        <v>6500</v>
      </c>
      <c r="G119" s="137">
        <v>11666.666666666668</v>
      </c>
      <c r="H119" s="156"/>
      <c r="I119" s="166">
        <f t="shared" si="29"/>
        <v>7370.3335626877306</v>
      </c>
      <c r="J119" s="160">
        <f t="shared" si="31"/>
        <v>7811.1500990646264</v>
      </c>
      <c r="K119" s="25">
        <f t="shared" si="32"/>
        <v>3028.3287394852227</v>
      </c>
      <c r="L119" s="155">
        <f t="shared" si="33"/>
        <v>10398.662302172954</v>
      </c>
      <c r="M119" s="155">
        <f t="shared" si="34"/>
        <v>4342.0048232025074</v>
      </c>
      <c r="N119" s="167">
        <f>GEOMEAN(D119:F119)</f>
        <v>6324.1271725741317</v>
      </c>
      <c r="P119" s="55" t="s">
        <v>86</v>
      </c>
      <c r="Q119" s="19" t="s">
        <v>3</v>
      </c>
      <c r="R119" s="93">
        <f t="shared" si="35"/>
        <v>2</v>
      </c>
      <c r="S119" s="153">
        <f t="shared" si="36"/>
        <v>6324.1271725741317</v>
      </c>
      <c r="T119" s="210">
        <f t="shared" si="37"/>
        <v>12648.254345148263</v>
      </c>
    </row>
    <row r="120" spans="2:20" ht="18.75" customHeight="1" x14ac:dyDescent="0.2">
      <c r="B120" s="55" t="s">
        <v>87</v>
      </c>
      <c r="C120" s="68">
        <v>2</v>
      </c>
      <c r="D120" s="43">
        <v>12539.557607142859</v>
      </c>
      <c r="E120" s="75">
        <v>10800</v>
      </c>
      <c r="F120" s="70">
        <v>9000</v>
      </c>
      <c r="G120" s="115">
        <v>12166.666666666668</v>
      </c>
      <c r="H120" s="156"/>
      <c r="I120" s="166">
        <f t="shared" si="29"/>
        <v>11035.195267700032</v>
      </c>
      <c r="J120" s="160">
        <f t="shared" si="31"/>
        <v>11126.556068452381</v>
      </c>
      <c r="K120" s="25">
        <f t="shared" si="32"/>
        <v>1602.8394578553464</v>
      </c>
      <c r="L120" s="155">
        <f t="shared" si="33"/>
        <v>12638.034725555379</v>
      </c>
      <c r="M120" s="155">
        <f t="shared" si="34"/>
        <v>9432.3558098446847</v>
      </c>
      <c r="N120" s="167">
        <f>GEOMEAN(D120:E120,G120)</f>
        <v>11811.159292907552</v>
      </c>
      <c r="P120" s="55" t="s">
        <v>87</v>
      </c>
      <c r="Q120" s="19" t="s">
        <v>3</v>
      </c>
      <c r="R120" s="93">
        <f t="shared" si="35"/>
        <v>2</v>
      </c>
      <c r="S120" s="153">
        <f t="shared" si="36"/>
        <v>11811.159292907552</v>
      </c>
      <c r="T120" s="210">
        <f t="shared" si="37"/>
        <v>23622.318585815105</v>
      </c>
    </row>
    <row r="121" spans="2:20" ht="18.75" customHeight="1" x14ac:dyDescent="0.2">
      <c r="B121" s="55" t="s">
        <v>88</v>
      </c>
      <c r="C121" s="68">
        <v>4</v>
      </c>
      <c r="D121" s="70">
        <v>165601.77665306124</v>
      </c>
      <c r="E121" s="75">
        <v>105000</v>
      </c>
      <c r="F121" s="70">
        <v>80000</v>
      </c>
      <c r="G121" s="115">
        <v>137266.66666666669</v>
      </c>
      <c r="H121" s="156"/>
      <c r="I121" s="166">
        <f t="shared" si="29"/>
        <v>117551.27428674519</v>
      </c>
      <c r="J121" s="160">
        <f t="shared" si="31"/>
        <v>121967.11082993199</v>
      </c>
      <c r="K121" s="25">
        <f t="shared" si="32"/>
        <v>37359.433041845972</v>
      </c>
      <c r="L121" s="155">
        <f t="shared" si="33"/>
        <v>154910.70732859115</v>
      </c>
      <c r="M121" s="155">
        <f t="shared" si="34"/>
        <v>80191.841244899217</v>
      </c>
      <c r="N121" s="167">
        <f>GEOMEAN(E121,G121)</f>
        <v>120054.1544470661</v>
      </c>
      <c r="P121" s="55" t="s">
        <v>88</v>
      </c>
      <c r="Q121" s="19" t="s">
        <v>3</v>
      </c>
      <c r="R121" s="93">
        <f t="shared" si="35"/>
        <v>4</v>
      </c>
      <c r="S121" s="153">
        <f t="shared" si="36"/>
        <v>120054.1544470661</v>
      </c>
      <c r="T121" s="210">
        <f t="shared" si="37"/>
        <v>480216.61778826441</v>
      </c>
    </row>
    <row r="122" spans="2:20" ht="18.75" customHeight="1" x14ac:dyDescent="0.2">
      <c r="B122" s="55" t="s">
        <v>89</v>
      </c>
      <c r="C122" s="68">
        <v>2</v>
      </c>
      <c r="D122" s="43">
        <v>31846.495510204088</v>
      </c>
      <c r="E122" s="100">
        <v>35000</v>
      </c>
      <c r="F122" s="70">
        <v>18000</v>
      </c>
      <c r="G122" s="115">
        <v>26666.666666666668</v>
      </c>
      <c r="H122" s="156"/>
      <c r="I122" s="166">
        <f t="shared" si="29"/>
        <v>27045.357868469586</v>
      </c>
      <c r="J122" s="160">
        <f t="shared" si="31"/>
        <v>27878.290544217689</v>
      </c>
      <c r="K122" s="25">
        <f t="shared" si="32"/>
        <v>7427.7419790335271</v>
      </c>
      <c r="L122" s="155">
        <f t="shared" si="33"/>
        <v>34473.099847503116</v>
      </c>
      <c r="M122" s="155">
        <f t="shared" si="34"/>
        <v>19617.61588943606</v>
      </c>
      <c r="N122" s="167">
        <f>GEOMEAN(D122,G122)</f>
        <v>29141.720612759105</v>
      </c>
      <c r="P122" s="55" t="s">
        <v>89</v>
      </c>
      <c r="Q122" s="19" t="s">
        <v>3</v>
      </c>
      <c r="R122" s="93">
        <f t="shared" si="35"/>
        <v>2</v>
      </c>
      <c r="S122" s="153">
        <f t="shared" si="36"/>
        <v>29141.720612759105</v>
      </c>
      <c r="T122" s="210">
        <f t="shared" si="37"/>
        <v>58283.441225518211</v>
      </c>
    </row>
    <row r="123" spans="2:20" ht="18.75" customHeight="1" x14ac:dyDescent="0.2">
      <c r="B123" s="55" t="s">
        <v>90</v>
      </c>
      <c r="C123" s="68">
        <v>2</v>
      </c>
      <c r="D123" s="43">
        <v>50333.38615387756</v>
      </c>
      <c r="E123" s="75">
        <v>38000</v>
      </c>
      <c r="F123" s="43">
        <v>18000</v>
      </c>
      <c r="G123" s="137">
        <v>70000</v>
      </c>
      <c r="H123" s="156"/>
      <c r="I123" s="166">
        <f t="shared" si="29"/>
        <v>39400.576150583976</v>
      </c>
      <c r="J123" s="160">
        <f t="shared" si="31"/>
        <v>44083.346538469392</v>
      </c>
      <c r="K123" s="25">
        <f t="shared" si="32"/>
        <v>21818.065859834511</v>
      </c>
      <c r="L123" s="155">
        <f t="shared" si="33"/>
        <v>61218.642010418487</v>
      </c>
      <c r="M123" s="155">
        <f t="shared" si="34"/>
        <v>17582.510290749466</v>
      </c>
      <c r="N123" s="167">
        <f>GEOMEAN(D123:F123)</f>
        <v>32531.499599552597</v>
      </c>
      <c r="P123" s="55" t="s">
        <v>90</v>
      </c>
      <c r="Q123" s="19" t="s">
        <v>3</v>
      </c>
      <c r="R123" s="93">
        <f t="shared" si="35"/>
        <v>2</v>
      </c>
      <c r="S123" s="153">
        <f t="shared" si="36"/>
        <v>32531.499599552597</v>
      </c>
      <c r="T123" s="210">
        <f t="shared" si="37"/>
        <v>65062.999199105194</v>
      </c>
    </row>
    <row r="124" spans="2:20" ht="18.75" customHeight="1" x14ac:dyDescent="0.2">
      <c r="B124" s="55" t="s">
        <v>91</v>
      </c>
      <c r="C124" s="68">
        <v>2</v>
      </c>
      <c r="D124" s="43">
        <v>55731.367142857154</v>
      </c>
      <c r="E124" s="75">
        <v>82000</v>
      </c>
      <c r="F124" s="43">
        <v>35000</v>
      </c>
      <c r="G124" s="137">
        <v>125000</v>
      </c>
      <c r="H124" s="156"/>
      <c r="I124" s="166">
        <f t="shared" si="29"/>
        <v>66868.703313254518</v>
      </c>
      <c r="J124" s="160">
        <f t="shared" si="31"/>
        <v>74432.841785714292</v>
      </c>
      <c r="K124" s="25">
        <f t="shared" si="32"/>
        <v>38811.482572486362</v>
      </c>
      <c r="L124" s="155">
        <f t="shared" si="33"/>
        <v>105680.18588574088</v>
      </c>
      <c r="M124" s="155">
        <f t="shared" si="34"/>
        <v>28057.220740768156</v>
      </c>
      <c r="N124" s="167">
        <f>GEOMEAN(D124:F124)</f>
        <v>54282.586262546734</v>
      </c>
      <c r="P124" s="55" t="s">
        <v>91</v>
      </c>
      <c r="Q124" s="19" t="s">
        <v>3</v>
      </c>
      <c r="R124" s="93">
        <f t="shared" si="35"/>
        <v>2</v>
      </c>
      <c r="S124" s="153">
        <f t="shared" si="36"/>
        <v>54282.586262546734</v>
      </c>
      <c r="T124" s="210">
        <f t="shared" si="37"/>
        <v>108565.17252509347</v>
      </c>
    </row>
    <row r="125" spans="2:20" ht="18.75" customHeight="1" x14ac:dyDescent="0.2">
      <c r="B125" s="55" t="s">
        <v>92</v>
      </c>
      <c r="C125" s="68">
        <v>2</v>
      </c>
      <c r="D125" s="70">
        <v>175653.32679846941</v>
      </c>
      <c r="E125" s="75">
        <v>76000</v>
      </c>
      <c r="F125" s="43">
        <v>35000</v>
      </c>
      <c r="G125" s="115">
        <v>154666.66666666669</v>
      </c>
      <c r="H125" s="156"/>
      <c r="I125" s="166">
        <f t="shared" si="29"/>
        <v>92200.586890476392</v>
      </c>
      <c r="J125" s="160">
        <f t="shared" si="31"/>
        <v>110329.99836628402</v>
      </c>
      <c r="K125" s="25">
        <f t="shared" si="32"/>
        <v>66045.526810755662</v>
      </c>
      <c r="L125" s="155">
        <f t="shared" si="33"/>
        <v>158246.11370123207</v>
      </c>
      <c r="M125" s="155">
        <f t="shared" si="34"/>
        <v>26155.06007972073</v>
      </c>
      <c r="N125" s="167">
        <f>GEOMEAN(E125:G125)</f>
        <v>74374.853078196073</v>
      </c>
      <c r="P125" s="55" t="s">
        <v>92</v>
      </c>
      <c r="Q125" s="19" t="s">
        <v>3</v>
      </c>
      <c r="R125" s="93">
        <f t="shared" si="35"/>
        <v>2</v>
      </c>
      <c r="S125" s="153">
        <f t="shared" si="36"/>
        <v>74374.853078196073</v>
      </c>
      <c r="T125" s="210">
        <f t="shared" si="37"/>
        <v>148749.70615639215</v>
      </c>
    </row>
    <row r="126" spans="2:20" ht="18.75" customHeight="1" x14ac:dyDescent="0.2">
      <c r="B126" s="55" t="s">
        <v>93</v>
      </c>
      <c r="C126" s="68">
        <v>2</v>
      </c>
      <c r="D126" s="70">
        <v>222925.46857142862</v>
      </c>
      <c r="E126" s="75">
        <v>135000</v>
      </c>
      <c r="F126" s="43">
        <v>120000</v>
      </c>
      <c r="G126" s="115">
        <v>41666.666666666672</v>
      </c>
      <c r="H126" s="156"/>
      <c r="I126" s="166">
        <f t="shared" si="29"/>
        <v>110755.64363421244</v>
      </c>
      <c r="J126" s="160">
        <f t="shared" si="31"/>
        <v>129898.03380952383</v>
      </c>
      <c r="K126" s="25">
        <f t="shared" si="32"/>
        <v>74303.160315429704</v>
      </c>
      <c r="L126" s="155">
        <f t="shared" si="33"/>
        <v>185058.80394964214</v>
      </c>
      <c r="M126" s="155">
        <f t="shared" si="34"/>
        <v>36452.483318782732</v>
      </c>
      <c r="N126" s="167">
        <f>GEOMEAN(E126:G126)</f>
        <v>87720.532146385987</v>
      </c>
      <c r="P126" s="55" t="s">
        <v>93</v>
      </c>
      <c r="Q126" s="19" t="s">
        <v>3</v>
      </c>
      <c r="R126" s="93">
        <f t="shared" si="35"/>
        <v>2</v>
      </c>
      <c r="S126" s="153">
        <f t="shared" si="36"/>
        <v>87720.532146385987</v>
      </c>
      <c r="T126" s="210">
        <f t="shared" si="37"/>
        <v>175441.06429277197</v>
      </c>
    </row>
    <row r="127" spans="2:20" ht="18.75" customHeight="1" x14ac:dyDescent="0.2">
      <c r="B127" s="55" t="s">
        <v>94</v>
      </c>
      <c r="C127" s="68">
        <v>2</v>
      </c>
      <c r="D127" s="70">
        <v>535419.20576530625</v>
      </c>
      <c r="E127" s="75">
        <v>156000</v>
      </c>
      <c r="F127" s="43">
        <v>120000</v>
      </c>
      <c r="G127" s="115">
        <v>264866.66666666669</v>
      </c>
      <c r="H127" s="156"/>
      <c r="I127" s="166">
        <f t="shared" si="29"/>
        <v>226990.02567274647</v>
      </c>
      <c r="J127" s="160">
        <f t="shared" si="31"/>
        <v>269071.46810799325</v>
      </c>
      <c r="K127" s="25">
        <f t="shared" si="32"/>
        <v>187941.70835155173</v>
      </c>
      <c r="L127" s="155">
        <f t="shared" si="33"/>
        <v>414931.7340242982</v>
      </c>
      <c r="M127" s="155">
        <f t="shared" si="34"/>
        <v>39048.317321194743</v>
      </c>
      <c r="N127" s="167">
        <f>GEOMEAN(E127:G127)</f>
        <v>170520.93951395751</v>
      </c>
      <c r="P127" s="55" t="s">
        <v>94</v>
      </c>
      <c r="Q127" s="19" t="s">
        <v>3</v>
      </c>
      <c r="R127" s="93">
        <f t="shared" si="35"/>
        <v>2</v>
      </c>
      <c r="S127" s="153">
        <f t="shared" si="36"/>
        <v>170520.93951395751</v>
      </c>
      <c r="T127" s="210">
        <f t="shared" si="37"/>
        <v>341041.87902791501</v>
      </c>
    </row>
    <row r="128" spans="2:20" ht="18.75" customHeight="1" x14ac:dyDescent="0.2">
      <c r="B128" s="55" t="s">
        <v>95</v>
      </c>
      <c r="C128" s="68">
        <v>4</v>
      </c>
      <c r="D128" s="70">
        <v>599510.27797959198</v>
      </c>
      <c r="E128" s="75">
        <v>189000</v>
      </c>
      <c r="F128" s="43">
        <v>140000</v>
      </c>
      <c r="G128" s="115">
        <v>319200</v>
      </c>
      <c r="H128" s="156"/>
      <c r="I128" s="166">
        <f t="shared" si="29"/>
        <v>266754.85896823439</v>
      </c>
      <c r="J128" s="160">
        <f t="shared" si="31"/>
        <v>311927.56949489797</v>
      </c>
      <c r="K128" s="25">
        <f t="shared" si="32"/>
        <v>206096.23881348086</v>
      </c>
      <c r="L128" s="155">
        <f t="shared" si="33"/>
        <v>472851.09778171522</v>
      </c>
      <c r="M128" s="155">
        <f t="shared" si="34"/>
        <v>60658.620154753531</v>
      </c>
      <c r="N128" s="167">
        <f>GEOMEAN(E128:G128)</f>
        <v>203649.91860527493</v>
      </c>
      <c r="P128" s="55" t="s">
        <v>95</v>
      </c>
      <c r="Q128" s="19" t="s">
        <v>3</v>
      </c>
      <c r="R128" s="93">
        <f t="shared" si="35"/>
        <v>4</v>
      </c>
      <c r="S128" s="153">
        <f t="shared" si="36"/>
        <v>203649.91860527493</v>
      </c>
      <c r="T128" s="210">
        <f t="shared" si="37"/>
        <v>814599.67442109971</v>
      </c>
    </row>
    <row r="129" spans="1:127" ht="18.75" customHeight="1" x14ac:dyDescent="0.2">
      <c r="B129" s="55" t="s">
        <v>96</v>
      </c>
      <c r="C129" s="68">
        <v>2</v>
      </c>
      <c r="D129" s="70">
        <v>31846.495510204088</v>
      </c>
      <c r="E129" s="75">
        <v>15000</v>
      </c>
      <c r="F129" s="43">
        <v>35000</v>
      </c>
      <c r="G129" s="115">
        <v>4500</v>
      </c>
      <c r="H129" s="156"/>
      <c r="I129" s="166">
        <f t="shared" si="29"/>
        <v>16561.831672179138</v>
      </c>
      <c r="J129" s="160">
        <f t="shared" si="31"/>
        <v>21586.623877551021</v>
      </c>
      <c r="K129" s="25">
        <f t="shared" si="32"/>
        <v>14381.932584067941</v>
      </c>
      <c r="L129" s="155">
        <f t="shared" si="33"/>
        <v>30943.764256247079</v>
      </c>
      <c r="M129" s="155">
        <f t="shared" si="34"/>
        <v>2179.8990881111968</v>
      </c>
      <c r="N129" s="167">
        <f>GEOMEAN(E129:G129)</f>
        <v>13318.56002613901</v>
      </c>
      <c r="P129" s="55" t="s">
        <v>96</v>
      </c>
      <c r="Q129" s="19" t="s">
        <v>3</v>
      </c>
      <c r="R129" s="93">
        <f t="shared" si="35"/>
        <v>2</v>
      </c>
      <c r="S129" s="153">
        <f t="shared" si="36"/>
        <v>13318.56002613901</v>
      </c>
      <c r="T129" s="210">
        <f t="shared" si="37"/>
        <v>26637.12005227802</v>
      </c>
    </row>
    <row r="130" spans="1:127" ht="18.75" customHeight="1" x14ac:dyDescent="0.2">
      <c r="B130" s="55" t="s">
        <v>97</v>
      </c>
      <c r="C130" s="68">
        <v>2</v>
      </c>
      <c r="D130" s="43">
        <v>2786.5683571428576</v>
      </c>
      <c r="E130" s="100">
        <v>7500</v>
      </c>
      <c r="F130" s="43">
        <v>4000</v>
      </c>
      <c r="G130" s="115">
        <v>5833.3333333333339</v>
      </c>
      <c r="H130" s="156"/>
      <c r="I130" s="166">
        <f t="shared" si="29"/>
        <v>4699.2325506999814</v>
      </c>
      <c r="J130" s="160">
        <f t="shared" si="31"/>
        <v>5029.975422619048</v>
      </c>
      <c r="K130" s="25">
        <f t="shared" si="32"/>
        <v>2068.8265577536904</v>
      </c>
      <c r="L130" s="155">
        <f t="shared" si="33"/>
        <v>6768.0591084536718</v>
      </c>
      <c r="M130" s="155">
        <f t="shared" si="34"/>
        <v>2630.405992946291</v>
      </c>
      <c r="N130" s="167">
        <f>GEOMEAN(D130,F130:G130)</f>
        <v>4021.1366210296383</v>
      </c>
      <c r="P130" s="55" t="s">
        <v>97</v>
      </c>
      <c r="Q130" s="19" t="s">
        <v>3</v>
      </c>
      <c r="R130" s="93">
        <f t="shared" si="35"/>
        <v>2</v>
      </c>
      <c r="S130" s="153">
        <f t="shared" si="36"/>
        <v>4021.1366210296383</v>
      </c>
      <c r="T130" s="210">
        <f t="shared" si="37"/>
        <v>8042.2732420592765</v>
      </c>
    </row>
    <row r="131" spans="1:127" s="46" customFormat="1" ht="18.75" customHeight="1" x14ac:dyDescent="0.2">
      <c r="B131" s="69" t="s">
        <v>143</v>
      </c>
      <c r="C131" s="131">
        <v>21</v>
      </c>
      <c r="D131" s="85">
        <v>33371.14648275511</v>
      </c>
      <c r="E131" s="75">
        <v>39800</v>
      </c>
      <c r="F131" s="70">
        <v>480000</v>
      </c>
      <c r="G131" s="115"/>
      <c r="H131" s="156"/>
      <c r="I131" s="166">
        <f>GEOMEAN(D131:F131)</f>
        <v>86066.038262444286</v>
      </c>
      <c r="J131" s="148">
        <f>(D131+E131+F131)/3</f>
        <v>184390.38216091835</v>
      </c>
      <c r="K131" s="45">
        <f>SQRT(((D131-J131)^2+(E131-J131)^2+(F131-J131)^2)/2)</f>
        <v>256025.61816859749</v>
      </c>
      <c r="L131" s="155">
        <f t="shared" si="33"/>
        <v>342091.65643104177</v>
      </c>
      <c r="M131" s="155">
        <f t="shared" si="34"/>
        <v>-169959.5799061532</v>
      </c>
      <c r="N131" s="167">
        <f>GEOMEAN(D131:E131)</f>
        <v>36444.08909567714</v>
      </c>
      <c r="O131" s="8"/>
      <c r="P131" s="69" t="s">
        <v>144</v>
      </c>
      <c r="Q131" s="133" t="s">
        <v>3</v>
      </c>
      <c r="R131" s="214">
        <f t="shared" si="35"/>
        <v>21</v>
      </c>
      <c r="S131" s="153">
        <f t="shared" si="36"/>
        <v>36444.08909567714</v>
      </c>
      <c r="T131" s="210">
        <f t="shared" si="37"/>
        <v>765325.8710092199</v>
      </c>
      <c r="V131" s="16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</row>
    <row r="132" spans="1:127" s="46" customFormat="1" ht="18.75" customHeight="1" x14ac:dyDescent="0.2">
      <c r="B132" s="69" t="s">
        <v>142</v>
      </c>
      <c r="C132" s="68">
        <v>21</v>
      </c>
      <c r="D132" s="85">
        <v>31856.447540051024</v>
      </c>
      <c r="E132" s="75">
        <v>32600</v>
      </c>
      <c r="F132" s="70">
        <v>550000</v>
      </c>
      <c r="G132" s="137">
        <f>342000/0.6</f>
        <v>570000</v>
      </c>
      <c r="H132" s="156"/>
      <c r="I132" s="166">
        <f>GEOMEAN(D132:G132)</f>
        <v>134326.94023916303</v>
      </c>
      <c r="J132" s="148">
        <f>(D132+E132+F132+G132)/4</f>
        <v>296114.11188501277</v>
      </c>
      <c r="K132" s="25">
        <f t="shared" si="32"/>
        <v>304818.70252117218</v>
      </c>
      <c r="L132" s="155">
        <f t="shared" si="33"/>
        <v>439145.64276033523</v>
      </c>
      <c r="M132" s="155">
        <f t="shared" si="34"/>
        <v>-170491.76228200915</v>
      </c>
      <c r="N132" s="167">
        <f>GEOMEAN(D132:E132)</f>
        <v>32226.079342756904</v>
      </c>
      <c r="O132" s="8"/>
      <c r="P132" s="69" t="s">
        <v>145</v>
      </c>
      <c r="Q132" s="133" t="s">
        <v>3</v>
      </c>
      <c r="R132" s="214">
        <f t="shared" si="35"/>
        <v>21</v>
      </c>
      <c r="S132" s="153">
        <f t="shared" si="36"/>
        <v>32226.079342756904</v>
      </c>
      <c r="T132" s="210">
        <f t="shared" si="37"/>
        <v>676747.66619789496</v>
      </c>
      <c r="V132" s="16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</row>
    <row r="133" spans="1:127" s="46" customFormat="1" ht="18.75" customHeight="1" thickBot="1" x14ac:dyDescent="0.3">
      <c r="B133" s="57" t="s">
        <v>98</v>
      </c>
      <c r="C133" s="138">
        <v>2</v>
      </c>
      <c r="D133" s="91">
        <v>5095439.2816326534</v>
      </c>
      <c r="E133" s="135">
        <v>2800000</v>
      </c>
      <c r="F133" s="134">
        <v>3200000</v>
      </c>
      <c r="G133" s="139">
        <v>3920000</v>
      </c>
      <c r="H133" s="156"/>
      <c r="I133" s="168">
        <f t="shared" si="29"/>
        <v>3657580.7825217345</v>
      </c>
      <c r="J133" s="173">
        <f>(D133+E133+F133+G133)/4</f>
        <v>3753859.8204081636</v>
      </c>
      <c r="K133" s="174">
        <f>SQRT(((D133-J133)^2+(E133-J133)^2+(F133-J133)^2+(G133-J133)^2)/3)</f>
        <v>1007314.4606172489</v>
      </c>
      <c r="L133" s="169">
        <f t="shared" si="33"/>
        <v>4664895.2431389838</v>
      </c>
      <c r="M133" s="169">
        <f t="shared" si="34"/>
        <v>2650266.3219044856</v>
      </c>
      <c r="N133" s="170">
        <f>GEOMEAN(E133:G133)</f>
        <v>3274899.8667984097</v>
      </c>
      <c r="O133" s="8"/>
      <c r="P133" s="57" t="s">
        <v>98</v>
      </c>
      <c r="Q133" s="136" t="s">
        <v>3</v>
      </c>
      <c r="R133" s="215">
        <f t="shared" si="35"/>
        <v>2</v>
      </c>
      <c r="S133" s="212">
        <f t="shared" si="36"/>
        <v>3274899.8667984097</v>
      </c>
      <c r="T133" s="213">
        <f t="shared" si="37"/>
        <v>6549799.7335968195</v>
      </c>
      <c r="V133" s="102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</row>
    <row r="134" spans="1:127" s="32" customFormat="1" ht="18.75" customHeight="1" thickBot="1" x14ac:dyDescent="0.25">
      <c r="A134" s="240"/>
      <c r="B134" s="28"/>
      <c r="C134" s="28"/>
      <c r="D134" s="28"/>
      <c r="E134" s="74"/>
      <c r="F134" s="16"/>
      <c r="G134" s="16"/>
      <c r="H134" s="204"/>
      <c r="I134" s="150"/>
      <c r="J134" s="17"/>
      <c r="K134" s="29"/>
      <c r="L134" s="152"/>
      <c r="M134" s="152"/>
      <c r="N134" s="151"/>
      <c r="O134" s="16"/>
      <c r="P134" s="28"/>
      <c r="Q134" s="11"/>
      <c r="R134" s="11"/>
      <c r="S134" s="357"/>
      <c r="T134" s="357"/>
      <c r="U134" s="356" t="s">
        <v>4</v>
      </c>
      <c r="V134" s="356">
        <f>SUM(T77:T133)</f>
        <v>35425090.63533704</v>
      </c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31"/>
      <c r="BH134" s="31"/>
      <c r="BI134" s="31"/>
      <c r="BJ134" s="31"/>
      <c r="BK134" s="31"/>
      <c r="BL134" s="31"/>
      <c r="BM134" s="31"/>
      <c r="BN134" s="31"/>
      <c r="BO134" s="31"/>
      <c r="BP134" s="31"/>
      <c r="BQ134" s="31"/>
      <c r="BR134" s="31"/>
      <c r="BS134" s="31"/>
      <c r="BT134" s="31"/>
      <c r="BU134" s="31"/>
      <c r="BV134" s="31"/>
      <c r="BW134" s="31"/>
      <c r="BX134" s="31"/>
      <c r="BY134" s="31"/>
      <c r="BZ134" s="31"/>
      <c r="CA134" s="31"/>
      <c r="CB134" s="31"/>
      <c r="CC134" s="31"/>
      <c r="CD134" s="31"/>
      <c r="CE134" s="31"/>
      <c r="CF134" s="31"/>
      <c r="CG134" s="31"/>
      <c r="CH134" s="31"/>
      <c r="CI134" s="31"/>
      <c r="CJ134" s="31"/>
      <c r="CK134" s="31"/>
      <c r="CL134" s="31"/>
      <c r="CM134" s="31"/>
      <c r="CN134" s="31"/>
      <c r="CO134" s="31"/>
      <c r="CP134" s="31"/>
      <c r="CQ134" s="31"/>
      <c r="CR134" s="31"/>
      <c r="CS134" s="31"/>
      <c r="CT134" s="31"/>
      <c r="CU134" s="31"/>
      <c r="CV134" s="31"/>
      <c r="CW134" s="31"/>
      <c r="CX134" s="31"/>
      <c r="CY134" s="31"/>
      <c r="CZ134" s="31"/>
      <c r="DA134" s="31"/>
      <c r="DB134" s="31"/>
      <c r="DC134" s="31"/>
      <c r="DD134" s="31"/>
      <c r="DE134" s="31"/>
      <c r="DF134" s="31"/>
      <c r="DG134" s="31"/>
      <c r="DH134" s="31"/>
      <c r="DI134" s="31"/>
      <c r="DJ134" s="31"/>
      <c r="DK134" s="31"/>
      <c r="DL134" s="31"/>
      <c r="DM134" s="31"/>
      <c r="DN134" s="31"/>
      <c r="DO134" s="31"/>
      <c r="DP134" s="31"/>
      <c r="DQ134" s="31"/>
      <c r="DR134" s="31"/>
      <c r="DS134" s="31"/>
    </row>
    <row r="135" spans="1:127" ht="18.75" customHeight="1" thickBot="1" x14ac:dyDescent="0.25">
      <c r="B135" s="52" t="s">
        <v>134</v>
      </c>
      <c r="C135" s="319" t="s">
        <v>120</v>
      </c>
      <c r="D135" s="28"/>
      <c r="E135" s="28"/>
      <c r="F135" s="24"/>
      <c r="I135" s="150"/>
      <c r="J135" s="17"/>
      <c r="K135" s="20"/>
      <c r="L135" s="152"/>
      <c r="M135" s="152"/>
      <c r="N135" s="151"/>
      <c r="P135" s="52" t="s">
        <v>134</v>
      </c>
      <c r="Q135" s="321" t="s">
        <v>119</v>
      </c>
      <c r="R135" s="349" t="s">
        <v>118</v>
      </c>
      <c r="S135" s="357"/>
      <c r="T135" s="357"/>
      <c r="U135" s="344"/>
      <c r="V135" s="344"/>
    </row>
    <row r="136" spans="1:127" ht="18.75" customHeight="1" thickBot="1" x14ac:dyDescent="0.25">
      <c r="B136" s="82" t="s">
        <v>129</v>
      </c>
      <c r="C136" s="320"/>
      <c r="D136" s="28"/>
      <c r="E136" s="28"/>
      <c r="I136" s="150"/>
      <c r="J136" s="17"/>
      <c r="K136" s="20"/>
      <c r="L136" s="152"/>
      <c r="M136" s="152"/>
      <c r="N136" s="151"/>
      <c r="P136" s="82" t="s">
        <v>129</v>
      </c>
      <c r="Q136" s="322"/>
      <c r="R136" s="351"/>
      <c r="S136" s="207"/>
      <c r="T136" s="94"/>
    </row>
    <row r="137" spans="1:127" s="23" customFormat="1" ht="18.75" customHeight="1" x14ac:dyDescent="0.2">
      <c r="A137" s="242"/>
      <c r="B137" s="103" t="s">
        <v>99</v>
      </c>
      <c r="C137" s="117">
        <v>2</v>
      </c>
      <c r="D137" s="120">
        <v>499591.89831632661</v>
      </c>
      <c r="E137" s="121">
        <v>4500000</v>
      </c>
      <c r="F137" s="122">
        <v>180000</v>
      </c>
      <c r="G137" s="123">
        <v>1000000</v>
      </c>
      <c r="H137" s="158"/>
      <c r="I137" s="175">
        <f t="shared" si="29"/>
        <v>797581.5542815564</v>
      </c>
      <c r="J137" s="179">
        <f t="shared" ref="J137:J150" si="38">(D137+E137+F137+G137)/4</f>
        <v>1544897.9745790816</v>
      </c>
      <c r="K137" s="177">
        <f t="shared" ref="K137:K150" si="39">SQRT(((D137-J137)^2+(E137-J137)^2+(F137-J137)^2+(G137-J137)^2)/3)</f>
        <v>1998762.3718549029</v>
      </c>
      <c r="L137" s="178">
        <f t="shared" ref="L137:L155" si="40">K137+I137</f>
        <v>2796343.9261364592</v>
      </c>
      <c r="M137" s="178">
        <f t="shared" ref="M137:M155" si="41">I137-K137</f>
        <v>-1201180.8175733467</v>
      </c>
      <c r="N137" s="286">
        <f>GEOMEAN(D137,F137:G137)</f>
        <v>448018.51688076073</v>
      </c>
      <c r="O137" s="21"/>
      <c r="P137" s="103" t="s">
        <v>99</v>
      </c>
      <c r="Q137" s="80" t="s">
        <v>3</v>
      </c>
      <c r="R137" s="83">
        <f t="shared" ref="R137:R155" si="42">C137</f>
        <v>2</v>
      </c>
      <c r="S137" s="208">
        <f t="shared" ref="S137:S155" si="43">N137</f>
        <v>448018.51688076073</v>
      </c>
      <c r="T137" s="209">
        <f t="shared" ref="T137:T155" si="44">S137*R137</f>
        <v>896037.03376152145</v>
      </c>
      <c r="V137" s="206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/>
      <c r="CH137" s="22"/>
      <c r="CI137" s="22"/>
      <c r="CJ137" s="22"/>
      <c r="CK137" s="22"/>
      <c r="CL137" s="22"/>
      <c r="CM137" s="22"/>
      <c r="CN137" s="22"/>
      <c r="CO137" s="22"/>
      <c r="CP137" s="22"/>
      <c r="CQ137" s="22"/>
      <c r="CR137" s="22"/>
      <c r="CS137" s="22"/>
      <c r="CT137" s="22"/>
      <c r="CU137" s="22"/>
      <c r="CV137" s="22"/>
      <c r="CW137" s="22"/>
      <c r="CX137" s="22"/>
      <c r="CY137" s="22"/>
      <c r="CZ137" s="22"/>
      <c r="DA137" s="22"/>
      <c r="DB137" s="22"/>
      <c r="DC137" s="22"/>
      <c r="DD137" s="22"/>
      <c r="DE137" s="22"/>
      <c r="DF137" s="22"/>
      <c r="DG137" s="22"/>
      <c r="DH137" s="22"/>
      <c r="DI137" s="22"/>
      <c r="DJ137" s="22"/>
      <c r="DK137" s="22"/>
      <c r="DL137" s="22"/>
      <c r="DM137" s="22"/>
      <c r="DN137" s="22"/>
      <c r="DO137" s="22"/>
      <c r="DP137" s="22"/>
      <c r="DQ137" s="22"/>
      <c r="DR137" s="22"/>
      <c r="DS137" s="22"/>
    </row>
    <row r="138" spans="1:127" ht="18.75" customHeight="1" x14ac:dyDescent="0.2">
      <c r="B138" s="78" t="s">
        <v>100</v>
      </c>
      <c r="C138" s="68">
        <v>2</v>
      </c>
      <c r="D138" s="71">
        <v>991222.17275510216</v>
      </c>
      <c r="E138" s="97">
        <v>3500000</v>
      </c>
      <c r="F138" s="71">
        <v>180000</v>
      </c>
      <c r="G138" s="124">
        <v>21450000</v>
      </c>
      <c r="H138" s="157"/>
      <c r="I138" s="181">
        <f t="shared" si="29"/>
        <v>1913086.9691736547</v>
      </c>
      <c r="J138" s="185">
        <f t="shared" si="38"/>
        <v>6530305.543188775</v>
      </c>
      <c r="K138" s="183">
        <f t="shared" si="39"/>
        <v>10046356.876104444</v>
      </c>
      <c r="L138" s="184">
        <f t="shared" si="40"/>
        <v>11959443.845278099</v>
      </c>
      <c r="M138" s="184">
        <f t="shared" si="41"/>
        <v>-8133269.9069307894</v>
      </c>
      <c r="N138" s="186">
        <f>GEOMEAN(D138:F138)</f>
        <v>854746.21417301008</v>
      </c>
      <c r="P138" s="78" t="s">
        <v>100</v>
      </c>
      <c r="Q138" s="19" t="s">
        <v>3</v>
      </c>
      <c r="R138" s="93">
        <f t="shared" si="42"/>
        <v>2</v>
      </c>
      <c r="S138" s="153">
        <f t="shared" si="43"/>
        <v>854746.21417301008</v>
      </c>
      <c r="T138" s="210">
        <f t="shared" si="44"/>
        <v>1709492.4283460202</v>
      </c>
    </row>
    <row r="139" spans="1:127" ht="18.75" customHeight="1" x14ac:dyDescent="0.2">
      <c r="B139" s="78" t="s">
        <v>101</v>
      </c>
      <c r="C139" s="68">
        <v>2</v>
      </c>
      <c r="D139" s="96">
        <v>507553.52219387761</v>
      </c>
      <c r="E139" s="97">
        <v>2980000</v>
      </c>
      <c r="F139" s="96">
        <v>150000</v>
      </c>
      <c r="G139" s="124">
        <v>5850000</v>
      </c>
      <c r="H139" s="157"/>
      <c r="I139" s="181">
        <f t="shared" si="29"/>
        <v>1073337.5145507588</v>
      </c>
      <c r="J139" s="185">
        <f t="shared" si="38"/>
        <v>2371888.3805484693</v>
      </c>
      <c r="K139" s="183">
        <f t="shared" si="39"/>
        <v>2638155.4552861392</v>
      </c>
      <c r="L139" s="184">
        <f t="shared" si="40"/>
        <v>3711492.9698368981</v>
      </c>
      <c r="M139" s="184">
        <f t="shared" si="41"/>
        <v>-1564817.9407353804</v>
      </c>
      <c r="N139" s="186">
        <f>GEOMEAN(D139:F139)</f>
        <v>609906.30507604929</v>
      </c>
      <c r="P139" s="78" t="s">
        <v>101</v>
      </c>
      <c r="Q139" s="19" t="s">
        <v>3</v>
      </c>
      <c r="R139" s="93">
        <f t="shared" si="42"/>
        <v>2</v>
      </c>
      <c r="S139" s="153">
        <f t="shared" si="43"/>
        <v>609906.30507604929</v>
      </c>
      <c r="T139" s="210">
        <f t="shared" si="44"/>
        <v>1219812.6101520986</v>
      </c>
    </row>
    <row r="140" spans="1:127" ht="18.75" customHeight="1" x14ac:dyDescent="0.2">
      <c r="B140" s="78" t="s">
        <v>102</v>
      </c>
      <c r="C140" s="68">
        <v>2</v>
      </c>
      <c r="D140" s="96">
        <v>992615.45693367359</v>
      </c>
      <c r="E140" s="95">
        <v>3450000</v>
      </c>
      <c r="F140" s="96">
        <v>120000</v>
      </c>
      <c r="G140" s="125">
        <v>1300000</v>
      </c>
      <c r="H140" s="157"/>
      <c r="I140" s="181">
        <f t="shared" si="29"/>
        <v>854931.22992381465</v>
      </c>
      <c r="J140" s="185">
        <f t="shared" si="38"/>
        <v>1465653.8642334184</v>
      </c>
      <c r="K140" s="183">
        <f t="shared" si="39"/>
        <v>1414168.8308419001</v>
      </c>
      <c r="L140" s="184">
        <f t="shared" si="40"/>
        <v>2269100.0607657149</v>
      </c>
      <c r="M140" s="184">
        <f t="shared" si="41"/>
        <v>-559237.60091808543</v>
      </c>
      <c r="N140" s="186">
        <f>GEOMEAN(D140,F140:G140)</f>
        <v>536992.90053190547</v>
      </c>
      <c r="P140" s="78" t="s">
        <v>102</v>
      </c>
      <c r="Q140" s="19" t="s">
        <v>3</v>
      </c>
      <c r="R140" s="93">
        <f t="shared" si="42"/>
        <v>2</v>
      </c>
      <c r="S140" s="153">
        <f t="shared" si="43"/>
        <v>536992.90053190547</v>
      </c>
      <c r="T140" s="210">
        <f t="shared" si="44"/>
        <v>1073985.8010638109</v>
      </c>
    </row>
    <row r="141" spans="1:127" ht="18.75" customHeight="1" x14ac:dyDescent="0.2">
      <c r="A141"/>
      <c r="B141" s="309" t="s">
        <v>147</v>
      </c>
      <c r="C141" s="68">
        <v>2</v>
      </c>
      <c r="D141" s="96">
        <v>222925.46857142862</v>
      </c>
      <c r="E141" s="95">
        <v>2340000</v>
      </c>
      <c r="F141" s="96">
        <v>150000</v>
      </c>
      <c r="G141" s="125">
        <v>1950000</v>
      </c>
      <c r="H141" s="7"/>
      <c r="I141" s="160">
        <f t="shared" ref="I141" si="45">(D141+E141+F141+G141)/4</f>
        <v>1165731.3671428571</v>
      </c>
      <c r="J141" s="185">
        <f t="shared" si="38"/>
        <v>1165731.3671428571</v>
      </c>
      <c r="K141" s="183">
        <f t="shared" si="39"/>
        <v>1142304.2915053724</v>
      </c>
      <c r="L141" s="184">
        <f t="shared" si="40"/>
        <v>2308035.6586482292</v>
      </c>
      <c r="M141" s="184">
        <f t="shared" si="41"/>
        <v>23427.075637484668</v>
      </c>
      <c r="N141" s="186">
        <f>GEOMEAN(D141,F141:G141)</f>
        <v>402496.26334433205</v>
      </c>
      <c r="O141" s="306"/>
      <c r="P141" s="309" t="s">
        <v>147</v>
      </c>
      <c r="Q141" s="19" t="s">
        <v>3</v>
      </c>
      <c r="R141" s="93">
        <f t="shared" si="42"/>
        <v>2</v>
      </c>
      <c r="S141" s="153">
        <f t="shared" si="43"/>
        <v>402496.26334433205</v>
      </c>
      <c r="T141" s="210">
        <f t="shared" si="44"/>
        <v>804992.5266886641</v>
      </c>
      <c r="U141" s="307"/>
      <c r="V141" s="308"/>
      <c r="W141" s="7"/>
      <c r="DT141" s="9"/>
      <c r="DU141" s="9"/>
      <c r="DV141" s="9"/>
      <c r="DW141" s="9"/>
    </row>
    <row r="142" spans="1:127" ht="18.75" customHeight="1" x14ac:dyDescent="0.2">
      <c r="B142" s="78" t="s">
        <v>103</v>
      </c>
      <c r="C142" s="68">
        <v>2</v>
      </c>
      <c r="D142" s="96">
        <v>439879.71923469391</v>
      </c>
      <c r="E142" s="95">
        <v>8000000</v>
      </c>
      <c r="F142" s="96">
        <v>120000</v>
      </c>
      <c r="G142" s="125">
        <v>3900000</v>
      </c>
      <c r="H142" s="157"/>
      <c r="I142" s="181">
        <f t="shared" si="29"/>
        <v>1132837.0510868516</v>
      </c>
      <c r="J142" s="185">
        <f t="shared" si="38"/>
        <v>3114969.9298086734</v>
      </c>
      <c r="K142" s="183">
        <f t="shared" si="39"/>
        <v>3679028.1104727006</v>
      </c>
      <c r="L142" s="184">
        <f t="shared" si="40"/>
        <v>4811865.161559552</v>
      </c>
      <c r="M142" s="184">
        <f t="shared" si="41"/>
        <v>-2546191.0593858492</v>
      </c>
      <c r="N142" s="186">
        <f>GEOMEAN(D142,F142:G142)</f>
        <v>590463.78223285615</v>
      </c>
      <c r="P142" s="78" t="s">
        <v>103</v>
      </c>
      <c r="Q142" s="19" t="s">
        <v>3</v>
      </c>
      <c r="R142" s="93">
        <f t="shared" si="42"/>
        <v>2</v>
      </c>
      <c r="S142" s="153">
        <f t="shared" si="43"/>
        <v>590463.78223285615</v>
      </c>
      <c r="T142" s="210">
        <f t="shared" si="44"/>
        <v>1180927.5644657123</v>
      </c>
    </row>
    <row r="143" spans="1:127" ht="18.75" customHeight="1" x14ac:dyDescent="0.2">
      <c r="B143" s="78" t="s">
        <v>104</v>
      </c>
      <c r="C143" s="68">
        <v>2</v>
      </c>
      <c r="D143" s="96">
        <v>318464.95510204084</v>
      </c>
      <c r="E143" s="95">
        <v>10600000</v>
      </c>
      <c r="F143" s="96">
        <v>120000</v>
      </c>
      <c r="G143" s="125">
        <v>3250000</v>
      </c>
      <c r="H143" s="157"/>
      <c r="I143" s="181">
        <f t="shared" si="29"/>
        <v>1071169.0852337505</v>
      </c>
      <c r="J143" s="185">
        <f t="shared" si="38"/>
        <v>3572116.2387755103</v>
      </c>
      <c r="K143" s="183">
        <f t="shared" si="39"/>
        <v>4898920.3652210739</v>
      </c>
      <c r="L143" s="184">
        <f t="shared" si="40"/>
        <v>5970089.4504548246</v>
      </c>
      <c r="M143" s="184">
        <f t="shared" si="41"/>
        <v>-3827751.2799873231</v>
      </c>
      <c r="N143" s="186">
        <f>GEOMEAN(D143,F143:G143)</f>
        <v>498932.83391995658</v>
      </c>
      <c r="P143" s="78" t="s">
        <v>104</v>
      </c>
      <c r="Q143" s="19" t="s">
        <v>3</v>
      </c>
      <c r="R143" s="93">
        <f t="shared" si="42"/>
        <v>2</v>
      </c>
      <c r="S143" s="153">
        <f t="shared" si="43"/>
        <v>498932.83391995658</v>
      </c>
      <c r="T143" s="210">
        <f t="shared" si="44"/>
        <v>997865.66783991316</v>
      </c>
    </row>
    <row r="144" spans="1:127" ht="18.75" customHeight="1" x14ac:dyDescent="0.2">
      <c r="B144" s="78" t="s">
        <v>105</v>
      </c>
      <c r="C144" s="68">
        <v>2</v>
      </c>
      <c r="D144" s="96">
        <v>318464.95510204084</v>
      </c>
      <c r="E144" s="95">
        <v>1980000</v>
      </c>
      <c r="F144" s="71">
        <v>85000</v>
      </c>
      <c r="G144" s="124">
        <v>1950000</v>
      </c>
      <c r="H144" s="157"/>
      <c r="I144" s="181">
        <f t="shared" si="29"/>
        <v>568584.60149001598</v>
      </c>
      <c r="J144" s="185">
        <f t="shared" si="38"/>
        <v>1083366.2387755103</v>
      </c>
      <c r="K144" s="183">
        <f t="shared" si="39"/>
        <v>1022548.3359974989</v>
      </c>
      <c r="L144" s="184">
        <f t="shared" si="40"/>
        <v>1591132.9374875149</v>
      </c>
      <c r="M144" s="184">
        <f t="shared" si="41"/>
        <v>-453963.73450748296</v>
      </c>
      <c r="N144" s="186">
        <f>GEOMEAN(D144,F144)</f>
        <v>164528.17747630182</v>
      </c>
      <c r="P144" s="78" t="s">
        <v>105</v>
      </c>
      <c r="Q144" s="19" t="s">
        <v>3</v>
      </c>
      <c r="R144" s="93">
        <f t="shared" si="42"/>
        <v>2</v>
      </c>
      <c r="S144" s="153">
        <f t="shared" si="43"/>
        <v>164528.17747630182</v>
      </c>
      <c r="T144" s="210">
        <f t="shared" si="44"/>
        <v>329056.35495260364</v>
      </c>
    </row>
    <row r="145" spans="1:123" ht="18.75" customHeight="1" x14ac:dyDescent="0.2">
      <c r="B145" s="78" t="s">
        <v>106</v>
      </c>
      <c r="C145" s="68">
        <v>2</v>
      </c>
      <c r="D145" s="96">
        <v>195059.78500000003</v>
      </c>
      <c r="E145" s="97">
        <v>1800000</v>
      </c>
      <c r="F145" s="96">
        <v>120000</v>
      </c>
      <c r="G145" s="124">
        <v>17550000</v>
      </c>
      <c r="H145" s="157"/>
      <c r="I145" s="181">
        <f t="shared" si="29"/>
        <v>927309.38099766581</v>
      </c>
      <c r="J145" s="185">
        <f t="shared" si="38"/>
        <v>4916264.94625</v>
      </c>
      <c r="K145" s="183">
        <f t="shared" si="39"/>
        <v>8458059.3564721495</v>
      </c>
      <c r="L145" s="184">
        <f t="shared" si="40"/>
        <v>9385368.7374698147</v>
      </c>
      <c r="M145" s="184">
        <f t="shared" si="41"/>
        <v>-7530749.9754744833</v>
      </c>
      <c r="N145" s="186">
        <f>GEOMEAN(D145:F145)</f>
        <v>347968.95382964279</v>
      </c>
      <c r="P145" s="78" t="s">
        <v>106</v>
      </c>
      <c r="Q145" s="19" t="s">
        <v>3</v>
      </c>
      <c r="R145" s="93">
        <f t="shared" si="42"/>
        <v>2</v>
      </c>
      <c r="S145" s="153">
        <f t="shared" si="43"/>
        <v>347968.95382964279</v>
      </c>
      <c r="T145" s="210">
        <f t="shared" si="44"/>
        <v>695937.90765928559</v>
      </c>
    </row>
    <row r="146" spans="1:123" ht="18.75" customHeight="1" x14ac:dyDescent="0.2">
      <c r="B146" s="78" t="s">
        <v>107</v>
      </c>
      <c r="C146" s="68">
        <v>2</v>
      </c>
      <c r="D146" s="96">
        <v>1369399.3069387758</v>
      </c>
      <c r="E146" s="95">
        <v>7800000</v>
      </c>
      <c r="F146" s="96">
        <v>220000</v>
      </c>
      <c r="G146" s="125">
        <v>3250000</v>
      </c>
      <c r="H146" s="157"/>
      <c r="I146" s="181">
        <f t="shared" ref="I146:I165" si="46">GEOMEAN(D146:G146)</f>
        <v>1662389.1169491038</v>
      </c>
      <c r="J146" s="185">
        <f t="shared" si="38"/>
        <v>3159849.8267346937</v>
      </c>
      <c r="K146" s="183">
        <f t="shared" si="39"/>
        <v>3336043.1028282242</v>
      </c>
      <c r="L146" s="184">
        <f t="shared" si="40"/>
        <v>4998432.219777328</v>
      </c>
      <c r="M146" s="184">
        <f t="shared" si="41"/>
        <v>-1673653.9858791204</v>
      </c>
      <c r="N146" s="186">
        <f>GEOMEAN(D146,F146:G146)</f>
        <v>992991.15906964079</v>
      </c>
      <c r="P146" s="78" t="s">
        <v>107</v>
      </c>
      <c r="Q146" s="19" t="s">
        <v>3</v>
      </c>
      <c r="R146" s="93">
        <f t="shared" si="42"/>
        <v>2</v>
      </c>
      <c r="S146" s="153">
        <f t="shared" si="43"/>
        <v>992991.15906964079</v>
      </c>
      <c r="T146" s="210">
        <f t="shared" si="44"/>
        <v>1985982.3181392816</v>
      </c>
    </row>
    <row r="147" spans="1:123" ht="18.75" customHeight="1" x14ac:dyDescent="0.2">
      <c r="B147" s="78" t="s">
        <v>108</v>
      </c>
      <c r="C147" s="68">
        <v>2</v>
      </c>
      <c r="D147" s="96">
        <v>597121.79081632663</v>
      </c>
      <c r="E147" s="95">
        <v>6800000</v>
      </c>
      <c r="F147" s="96">
        <v>120000</v>
      </c>
      <c r="G147" s="125">
        <v>3900000</v>
      </c>
      <c r="H147" s="157"/>
      <c r="I147" s="181">
        <f t="shared" si="46"/>
        <v>1174098.1979995277</v>
      </c>
      <c r="J147" s="185">
        <f t="shared" si="38"/>
        <v>2854280.4477040814</v>
      </c>
      <c r="K147" s="183">
        <f t="shared" si="39"/>
        <v>3121606.7943974221</v>
      </c>
      <c r="L147" s="184">
        <f t="shared" si="40"/>
        <v>4295704.9923969498</v>
      </c>
      <c r="M147" s="184">
        <f t="shared" si="41"/>
        <v>-1947508.5963978944</v>
      </c>
      <c r="N147" s="186">
        <f>GEOMEAN(D147,F147:G147)</f>
        <v>653786.96539199143</v>
      </c>
      <c r="P147" s="78" t="s">
        <v>108</v>
      </c>
      <c r="Q147" s="19" t="s">
        <v>3</v>
      </c>
      <c r="R147" s="93">
        <f t="shared" si="42"/>
        <v>2</v>
      </c>
      <c r="S147" s="153">
        <f t="shared" si="43"/>
        <v>653786.96539199143</v>
      </c>
      <c r="T147" s="210">
        <f t="shared" si="44"/>
        <v>1307573.9307839829</v>
      </c>
    </row>
    <row r="148" spans="1:123" ht="18.75" customHeight="1" x14ac:dyDescent="0.2">
      <c r="B148" s="78" t="s">
        <v>109</v>
      </c>
      <c r="C148" s="68">
        <v>3</v>
      </c>
      <c r="D148" s="96">
        <v>388129.16403061227</v>
      </c>
      <c r="E148" s="95">
        <v>4500000</v>
      </c>
      <c r="F148" s="96">
        <v>120000</v>
      </c>
      <c r="G148" s="294">
        <v>650000</v>
      </c>
      <c r="H148" s="247"/>
      <c r="I148" s="181">
        <f t="shared" si="46"/>
        <v>607534.36448017554</v>
      </c>
      <c r="J148" s="185">
        <f t="shared" si="38"/>
        <v>1414532.2910076531</v>
      </c>
      <c r="K148" s="183">
        <f t="shared" si="39"/>
        <v>2068327.6528601286</v>
      </c>
      <c r="L148" s="184">
        <f t="shared" si="40"/>
        <v>2675862.0173403043</v>
      </c>
      <c r="M148" s="184">
        <f t="shared" si="41"/>
        <v>-1460793.288379953</v>
      </c>
      <c r="N148" s="186">
        <f>GEOMEAN(D148,F148:G148)</f>
        <v>311666.62147723447</v>
      </c>
      <c r="P148" s="78" t="s">
        <v>109</v>
      </c>
      <c r="Q148" s="19" t="s">
        <v>3</v>
      </c>
      <c r="R148" s="93">
        <f t="shared" si="42"/>
        <v>3</v>
      </c>
      <c r="S148" s="153">
        <f t="shared" si="43"/>
        <v>311666.62147723447</v>
      </c>
      <c r="T148" s="210">
        <f t="shared" si="44"/>
        <v>934999.86443170346</v>
      </c>
    </row>
    <row r="149" spans="1:123" ht="18.75" customHeight="1" x14ac:dyDescent="0.2">
      <c r="B149" s="78" t="s">
        <v>110</v>
      </c>
      <c r="C149" s="68">
        <v>4</v>
      </c>
      <c r="D149" s="96">
        <v>1492804.4770408166</v>
      </c>
      <c r="E149" s="97">
        <v>1700000</v>
      </c>
      <c r="F149" s="96">
        <v>150000</v>
      </c>
      <c r="G149" s="126">
        <v>12500000</v>
      </c>
      <c r="H149" s="158"/>
      <c r="I149" s="181">
        <f t="shared" si="46"/>
        <v>1476941.4552743586</v>
      </c>
      <c r="J149" s="185">
        <f t="shared" si="38"/>
        <v>3960701.119260204</v>
      </c>
      <c r="K149" s="183">
        <f t="shared" si="39"/>
        <v>5734176.8308461094</v>
      </c>
      <c r="L149" s="184">
        <f t="shared" si="40"/>
        <v>7211118.2861204678</v>
      </c>
      <c r="M149" s="184">
        <f t="shared" si="41"/>
        <v>-4257235.375571751</v>
      </c>
      <c r="N149" s="186">
        <f>GEOMEAN(D149:F149)</f>
        <v>724738.00546582392</v>
      </c>
      <c r="P149" s="78" t="s">
        <v>110</v>
      </c>
      <c r="Q149" s="19" t="s">
        <v>3</v>
      </c>
      <c r="R149" s="93">
        <f t="shared" si="42"/>
        <v>4</v>
      </c>
      <c r="S149" s="153">
        <f t="shared" si="43"/>
        <v>724738.00546582392</v>
      </c>
      <c r="T149" s="210">
        <f t="shared" si="44"/>
        <v>2898952.0218632957</v>
      </c>
    </row>
    <row r="150" spans="1:123" s="23" customFormat="1" ht="18.75" customHeight="1" x14ac:dyDescent="0.2">
      <c r="A150" s="242"/>
      <c r="B150" s="53" t="s">
        <v>111</v>
      </c>
      <c r="C150" s="68">
        <v>4</v>
      </c>
      <c r="D150" s="97">
        <v>308512.92525510211</v>
      </c>
      <c r="E150" s="95">
        <v>1300000</v>
      </c>
      <c r="F150" s="97">
        <v>180000</v>
      </c>
      <c r="G150" s="126">
        <v>1500000</v>
      </c>
      <c r="H150" s="158"/>
      <c r="I150" s="225">
        <f t="shared" si="46"/>
        <v>573647.51954513078</v>
      </c>
      <c r="J150" s="229">
        <f t="shared" si="38"/>
        <v>822128.23131377553</v>
      </c>
      <c r="K150" s="227">
        <f t="shared" si="39"/>
        <v>674289.9747529478</v>
      </c>
      <c r="L150" s="228">
        <f t="shared" si="40"/>
        <v>1247937.4942980786</v>
      </c>
      <c r="M150" s="228">
        <f t="shared" si="41"/>
        <v>-100642.45520781702</v>
      </c>
      <c r="N150" s="231">
        <f>GEOMEAN(D150,F150)</f>
        <v>235652.97907286973</v>
      </c>
      <c r="O150" s="21"/>
      <c r="P150" s="53" t="s">
        <v>111</v>
      </c>
      <c r="Q150" s="19" t="s">
        <v>3</v>
      </c>
      <c r="R150" s="93">
        <f t="shared" si="42"/>
        <v>4</v>
      </c>
      <c r="S150" s="154">
        <f t="shared" si="43"/>
        <v>235652.97907286973</v>
      </c>
      <c r="T150" s="288">
        <f t="shared" si="44"/>
        <v>942611.9162914789</v>
      </c>
      <c r="U150" s="22"/>
      <c r="V150" s="206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U150" s="22"/>
      <c r="BV150" s="22"/>
      <c r="BW150" s="22"/>
      <c r="BX150" s="22"/>
      <c r="BY150" s="22"/>
      <c r="BZ150" s="22"/>
      <c r="CA150" s="22"/>
      <c r="CB150" s="22"/>
      <c r="CC150" s="22"/>
      <c r="CD150" s="22"/>
      <c r="CE150" s="22"/>
      <c r="CF150" s="22"/>
      <c r="CG150" s="22"/>
      <c r="CH150" s="22"/>
      <c r="CI150" s="22"/>
      <c r="CJ150" s="22"/>
      <c r="CK150" s="22"/>
      <c r="CL150" s="22"/>
      <c r="CM150" s="22"/>
      <c r="CN150" s="22"/>
      <c r="CO150" s="22"/>
      <c r="CP150" s="22"/>
      <c r="CQ150" s="22"/>
      <c r="CR150" s="22"/>
      <c r="CS150" s="22"/>
      <c r="CT150" s="22"/>
      <c r="CU150" s="22"/>
      <c r="CV150" s="22"/>
      <c r="CW150" s="22"/>
      <c r="CX150" s="22"/>
      <c r="CY150" s="22"/>
      <c r="CZ150" s="22"/>
      <c r="DA150" s="22"/>
      <c r="DB150" s="22"/>
      <c r="DC150" s="22"/>
      <c r="DD150" s="22"/>
      <c r="DE150" s="22"/>
      <c r="DF150" s="22"/>
      <c r="DG150" s="22"/>
      <c r="DH150" s="22"/>
      <c r="DI150" s="22"/>
      <c r="DJ150" s="22"/>
      <c r="DK150" s="22"/>
      <c r="DL150" s="22"/>
      <c r="DM150" s="22"/>
      <c r="DN150" s="22"/>
      <c r="DO150" s="22"/>
      <c r="DP150" s="22"/>
      <c r="DQ150" s="22"/>
      <c r="DR150" s="22"/>
      <c r="DS150" s="22"/>
    </row>
    <row r="151" spans="1:123" s="1" customFormat="1" ht="18.75" customHeight="1" x14ac:dyDescent="0.2">
      <c r="A151" s="46"/>
      <c r="B151" s="78" t="s">
        <v>112</v>
      </c>
      <c r="C151" s="68">
        <v>4</v>
      </c>
      <c r="D151" s="72">
        <v>905634.71607142873</v>
      </c>
      <c r="E151" s="140">
        <v>520000</v>
      </c>
      <c r="F151" s="71">
        <v>120000</v>
      </c>
      <c r="G151" s="141"/>
      <c r="H151" s="158"/>
      <c r="I151" s="181">
        <f t="shared" si="46"/>
        <v>383747.78695236397</v>
      </c>
      <c r="J151" s="185">
        <f>(D151+E151+F151)/3</f>
        <v>515211.5720238096</v>
      </c>
      <c r="K151" s="183">
        <f>SQRT(((D151-J151)^2+(E151-J151)^2+(F151-J151)^2)/2)</f>
        <v>392839.24645587662</v>
      </c>
      <c r="L151" s="184">
        <f t="shared" si="40"/>
        <v>776587.03340824065</v>
      </c>
      <c r="M151" s="184">
        <f t="shared" si="41"/>
        <v>-9091.4595035126549</v>
      </c>
      <c r="N151" s="186">
        <f>GEOMEAN(E151:F151)</f>
        <v>249799.91993593593</v>
      </c>
      <c r="O151" s="7"/>
      <c r="P151" s="78" t="s">
        <v>112</v>
      </c>
      <c r="Q151" s="230" t="s">
        <v>3</v>
      </c>
      <c r="R151" s="93">
        <f t="shared" si="42"/>
        <v>4</v>
      </c>
      <c r="S151" s="153">
        <f t="shared" si="43"/>
        <v>249799.91993593593</v>
      </c>
      <c r="T151" s="210">
        <f t="shared" si="44"/>
        <v>999199.67974374373</v>
      </c>
      <c r="V151" s="16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</row>
    <row r="152" spans="1:123" s="1" customFormat="1" ht="18.75" customHeight="1" x14ac:dyDescent="0.2">
      <c r="A152" s="46"/>
      <c r="B152" s="78" t="s">
        <v>113</v>
      </c>
      <c r="C152" s="68">
        <v>4</v>
      </c>
      <c r="D152" s="71">
        <v>398081.19387755106</v>
      </c>
      <c r="E152" s="95">
        <v>1650000</v>
      </c>
      <c r="F152" s="71">
        <v>120000</v>
      </c>
      <c r="G152" s="141"/>
      <c r="H152" s="158"/>
      <c r="I152" s="181">
        <f t="shared" si="46"/>
        <v>428758.0467743323</v>
      </c>
      <c r="J152" s="185">
        <f>(D152+E152+F152)/3</f>
        <v>722693.73129251692</v>
      </c>
      <c r="K152" s="183">
        <f>SQRT(((D152-J152)^2+(E152-J152)^2+(F152-J152)^2)/2)</f>
        <v>815018.38910863665</v>
      </c>
      <c r="L152" s="184">
        <f t="shared" si="40"/>
        <v>1243776.4358829688</v>
      </c>
      <c r="M152" s="184">
        <f t="shared" si="41"/>
        <v>-386260.34233430435</v>
      </c>
      <c r="N152" s="186">
        <f>GEOMEAN(D152,F152)</f>
        <v>218562.90459569328</v>
      </c>
      <c r="O152" s="7"/>
      <c r="P152" s="78" t="s">
        <v>113</v>
      </c>
      <c r="Q152" s="230" t="s">
        <v>3</v>
      </c>
      <c r="R152" s="93">
        <f t="shared" si="42"/>
        <v>4</v>
      </c>
      <c r="S152" s="153">
        <f t="shared" si="43"/>
        <v>218562.90459569328</v>
      </c>
      <c r="T152" s="210">
        <f t="shared" si="44"/>
        <v>874251.61838277313</v>
      </c>
      <c r="V152" s="16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</row>
    <row r="153" spans="1:123" ht="18.75" customHeight="1" x14ac:dyDescent="0.2">
      <c r="B153" s="78" t="s">
        <v>114</v>
      </c>
      <c r="C153" s="68">
        <v>4</v>
      </c>
      <c r="D153" s="96">
        <v>3325132.4043397964</v>
      </c>
      <c r="E153" s="97">
        <v>2800000</v>
      </c>
      <c r="F153" s="96">
        <v>2200000</v>
      </c>
      <c r="G153" s="126">
        <v>6500000</v>
      </c>
      <c r="H153" s="158"/>
      <c r="I153" s="181">
        <f t="shared" si="46"/>
        <v>3396845.1783762053</v>
      </c>
      <c r="J153" s="185">
        <f>(D153+E153+F153+G153)/4</f>
        <v>3706283.101084949</v>
      </c>
      <c r="K153" s="183">
        <f>SQRT(((D153-J153)^2+(E153-J153)^2+(F153-J153)^2+(G153-J153)^2)/3)</f>
        <v>1918364.5643133188</v>
      </c>
      <c r="L153" s="184">
        <f t="shared" si="40"/>
        <v>5315209.7426895238</v>
      </c>
      <c r="M153" s="184">
        <f t="shared" si="41"/>
        <v>1478480.6140628865</v>
      </c>
      <c r="N153" s="186">
        <f>GEOMEAN(D153:F153)</f>
        <v>2736086.8898391174</v>
      </c>
      <c r="P153" s="78" t="s">
        <v>114</v>
      </c>
      <c r="Q153" s="19" t="s">
        <v>3</v>
      </c>
      <c r="R153" s="93">
        <f t="shared" si="42"/>
        <v>4</v>
      </c>
      <c r="S153" s="153">
        <f t="shared" si="43"/>
        <v>2736086.8898391174</v>
      </c>
      <c r="T153" s="210">
        <f t="shared" si="44"/>
        <v>10944347.55935647</v>
      </c>
    </row>
    <row r="154" spans="1:123" ht="18.75" customHeight="1" thickBot="1" x14ac:dyDescent="0.25">
      <c r="B154" s="78" t="s">
        <v>115</v>
      </c>
      <c r="C154" s="68">
        <v>1</v>
      </c>
      <c r="D154" s="96">
        <v>6279730.8334183684</v>
      </c>
      <c r="E154" s="97">
        <v>4200000</v>
      </c>
      <c r="F154" s="72">
        <v>3200000</v>
      </c>
      <c r="G154" s="126">
        <v>6500000</v>
      </c>
      <c r="H154" s="158"/>
      <c r="I154" s="181">
        <f t="shared" si="46"/>
        <v>4839643.967840815</v>
      </c>
      <c r="J154" s="185">
        <f>(D154+E154+F154+G154)/4</f>
        <v>5044932.7083545923</v>
      </c>
      <c r="K154" s="183">
        <f>SQRT(((D154-J154)^2+(E154-J154)^2+(F154-J154)^2+(G154-J154)^2)/3)</f>
        <v>1608273.9415163239</v>
      </c>
      <c r="L154" s="184">
        <f t="shared" si="40"/>
        <v>6447917.9093571389</v>
      </c>
      <c r="M154" s="184">
        <f t="shared" si="41"/>
        <v>3231370.026324491</v>
      </c>
      <c r="N154" s="186">
        <f>GEOMEAN(D154:E154)</f>
        <v>5135646.94078138</v>
      </c>
      <c r="P154" s="78" t="s">
        <v>115</v>
      </c>
      <c r="Q154" s="19" t="s">
        <v>3</v>
      </c>
      <c r="R154" s="93">
        <f t="shared" si="42"/>
        <v>1</v>
      </c>
      <c r="S154" s="153">
        <f t="shared" si="43"/>
        <v>5135646.94078138</v>
      </c>
      <c r="T154" s="210">
        <f t="shared" si="44"/>
        <v>5135646.94078138</v>
      </c>
    </row>
    <row r="155" spans="1:123" ht="18.75" customHeight="1" thickBot="1" x14ac:dyDescent="0.25">
      <c r="B155" s="79" t="s">
        <v>116</v>
      </c>
      <c r="C155" s="77">
        <v>1</v>
      </c>
      <c r="D155" s="98">
        <v>4279372.8341836743</v>
      </c>
      <c r="E155" s="99">
        <v>2500000</v>
      </c>
      <c r="F155" s="98">
        <v>2600000</v>
      </c>
      <c r="G155" s="128">
        <v>6500000</v>
      </c>
      <c r="H155" s="158"/>
      <c r="I155" s="187">
        <f t="shared" si="46"/>
        <v>3666922.3174756067</v>
      </c>
      <c r="J155" s="191">
        <f>(D155+E155+F155+G155)/4</f>
        <v>3969843.2085459186</v>
      </c>
      <c r="K155" s="189">
        <f>SQRT(((D155-J155)^2+(E155-J155)^2+(F155-J155)^2+(G155-J155)^2)/3)</f>
        <v>1873891.8015898177</v>
      </c>
      <c r="L155" s="190">
        <f t="shared" si="40"/>
        <v>5540814.1190654244</v>
      </c>
      <c r="M155" s="190">
        <f t="shared" si="41"/>
        <v>1793030.5158857889</v>
      </c>
      <c r="N155" s="199">
        <f>GEOMEAN(D155:F155)</f>
        <v>3029919.9920126484</v>
      </c>
      <c r="P155" s="79" t="s">
        <v>116</v>
      </c>
      <c r="Q155" s="81" t="s">
        <v>3</v>
      </c>
      <c r="R155" s="211">
        <f t="shared" si="42"/>
        <v>1</v>
      </c>
      <c r="S155" s="212">
        <f t="shared" si="43"/>
        <v>3029919.9920126484</v>
      </c>
      <c r="T155" s="213">
        <f t="shared" si="44"/>
        <v>3029919.9920126484</v>
      </c>
      <c r="U155" s="356" t="s">
        <v>4</v>
      </c>
      <c r="V155" s="356">
        <f>SUM(T137:T155)</f>
        <v>37961593.73671639</v>
      </c>
    </row>
    <row r="156" spans="1:123" s="36" customFormat="1" ht="18.75" customHeight="1" thickBot="1" x14ac:dyDescent="0.25">
      <c r="A156" s="240"/>
      <c r="B156" s="28"/>
      <c r="C156" s="28"/>
      <c r="D156" s="87"/>
      <c r="E156" s="74"/>
      <c r="F156" s="88"/>
      <c r="G156" s="16"/>
      <c r="H156" s="204"/>
      <c r="I156" s="150"/>
      <c r="J156" s="17"/>
      <c r="K156" s="29"/>
      <c r="L156" s="152"/>
      <c r="M156" s="152"/>
      <c r="N156" s="151"/>
      <c r="O156" s="16"/>
      <c r="P156" s="28"/>
      <c r="Q156" s="11"/>
      <c r="R156" s="11"/>
      <c r="S156" s="35"/>
      <c r="T156" s="207"/>
      <c r="U156" s="344"/>
      <c r="V156" s="344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</row>
    <row r="157" spans="1:123" s="1" customFormat="1" ht="18.75" customHeight="1" thickBot="1" x14ac:dyDescent="0.25">
      <c r="A157" s="46"/>
      <c r="B157" s="52" t="s">
        <v>135</v>
      </c>
      <c r="C157" s="319" t="s">
        <v>120</v>
      </c>
      <c r="D157" s="28"/>
      <c r="E157" s="28"/>
      <c r="F157" s="7"/>
      <c r="G157" s="7"/>
      <c r="H157" s="204"/>
      <c r="I157" s="150"/>
      <c r="J157" s="17"/>
      <c r="K157" s="20"/>
      <c r="L157" s="152"/>
      <c r="M157" s="152"/>
      <c r="N157" s="151"/>
      <c r="O157" s="7"/>
      <c r="P157" s="52" t="s">
        <v>135</v>
      </c>
      <c r="Q157" s="321" t="s">
        <v>119</v>
      </c>
      <c r="R157" s="238" t="s">
        <v>118</v>
      </c>
      <c r="S157" s="207"/>
      <c r="T157" s="94"/>
      <c r="V157" s="16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</row>
    <row r="158" spans="1:123" s="1" customFormat="1" ht="18.75" customHeight="1" thickBot="1" x14ac:dyDescent="0.25">
      <c r="A158" s="46"/>
      <c r="B158" s="82" t="s">
        <v>129</v>
      </c>
      <c r="C158" s="320"/>
      <c r="D158" s="28"/>
      <c r="E158" s="28"/>
      <c r="F158" s="7"/>
      <c r="G158" s="7"/>
      <c r="H158" s="204"/>
      <c r="I158" s="150"/>
      <c r="J158" s="17"/>
      <c r="K158" s="20"/>
      <c r="L158" s="152"/>
      <c r="M158" s="152"/>
      <c r="N158" s="151"/>
      <c r="O158" s="7"/>
      <c r="P158" s="82" t="s">
        <v>129</v>
      </c>
      <c r="Q158" s="322"/>
      <c r="R158" s="239"/>
      <c r="S158" s="207"/>
      <c r="T158" s="94"/>
      <c r="V158" s="16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</row>
    <row r="159" spans="1:123" s="46" customFormat="1" ht="18.75" customHeight="1" x14ac:dyDescent="0.2">
      <c r="B159" s="112" t="s">
        <v>121</v>
      </c>
      <c r="C159" s="143">
        <v>1</v>
      </c>
      <c r="D159" s="290">
        <v>16918450.73979592</v>
      </c>
      <c r="E159" s="144">
        <v>3100000</v>
      </c>
      <c r="F159" s="144">
        <v>6300000</v>
      </c>
      <c r="G159" s="145"/>
      <c r="H159" s="159"/>
      <c r="I159" s="161">
        <f>GEOMEAN(D159:F159)</f>
        <v>6913335.1506939931</v>
      </c>
      <c r="J159" s="162">
        <f>(D159+E159+F159)/3</f>
        <v>8772816.9132653065</v>
      </c>
      <c r="K159" s="163">
        <f>SQRT(((D159-J159)^2+(E159-J159)^2+(F159-J159)^2)/2)</f>
        <v>7233499.3486513719</v>
      </c>
      <c r="L159" s="164">
        <f t="shared" ref="L159:L165" si="47">K159+I159</f>
        <v>14146834.499345366</v>
      </c>
      <c r="M159" s="164">
        <f t="shared" ref="M159:M165" si="48">I159-K159</f>
        <v>-320164.19795737881</v>
      </c>
      <c r="N159" s="165">
        <f>GEOMEAN(E159:F159)</f>
        <v>4419275.9587968709</v>
      </c>
      <c r="O159" s="8"/>
      <c r="P159" s="142" t="s">
        <v>37</v>
      </c>
      <c r="Q159" s="216" t="s">
        <v>3</v>
      </c>
      <c r="R159" s="217">
        <f t="shared" ref="R159:R165" si="49">C159</f>
        <v>1</v>
      </c>
      <c r="S159" s="208">
        <f t="shared" ref="S159:S165" si="50">N159</f>
        <v>4419275.9587968709</v>
      </c>
      <c r="T159" s="209">
        <f t="shared" ref="T159:T165" si="51">S159*R159</f>
        <v>4419275.9587968709</v>
      </c>
      <c r="V159" s="16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</row>
    <row r="160" spans="1:123" s="1" customFormat="1" ht="18.75" customHeight="1" x14ac:dyDescent="0.2">
      <c r="A160" s="46"/>
      <c r="B160" s="51" t="s">
        <v>38</v>
      </c>
      <c r="C160" s="47">
        <v>1</v>
      </c>
      <c r="D160" s="71">
        <v>547361.64158163278</v>
      </c>
      <c r="E160" s="100">
        <v>1800000</v>
      </c>
      <c r="F160" s="75">
        <v>160000</v>
      </c>
      <c r="G160" s="129">
        <v>1250000</v>
      </c>
      <c r="H160" s="159"/>
      <c r="I160" s="166">
        <f t="shared" si="46"/>
        <v>666260.72801197693</v>
      </c>
      <c r="J160" s="160">
        <f>(D160+E160+F160+G160)/4</f>
        <v>939340.41039540817</v>
      </c>
      <c r="K160" s="25">
        <f>SQRT(((D160-J160)^2+(E160-J160)^2+(F160-J160)^2+(G160-J160)^2)/3)</f>
        <v>729900.25352045742</v>
      </c>
      <c r="L160" s="155">
        <f t="shared" si="47"/>
        <v>1396160.9815324345</v>
      </c>
      <c r="M160" s="155">
        <f t="shared" si="48"/>
        <v>-63639.525508480496</v>
      </c>
      <c r="N160" s="167">
        <f>GEOMEAN(D160,F160:G160)</f>
        <v>478374.60687268351</v>
      </c>
      <c r="O160" s="7"/>
      <c r="P160" s="58" t="s">
        <v>38</v>
      </c>
      <c r="Q160" s="19" t="s">
        <v>3</v>
      </c>
      <c r="R160" s="93">
        <f t="shared" si="49"/>
        <v>1</v>
      </c>
      <c r="S160" s="153">
        <f t="shared" si="50"/>
        <v>478374.60687268351</v>
      </c>
      <c r="T160" s="210">
        <f t="shared" si="51"/>
        <v>478374.60687268351</v>
      </c>
      <c r="V160" s="16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</row>
    <row r="161" spans="1:123" s="1" customFormat="1" ht="18.75" customHeight="1" x14ac:dyDescent="0.2">
      <c r="A161" s="46"/>
      <c r="B161" s="51" t="s">
        <v>39</v>
      </c>
      <c r="C161" s="47">
        <v>1</v>
      </c>
      <c r="D161" s="71">
        <v>455802.96698979597</v>
      </c>
      <c r="E161" s="75">
        <v>40000</v>
      </c>
      <c r="F161" s="75">
        <v>60000</v>
      </c>
      <c r="G161" s="130">
        <v>650000</v>
      </c>
      <c r="H161" s="159"/>
      <c r="I161" s="166">
        <f t="shared" si="46"/>
        <v>163295.958600446</v>
      </c>
      <c r="J161" s="160">
        <f>(D161+E161+F161+G161)/4</f>
        <v>301450.74174744898</v>
      </c>
      <c r="K161" s="25">
        <f>SQRT(((D161-J161)^2+(E161-J161)^2+(F161-J161)^2+(G161-J161)^2)/3)</f>
        <v>301090.32195027033</v>
      </c>
      <c r="L161" s="155">
        <f t="shared" si="47"/>
        <v>464386.28055071633</v>
      </c>
      <c r="M161" s="155">
        <f t="shared" si="48"/>
        <v>-137794.36334982433</v>
      </c>
      <c r="N161" s="167">
        <f>GEOMEAN(D161:F161)</f>
        <v>103037.69383501328</v>
      </c>
      <c r="O161" s="7"/>
      <c r="P161" s="58" t="s">
        <v>39</v>
      </c>
      <c r="Q161" s="19" t="s">
        <v>3</v>
      </c>
      <c r="R161" s="93">
        <f t="shared" si="49"/>
        <v>1</v>
      </c>
      <c r="S161" s="153">
        <f t="shared" si="50"/>
        <v>103037.69383501328</v>
      </c>
      <c r="T161" s="210">
        <f t="shared" si="51"/>
        <v>103037.69383501328</v>
      </c>
      <c r="V161" s="16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</row>
    <row r="162" spans="1:123" s="1" customFormat="1" ht="18.75" customHeight="1" x14ac:dyDescent="0.2">
      <c r="A162" s="46"/>
      <c r="B162" s="58" t="s">
        <v>40</v>
      </c>
      <c r="C162" s="47">
        <v>1</v>
      </c>
      <c r="D162" s="72">
        <v>8558745.6683673486</v>
      </c>
      <c r="E162" s="75">
        <v>40000</v>
      </c>
      <c r="F162" s="75">
        <v>1200000</v>
      </c>
      <c r="G162" s="130">
        <v>6500000</v>
      </c>
      <c r="H162" s="159"/>
      <c r="I162" s="166">
        <f t="shared" si="46"/>
        <v>1278324.69488765</v>
      </c>
      <c r="J162" s="160">
        <f>(D162+E162+F162+G162)/4</f>
        <v>4074686.4170918372</v>
      </c>
      <c r="K162" s="26">
        <f>SQRT(((D162-J162)^2+(E162-J162)^2+(F162-J162)^2+(G162-J162)^2)/3)</f>
        <v>4104121.9046736415</v>
      </c>
      <c r="L162" s="155">
        <f t="shared" si="47"/>
        <v>5382446.5995612917</v>
      </c>
      <c r="M162" s="155">
        <f t="shared" si="48"/>
        <v>-2825797.2097859913</v>
      </c>
      <c r="N162" s="167">
        <f>GEOMEAN(E162:F162)</f>
        <v>219089.02300206645</v>
      </c>
      <c r="O162" s="8"/>
      <c r="P162" s="58" t="s">
        <v>40</v>
      </c>
      <c r="Q162" s="19" t="s">
        <v>3</v>
      </c>
      <c r="R162" s="93">
        <f t="shared" si="49"/>
        <v>1</v>
      </c>
      <c r="S162" s="153">
        <f t="shared" si="50"/>
        <v>219089.02300206645</v>
      </c>
      <c r="T162" s="210">
        <f t="shared" si="51"/>
        <v>219089.02300206645</v>
      </c>
      <c r="V162" s="16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</row>
    <row r="163" spans="1:123" s="46" customFormat="1" ht="18.75" customHeight="1" x14ac:dyDescent="0.2">
      <c r="B163" s="285" t="s">
        <v>138</v>
      </c>
      <c r="C163" s="251">
        <v>20</v>
      </c>
      <c r="D163" s="95">
        <v>987241.36081632669</v>
      </c>
      <c r="E163" s="132">
        <v>280000</v>
      </c>
      <c r="F163" s="132">
        <v>750000</v>
      </c>
      <c r="G163" s="147"/>
      <c r="H163" s="159"/>
      <c r="I163" s="273">
        <f>GEOMEAN(D163:F163)</f>
        <v>591853.48913817608</v>
      </c>
      <c r="J163" s="229">
        <f>(E163+F163+D163)/3</f>
        <v>672413.78693877556</v>
      </c>
      <c r="K163" s="270">
        <f>SQRT(((D163-J163)^2+(E163-J163)^2+(F163-J163)^2)/2)</f>
        <v>359947.63640732336</v>
      </c>
      <c r="L163" s="274">
        <f t="shared" si="47"/>
        <v>951801.12554549938</v>
      </c>
      <c r="M163" s="274">
        <f t="shared" si="48"/>
        <v>231905.85273085273</v>
      </c>
      <c r="N163" s="275">
        <f>GEOMEAN(E163:F163)</f>
        <v>458257.569495584</v>
      </c>
      <c r="O163" s="8"/>
      <c r="P163" s="146" t="s">
        <v>41</v>
      </c>
      <c r="Q163" s="133" t="s">
        <v>3</v>
      </c>
      <c r="R163" s="214">
        <f t="shared" si="49"/>
        <v>20</v>
      </c>
      <c r="S163" s="154">
        <f t="shared" si="50"/>
        <v>458257.569495584</v>
      </c>
      <c r="T163" s="288">
        <f t="shared" si="51"/>
        <v>9165151.3899116796</v>
      </c>
      <c r="V163" s="16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</row>
    <row r="164" spans="1:123" s="237" customFormat="1" ht="18.75" customHeight="1" thickBot="1" x14ac:dyDescent="0.25">
      <c r="A164" s="241"/>
      <c r="B164" s="285" t="s">
        <v>139</v>
      </c>
      <c r="C164" s="251">
        <v>1</v>
      </c>
      <c r="D164" s="97"/>
      <c r="E164" s="132">
        <v>420000</v>
      </c>
      <c r="F164" s="97">
        <v>2200000</v>
      </c>
      <c r="G164" s="127"/>
      <c r="H164" s="158"/>
      <c r="I164" s="273">
        <f>GEOMEAN(E164:F164)</f>
        <v>961249.1872558333</v>
      </c>
      <c r="J164" s="229">
        <f>(E164+F164)/4</f>
        <v>655000</v>
      </c>
      <c r="K164" s="227">
        <f>SQRT(((E164-J164)^2+(F164-J164)^2)/1)</f>
        <v>1562769.9766760303</v>
      </c>
      <c r="L164" s="274">
        <f t="shared" si="47"/>
        <v>2524019.1639318634</v>
      </c>
      <c r="M164" s="274">
        <f t="shared" si="48"/>
        <v>-601520.78942019702</v>
      </c>
      <c r="N164" s="275">
        <f>GEOMEAN(E164,F164)</f>
        <v>961249.1872558333</v>
      </c>
      <c r="O164" s="232"/>
      <c r="P164" s="58" t="s">
        <v>117</v>
      </c>
      <c r="Q164" s="19" t="s">
        <v>3</v>
      </c>
      <c r="R164" s="93">
        <f t="shared" si="49"/>
        <v>1</v>
      </c>
      <c r="S164" s="233">
        <f t="shared" si="50"/>
        <v>961249.1872558333</v>
      </c>
      <c r="T164" s="234">
        <f t="shared" si="51"/>
        <v>961249.1872558333</v>
      </c>
      <c r="V164" s="235"/>
      <c r="W164" s="236"/>
      <c r="X164" s="236"/>
      <c r="Y164" s="236"/>
      <c r="Z164" s="236"/>
      <c r="AA164" s="236"/>
      <c r="AB164" s="236"/>
      <c r="AC164" s="236"/>
      <c r="AD164" s="236"/>
      <c r="AE164" s="236"/>
      <c r="AF164" s="236"/>
      <c r="AG164" s="236"/>
      <c r="AH164" s="236"/>
      <c r="AI164" s="236"/>
      <c r="AJ164" s="236"/>
      <c r="AK164" s="236"/>
      <c r="AL164" s="236"/>
      <c r="AM164" s="236"/>
      <c r="AN164" s="236"/>
      <c r="AO164" s="236"/>
      <c r="AP164" s="236"/>
      <c r="AQ164" s="236"/>
      <c r="AR164" s="236"/>
      <c r="AS164" s="236"/>
      <c r="AT164" s="236"/>
      <c r="AU164" s="236"/>
      <c r="AV164" s="236"/>
      <c r="AW164" s="236"/>
      <c r="AX164" s="236"/>
      <c r="AY164" s="236"/>
      <c r="AZ164" s="236"/>
      <c r="BA164" s="236"/>
      <c r="BB164" s="236"/>
      <c r="BC164" s="236"/>
      <c r="BD164" s="236"/>
      <c r="BE164" s="236"/>
      <c r="BF164" s="236"/>
      <c r="BG164" s="236"/>
      <c r="BH164" s="236"/>
      <c r="BI164" s="236"/>
      <c r="BJ164" s="236"/>
      <c r="BK164" s="236"/>
      <c r="BL164" s="236"/>
      <c r="BM164" s="236"/>
      <c r="BN164" s="236"/>
      <c r="BO164" s="236"/>
      <c r="BP164" s="236"/>
      <c r="BQ164" s="236"/>
      <c r="BR164" s="236"/>
      <c r="BS164" s="236"/>
      <c r="BT164" s="236"/>
      <c r="BU164" s="236"/>
      <c r="BV164" s="236"/>
      <c r="BW164" s="236"/>
      <c r="BX164" s="236"/>
      <c r="BY164" s="236"/>
      <c r="BZ164" s="236"/>
      <c r="CA164" s="236"/>
      <c r="CB164" s="236"/>
      <c r="CC164" s="236"/>
      <c r="CD164" s="236"/>
      <c r="CE164" s="236"/>
      <c r="CF164" s="236"/>
      <c r="CG164" s="236"/>
      <c r="CH164" s="236"/>
      <c r="CI164" s="236"/>
      <c r="CJ164" s="236"/>
      <c r="CK164" s="236"/>
      <c r="CL164" s="236"/>
      <c r="CM164" s="236"/>
      <c r="CN164" s="236"/>
      <c r="CO164" s="236"/>
      <c r="CP164" s="236"/>
      <c r="CQ164" s="236"/>
      <c r="CR164" s="236"/>
      <c r="CS164" s="236"/>
      <c r="CT164" s="236"/>
      <c r="CU164" s="236"/>
      <c r="CV164" s="236"/>
      <c r="CW164" s="236"/>
      <c r="CX164" s="236"/>
      <c r="CY164" s="236"/>
      <c r="CZ164" s="236"/>
      <c r="DA164" s="236"/>
      <c r="DB164" s="236"/>
      <c r="DC164" s="236"/>
      <c r="DD164" s="236"/>
      <c r="DE164" s="236"/>
      <c r="DF164" s="236"/>
      <c r="DG164" s="236"/>
      <c r="DH164" s="236"/>
      <c r="DI164" s="236"/>
      <c r="DJ164" s="236"/>
      <c r="DK164" s="236"/>
      <c r="DL164" s="236"/>
      <c r="DM164" s="236"/>
      <c r="DN164" s="236"/>
      <c r="DO164" s="236"/>
      <c r="DP164" s="236"/>
      <c r="DQ164" s="236"/>
      <c r="DR164" s="236"/>
      <c r="DS164" s="236"/>
    </row>
    <row r="165" spans="1:123" s="305" customFormat="1" ht="18.75" customHeight="1" thickBot="1" x14ac:dyDescent="0.25">
      <c r="A165" s="242"/>
      <c r="B165" s="59" t="s">
        <v>43</v>
      </c>
      <c r="C165" s="50">
        <v>1</v>
      </c>
      <c r="D165" s="295">
        <v>9912221.7275510207</v>
      </c>
      <c r="E165" s="101">
        <v>15000000</v>
      </c>
      <c r="F165" s="76">
        <v>180000</v>
      </c>
      <c r="G165" s="296">
        <v>1850000</v>
      </c>
      <c r="H165" s="158"/>
      <c r="I165" s="297">
        <f t="shared" si="46"/>
        <v>2652629.6837364743</v>
      </c>
      <c r="J165" s="298">
        <f>(D165+E165+F165+G165)/4</f>
        <v>6735555.4318877552</v>
      </c>
      <c r="K165" s="299">
        <f>SQRT(((D165-J165)^2+(E165-J165)^2+(F165-J165)^2+(G165-J165)^2)/3)</f>
        <v>6957878.3086034684</v>
      </c>
      <c r="L165" s="300">
        <f t="shared" si="47"/>
        <v>9610507.9923399426</v>
      </c>
      <c r="M165" s="300">
        <f t="shared" si="48"/>
        <v>-4305248.6248669941</v>
      </c>
      <c r="N165" s="301">
        <f>GEOMEAN(F165:G165)</f>
        <v>577061.5218501403</v>
      </c>
      <c r="O165" s="302"/>
      <c r="P165" s="59" t="s">
        <v>43</v>
      </c>
      <c r="Q165" s="81" t="s">
        <v>3</v>
      </c>
      <c r="R165" s="211">
        <f t="shared" si="49"/>
        <v>1</v>
      </c>
      <c r="S165" s="303">
        <f t="shared" si="50"/>
        <v>577061.5218501403</v>
      </c>
      <c r="T165" s="304">
        <f t="shared" si="51"/>
        <v>577061.5218501403</v>
      </c>
      <c r="U165" s="356" t="s">
        <v>4</v>
      </c>
      <c r="V165" s="356">
        <f>SUM(T159:T165)</f>
        <v>15923239.381524289</v>
      </c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</row>
    <row r="166" spans="1:123" s="36" customFormat="1" ht="18.75" customHeight="1" thickBot="1" x14ac:dyDescent="0.25">
      <c r="A166" s="240"/>
      <c r="B166" s="37"/>
      <c r="C166" s="38"/>
      <c r="D166" s="38"/>
      <c r="E166" s="73"/>
      <c r="F166" s="16"/>
      <c r="G166" s="16"/>
      <c r="H166" s="204"/>
      <c r="I166" s="16"/>
      <c r="J166" s="17"/>
      <c r="K166" s="29"/>
      <c r="L166" s="16"/>
      <c r="M166" s="16"/>
      <c r="N166" s="151"/>
      <c r="O166" s="16"/>
      <c r="P166" s="37"/>
      <c r="Q166" s="11"/>
      <c r="R166" s="11"/>
      <c r="S166" s="30"/>
      <c r="U166" s="344"/>
      <c r="V166" s="344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</row>
    <row r="167" spans="1:123" ht="18.75" customHeight="1" thickBot="1" x14ac:dyDescent="0.25">
      <c r="B167" s="1"/>
      <c r="C167" s="2"/>
      <c r="D167" s="5"/>
      <c r="E167" s="5"/>
      <c r="G167" s="8"/>
      <c r="I167" s="8"/>
      <c r="J167" s="15"/>
      <c r="K167" s="15"/>
      <c r="L167" s="8"/>
      <c r="M167" s="8"/>
      <c r="O167" s="8"/>
      <c r="P167" s="39"/>
      <c r="Q167" s="14"/>
      <c r="R167" s="14"/>
      <c r="S167" s="2"/>
      <c r="U167" s="16"/>
      <c r="W167" s="7"/>
    </row>
    <row r="168" spans="1:123" ht="18.75" customHeight="1" x14ac:dyDescent="0.2">
      <c r="B168" s="1"/>
      <c r="C168" s="2"/>
      <c r="D168" s="5"/>
      <c r="E168" s="5"/>
      <c r="G168" s="8"/>
      <c r="I168" s="8"/>
      <c r="J168" s="15"/>
      <c r="K168" s="15"/>
      <c r="L168" s="8"/>
      <c r="M168" s="8"/>
      <c r="O168" s="8"/>
      <c r="P168" s="40"/>
      <c r="Q168" s="14"/>
      <c r="R168" s="14"/>
      <c r="S168" s="218" t="s">
        <v>126</v>
      </c>
      <c r="T168" s="219">
        <f>V165+V155+V134+U74+U64+U55</f>
        <v>168345151.88466117</v>
      </c>
      <c r="W168" s="7"/>
    </row>
    <row r="169" spans="1:123" ht="18.75" customHeight="1" x14ac:dyDescent="0.2">
      <c r="B169" s="1"/>
      <c r="C169" s="2"/>
      <c r="D169" s="5"/>
      <c r="E169" s="5"/>
      <c r="G169" s="8"/>
      <c r="I169" s="8"/>
      <c r="J169" s="15"/>
      <c r="K169" s="15"/>
      <c r="L169" s="8"/>
      <c r="M169" s="8"/>
      <c r="O169" s="8"/>
      <c r="P169" s="40"/>
      <c r="Q169" s="14"/>
      <c r="R169" s="14"/>
      <c r="S169" s="220" t="s">
        <v>127</v>
      </c>
      <c r="T169" s="221">
        <f>T168*0.19</f>
        <v>31985578.858085621</v>
      </c>
      <c r="W169" s="7"/>
    </row>
    <row r="170" spans="1:123" ht="18.75" customHeight="1" thickBot="1" x14ac:dyDescent="0.25">
      <c r="B170" s="1"/>
      <c r="C170" s="2"/>
      <c r="D170" s="5"/>
      <c r="E170" s="5"/>
      <c r="G170" s="8"/>
      <c r="I170" s="8"/>
      <c r="J170" s="15"/>
      <c r="K170" s="15"/>
      <c r="L170" s="8"/>
      <c r="M170" s="8"/>
      <c r="O170" s="8"/>
      <c r="P170" s="36"/>
      <c r="Q170" s="14"/>
      <c r="R170" s="14"/>
      <c r="S170" s="222" t="s">
        <v>128</v>
      </c>
      <c r="T170" s="223">
        <f>SUM(T168:T169)</f>
        <v>200330730.7427468</v>
      </c>
      <c r="W170" s="7"/>
    </row>
    <row r="171" spans="1:123" ht="18.75" customHeight="1" thickBot="1" x14ac:dyDescent="0.25">
      <c r="B171" s="1"/>
      <c r="C171" s="2"/>
      <c r="D171" s="5"/>
      <c r="E171" s="5"/>
      <c r="G171" s="8"/>
      <c r="I171" s="8"/>
      <c r="J171" s="15"/>
      <c r="K171" s="15"/>
      <c r="L171" s="8"/>
      <c r="M171" s="8"/>
      <c r="O171" s="8"/>
      <c r="P171" s="36"/>
      <c r="Q171" s="14"/>
      <c r="R171" s="14"/>
      <c r="S171" s="2"/>
      <c r="T171" s="21"/>
      <c r="U171" s="21"/>
      <c r="W171" s="7"/>
    </row>
    <row r="172" spans="1:123" ht="18.75" customHeight="1" thickBot="1" x14ac:dyDescent="0.25">
      <c r="B172" s="1"/>
      <c r="C172" s="2"/>
      <c r="D172" s="5"/>
      <c r="E172" s="5"/>
      <c r="G172" s="8"/>
      <c r="I172" s="8"/>
      <c r="J172" s="15"/>
      <c r="K172" s="15"/>
      <c r="L172" s="8"/>
      <c r="M172" s="8"/>
      <c r="O172" s="8"/>
      <c r="P172" s="1"/>
      <c r="Q172" s="14"/>
      <c r="R172" s="14"/>
      <c r="S172" s="224" t="s">
        <v>5</v>
      </c>
      <c r="T172" s="310">
        <f>T170/1000000</f>
        <v>200.33073074274679</v>
      </c>
      <c r="W172" s="7"/>
    </row>
    <row r="173" spans="1:123" ht="18.75" customHeight="1" x14ac:dyDescent="0.2">
      <c r="B173" s="1"/>
      <c r="C173" s="2"/>
      <c r="D173" s="5"/>
      <c r="E173" s="5"/>
      <c r="G173" s="8"/>
      <c r="I173" s="8"/>
      <c r="J173" s="15"/>
      <c r="K173" s="15"/>
      <c r="L173" s="8"/>
      <c r="M173" s="8"/>
      <c r="O173" s="8"/>
      <c r="P173" s="1"/>
      <c r="Q173" s="14"/>
      <c r="R173" s="14"/>
      <c r="S173" s="2"/>
      <c r="U173" s="7"/>
      <c r="W173" s="7"/>
    </row>
    <row r="174" spans="1:123" ht="18.75" customHeight="1" x14ac:dyDescent="0.2">
      <c r="B174" s="1"/>
      <c r="C174" s="2"/>
      <c r="D174" s="5"/>
      <c r="E174" s="5"/>
      <c r="G174" s="8"/>
      <c r="I174" s="8"/>
      <c r="J174" s="15"/>
      <c r="K174" s="15"/>
      <c r="L174" s="8"/>
      <c r="M174" s="8"/>
      <c r="O174" s="8"/>
      <c r="P174" s="1"/>
      <c r="Q174" s="14"/>
      <c r="R174" s="14"/>
      <c r="S174" s="2"/>
      <c r="U174" s="7"/>
      <c r="W174" s="7"/>
    </row>
    <row r="175" spans="1:123" ht="18.75" customHeight="1" x14ac:dyDescent="0.2">
      <c r="B175" s="1"/>
      <c r="C175" s="2"/>
      <c r="D175" s="5"/>
      <c r="E175" s="5"/>
      <c r="G175" s="8"/>
      <c r="I175" s="8"/>
      <c r="J175" s="15"/>
      <c r="K175" s="15"/>
      <c r="L175" s="8"/>
      <c r="M175" s="8"/>
      <c r="O175" s="8"/>
      <c r="P175" s="1"/>
      <c r="Q175" s="14"/>
      <c r="R175" s="14"/>
      <c r="S175" s="9"/>
      <c r="U175" s="7"/>
      <c r="W175" s="7"/>
    </row>
    <row r="176" spans="1:123" ht="18.75" customHeight="1" x14ac:dyDescent="0.2">
      <c r="B176" s="1"/>
      <c r="C176" s="2"/>
      <c r="D176" s="5"/>
      <c r="E176" s="5"/>
      <c r="G176" s="8"/>
      <c r="I176" s="8"/>
      <c r="J176" s="15"/>
      <c r="K176" s="15"/>
      <c r="L176" s="8"/>
      <c r="M176" s="8"/>
      <c r="O176" s="8"/>
      <c r="P176" s="1"/>
      <c r="Q176" s="14"/>
      <c r="R176" s="14"/>
      <c r="S176" s="9"/>
    </row>
    <row r="177" spans="2:19" ht="18.75" customHeight="1" x14ac:dyDescent="0.2">
      <c r="B177" s="1"/>
      <c r="C177" s="2"/>
      <c r="D177" s="5"/>
      <c r="E177" s="5"/>
      <c r="G177" s="8"/>
      <c r="I177" s="8"/>
      <c r="J177" s="15"/>
      <c r="K177" s="15"/>
      <c r="L177" s="8"/>
      <c r="M177" s="8"/>
      <c r="O177" s="8"/>
      <c r="P177" s="1"/>
      <c r="Q177" s="14"/>
      <c r="R177" s="14"/>
      <c r="S177" s="9"/>
    </row>
    <row r="178" spans="2:19" ht="18.75" customHeight="1" x14ac:dyDescent="0.2">
      <c r="B178" s="1"/>
      <c r="C178" s="2"/>
      <c r="D178" s="5"/>
      <c r="E178" s="5"/>
      <c r="G178" s="8"/>
      <c r="I178" s="8"/>
      <c r="J178" s="15"/>
      <c r="K178" s="15"/>
      <c r="L178" s="8"/>
      <c r="M178" s="8"/>
      <c r="O178" s="8"/>
      <c r="P178" s="1"/>
      <c r="Q178" s="14"/>
      <c r="R178" s="14"/>
      <c r="S178" s="9"/>
    </row>
    <row r="179" spans="2:19" ht="18.75" customHeight="1" x14ac:dyDescent="0.2">
      <c r="B179" s="1"/>
      <c r="C179" s="2"/>
      <c r="D179" s="5"/>
      <c r="E179" s="5"/>
      <c r="G179" s="8"/>
      <c r="I179" s="8"/>
      <c r="J179" s="15"/>
      <c r="K179" s="15"/>
      <c r="L179" s="8"/>
      <c r="M179" s="8"/>
      <c r="O179" s="8"/>
      <c r="P179" s="1"/>
      <c r="Q179" s="14"/>
      <c r="R179" s="14"/>
      <c r="S179" s="9"/>
    </row>
    <row r="180" spans="2:19" ht="18.75" customHeight="1" x14ac:dyDescent="0.2">
      <c r="B180" s="1"/>
      <c r="C180" s="2"/>
      <c r="D180" s="5"/>
      <c r="E180" s="5"/>
      <c r="G180" s="8"/>
      <c r="I180" s="8"/>
      <c r="J180" s="15"/>
      <c r="K180" s="15"/>
      <c r="L180" s="8"/>
      <c r="M180" s="8"/>
      <c r="O180" s="8"/>
      <c r="P180" s="1"/>
      <c r="Q180" s="14"/>
      <c r="R180" s="14"/>
      <c r="S180" s="2"/>
    </row>
    <row r="181" spans="2:19" ht="18.75" customHeight="1" x14ac:dyDescent="0.2">
      <c r="B181" s="1"/>
      <c r="C181" s="2"/>
      <c r="D181" s="5"/>
      <c r="E181" s="5"/>
      <c r="G181" s="8"/>
      <c r="I181" s="8"/>
      <c r="J181" s="15"/>
      <c r="K181" s="15"/>
      <c r="L181" s="8"/>
      <c r="M181" s="8"/>
      <c r="O181" s="8"/>
      <c r="P181" s="1"/>
      <c r="Q181" s="14"/>
      <c r="R181" s="14"/>
      <c r="S181" s="2"/>
    </row>
    <row r="182" spans="2:19" ht="18.75" customHeight="1" x14ac:dyDescent="0.2">
      <c r="B182" s="1"/>
      <c r="C182" s="2"/>
      <c r="D182" s="5"/>
      <c r="E182" s="5"/>
      <c r="G182" s="8"/>
      <c r="I182" s="8"/>
      <c r="J182" s="15"/>
      <c r="K182" s="15"/>
      <c r="L182" s="8"/>
      <c r="M182" s="8"/>
      <c r="O182" s="8"/>
      <c r="P182" s="1"/>
      <c r="Q182" s="14"/>
      <c r="R182" s="14"/>
      <c r="S182" s="2"/>
    </row>
    <row r="183" spans="2:19" ht="18.75" customHeight="1" x14ac:dyDescent="0.2">
      <c r="B183" s="1"/>
      <c r="C183" s="2"/>
      <c r="D183" s="5"/>
      <c r="E183" s="5"/>
      <c r="G183" s="8"/>
      <c r="I183" s="8"/>
      <c r="J183" s="15"/>
      <c r="K183" s="15"/>
      <c r="L183" s="8"/>
      <c r="M183" s="8"/>
      <c r="O183" s="8"/>
      <c r="P183" s="1"/>
      <c r="Q183" s="14"/>
      <c r="R183" s="14"/>
      <c r="S183" s="2"/>
    </row>
    <row r="184" spans="2:19" ht="18.75" customHeight="1" x14ac:dyDescent="0.2">
      <c r="B184" s="1"/>
      <c r="C184" s="2"/>
      <c r="D184" s="5"/>
      <c r="E184" s="5"/>
      <c r="G184" s="8"/>
      <c r="I184" s="8"/>
      <c r="J184" s="15"/>
      <c r="K184" s="15"/>
      <c r="L184" s="8"/>
      <c r="M184" s="8"/>
      <c r="O184" s="8"/>
      <c r="P184" s="1"/>
      <c r="Q184" s="14"/>
      <c r="R184" s="14"/>
      <c r="S184" s="2"/>
    </row>
    <row r="185" spans="2:19" ht="18.75" customHeight="1" x14ac:dyDescent="0.2">
      <c r="B185" s="1"/>
      <c r="C185" s="2"/>
      <c r="D185" s="5"/>
      <c r="E185" s="5"/>
      <c r="G185" s="8"/>
      <c r="I185" s="8"/>
      <c r="J185" s="15"/>
      <c r="K185" s="15"/>
      <c r="L185" s="8"/>
      <c r="M185" s="8"/>
      <c r="O185" s="8"/>
      <c r="P185" s="1"/>
      <c r="Q185" s="14"/>
      <c r="R185" s="14"/>
      <c r="S185" s="2"/>
    </row>
    <row r="186" spans="2:19" ht="18.75" customHeight="1" x14ac:dyDescent="0.2">
      <c r="B186" s="1"/>
      <c r="C186" s="2"/>
      <c r="D186" s="5"/>
      <c r="E186" s="5"/>
      <c r="G186" s="8"/>
      <c r="I186" s="8"/>
      <c r="J186" s="15"/>
      <c r="K186" s="15"/>
      <c r="L186" s="8"/>
      <c r="M186" s="8"/>
      <c r="O186" s="8"/>
      <c r="P186" s="1"/>
      <c r="Q186" s="14"/>
      <c r="R186" s="14"/>
      <c r="S186" s="2"/>
    </row>
    <row r="187" spans="2:19" ht="18.75" customHeight="1" x14ac:dyDescent="0.2">
      <c r="B187" s="1"/>
      <c r="C187" s="2"/>
      <c r="D187" s="5"/>
      <c r="E187" s="5"/>
      <c r="G187" s="8"/>
      <c r="I187" s="8"/>
      <c r="J187" s="15"/>
      <c r="K187" s="15"/>
      <c r="L187" s="8"/>
      <c r="M187" s="8"/>
      <c r="O187" s="8"/>
      <c r="P187" s="1"/>
      <c r="Q187" s="14"/>
      <c r="R187" s="14"/>
      <c r="S187" s="2"/>
    </row>
    <row r="188" spans="2:19" ht="18.75" customHeight="1" x14ac:dyDescent="0.2">
      <c r="B188" s="1"/>
      <c r="C188" s="2"/>
      <c r="D188" s="5"/>
      <c r="E188" s="5"/>
      <c r="G188" s="8"/>
      <c r="I188" s="8"/>
      <c r="J188" s="15"/>
      <c r="K188" s="15"/>
      <c r="L188" s="8"/>
      <c r="M188" s="8"/>
      <c r="O188" s="8"/>
      <c r="P188" s="1"/>
      <c r="Q188" s="14"/>
      <c r="R188" s="14"/>
      <c r="S188" s="2"/>
    </row>
    <row r="189" spans="2:19" ht="18.75" customHeight="1" x14ac:dyDescent="0.2">
      <c r="B189" s="1"/>
      <c r="C189" s="2"/>
      <c r="D189" s="5"/>
      <c r="E189" s="5"/>
      <c r="P189" s="1"/>
      <c r="Q189" s="14"/>
      <c r="R189" s="14"/>
      <c r="S189" s="2"/>
    </row>
    <row r="190" spans="2:19" ht="18.75" customHeight="1" x14ac:dyDescent="0.2">
      <c r="B190" s="1"/>
      <c r="C190" s="2"/>
      <c r="D190" s="5"/>
      <c r="E190" s="5"/>
      <c r="P190" s="1"/>
      <c r="Q190" s="14"/>
      <c r="R190" s="14"/>
      <c r="S190" s="2"/>
    </row>
    <row r="191" spans="2:19" ht="18.75" customHeight="1" x14ac:dyDescent="0.2">
      <c r="B191" s="1"/>
      <c r="C191" s="2"/>
      <c r="D191" s="5"/>
      <c r="E191" s="5"/>
      <c r="P191" s="1"/>
      <c r="Q191" s="14"/>
      <c r="R191" s="14"/>
      <c r="S191" s="2"/>
    </row>
    <row r="192" spans="2:19" ht="18.75" customHeight="1" x14ac:dyDescent="0.2">
      <c r="B192" s="1"/>
      <c r="C192" s="2"/>
      <c r="D192" s="5"/>
      <c r="E192" s="5"/>
      <c r="P192" s="1"/>
      <c r="Q192" s="14"/>
      <c r="R192" s="14"/>
      <c r="S192" s="2"/>
    </row>
    <row r="193" spans="2:19" ht="18.75" customHeight="1" x14ac:dyDescent="0.2">
      <c r="B193" s="1"/>
      <c r="C193" s="2"/>
      <c r="D193" s="5"/>
      <c r="E193" s="5"/>
      <c r="P193" s="1"/>
      <c r="Q193" s="14"/>
      <c r="R193" s="14"/>
      <c r="S193" s="2"/>
    </row>
    <row r="194" spans="2:19" ht="18.75" customHeight="1" x14ac:dyDescent="0.2">
      <c r="B194" s="1"/>
      <c r="C194" s="2"/>
      <c r="D194" s="5"/>
      <c r="E194" s="5"/>
      <c r="P194" s="1"/>
      <c r="Q194" s="14"/>
      <c r="R194" s="14"/>
      <c r="S194" s="2"/>
    </row>
    <row r="195" spans="2:19" ht="18.75" customHeight="1" x14ac:dyDescent="0.2">
      <c r="B195" s="1"/>
      <c r="C195" s="2"/>
      <c r="D195" s="5"/>
      <c r="E195" s="5"/>
      <c r="P195" s="1"/>
      <c r="Q195" s="14"/>
      <c r="R195" s="14"/>
      <c r="S195" s="2"/>
    </row>
    <row r="196" spans="2:19" ht="18.75" customHeight="1" x14ac:dyDescent="0.2">
      <c r="B196" s="1"/>
      <c r="C196" s="2"/>
      <c r="D196" s="5"/>
      <c r="E196" s="5"/>
      <c r="P196" s="1"/>
      <c r="Q196" s="14"/>
      <c r="R196" s="14"/>
      <c r="S196" s="2"/>
    </row>
    <row r="197" spans="2:19" ht="18.75" customHeight="1" x14ac:dyDescent="0.2">
      <c r="C197" s="2"/>
      <c r="D197" s="5"/>
      <c r="E197" s="5"/>
      <c r="S197" s="2"/>
    </row>
    <row r="198" spans="2:19" ht="18.75" customHeight="1" x14ac:dyDescent="0.2">
      <c r="C198" s="4"/>
      <c r="S198" s="4"/>
    </row>
    <row r="199" spans="2:19" ht="18.75" customHeight="1" x14ac:dyDescent="0.2">
      <c r="C199" s="4"/>
      <c r="S199" s="4"/>
    </row>
    <row r="200" spans="2:19" ht="18.75" customHeight="1" x14ac:dyDescent="0.2">
      <c r="C200" s="4"/>
      <c r="S200" s="4"/>
    </row>
    <row r="201" spans="2:19" ht="18.75" customHeight="1" x14ac:dyDescent="0.2">
      <c r="C201" s="4"/>
      <c r="S201" s="4"/>
    </row>
    <row r="202" spans="2:19" ht="18.75" customHeight="1" x14ac:dyDescent="0.2">
      <c r="C202" s="4"/>
      <c r="S202" s="4"/>
    </row>
    <row r="203" spans="2:19" ht="18.75" customHeight="1" x14ac:dyDescent="0.2">
      <c r="C203" s="4"/>
      <c r="S203" s="4"/>
    </row>
    <row r="204" spans="2:19" ht="18.75" customHeight="1" x14ac:dyDescent="0.2">
      <c r="C204" s="4"/>
      <c r="S204" s="4"/>
    </row>
    <row r="205" spans="2:19" ht="18.75" customHeight="1" x14ac:dyDescent="0.2">
      <c r="C205" s="4"/>
      <c r="S205" s="4"/>
    </row>
    <row r="206" spans="2:19" ht="18.75" customHeight="1" x14ac:dyDescent="0.2">
      <c r="C206" s="4"/>
      <c r="S206" s="4"/>
    </row>
    <row r="207" spans="2:19" ht="18.75" customHeight="1" x14ac:dyDescent="0.2">
      <c r="C207" s="4"/>
      <c r="S207" s="4"/>
    </row>
    <row r="208" spans="2:19" ht="18.75" customHeight="1" x14ac:dyDescent="0.2">
      <c r="C208" s="4"/>
      <c r="S208" s="4"/>
    </row>
    <row r="209" spans="3:19" ht="18.75" customHeight="1" x14ac:dyDescent="0.2">
      <c r="C209" s="4"/>
      <c r="S209" s="4"/>
    </row>
    <row r="210" spans="3:19" ht="18.75" customHeight="1" x14ac:dyDescent="0.2">
      <c r="C210" s="4"/>
      <c r="S210" s="4"/>
    </row>
    <row r="211" spans="3:19" ht="18.75" customHeight="1" x14ac:dyDescent="0.2">
      <c r="C211" s="4"/>
      <c r="S211" s="4"/>
    </row>
    <row r="212" spans="3:19" ht="18.75" customHeight="1" x14ac:dyDescent="0.2">
      <c r="C212" s="4"/>
      <c r="S212" s="4"/>
    </row>
    <row r="213" spans="3:19" ht="18.75" customHeight="1" x14ac:dyDescent="0.2">
      <c r="C213" s="4"/>
      <c r="S213" s="4"/>
    </row>
    <row r="214" spans="3:19" ht="18.75" customHeight="1" x14ac:dyDescent="0.2">
      <c r="C214" s="4"/>
      <c r="S214" s="4"/>
    </row>
    <row r="215" spans="3:19" ht="18.75" customHeight="1" x14ac:dyDescent="0.2">
      <c r="C215" s="4"/>
      <c r="S215" s="4"/>
    </row>
    <row r="216" spans="3:19" ht="18.75" customHeight="1" x14ac:dyDescent="0.2">
      <c r="C216" s="4"/>
      <c r="S216" s="4"/>
    </row>
    <row r="217" spans="3:19" ht="18.75" customHeight="1" x14ac:dyDescent="0.2">
      <c r="C217" s="4"/>
      <c r="S217" s="4"/>
    </row>
    <row r="218" spans="3:19" ht="18.75" customHeight="1" x14ac:dyDescent="0.2">
      <c r="C218" s="4"/>
      <c r="S218" s="4"/>
    </row>
    <row r="219" spans="3:19" ht="18.75" customHeight="1" x14ac:dyDescent="0.2">
      <c r="C219" s="4"/>
      <c r="S219" s="4"/>
    </row>
    <row r="220" spans="3:19" ht="18.75" customHeight="1" x14ac:dyDescent="0.2">
      <c r="C220" s="4"/>
      <c r="S220" s="4"/>
    </row>
    <row r="221" spans="3:19" ht="18.75" customHeight="1" x14ac:dyDescent="0.2">
      <c r="C221" s="4"/>
      <c r="S221" s="4"/>
    </row>
    <row r="222" spans="3:19" ht="14.25" customHeight="1" x14ac:dyDescent="0.2">
      <c r="C222" s="4"/>
      <c r="S222" s="4"/>
    </row>
    <row r="223" spans="3:19" ht="14.25" customHeight="1" x14ac:dyDescent="0.2">
      <c r="C223" s="4"/>
      <c r="S223" s="4"/>
    </row>
    <row r="224" spans="3:19" ht="14.25" customHeight="1" x14ac:dyDescent="0.2">
      <c r="C224" s="4"/>
      <c r="S224" s="4"/>
    </row>
    <row r="225" spans="3:19" ht="14.25" customHeight="1" x14ac:dyDescent="0.2">
      <c r="C225" s="4"/>
      <c r="S225" s="4"/>
    </row>
    <row r="226" spans="3:19" ht="14.25" customHeight="1" x14ac:dyDescent="0.2">
      <c r="C226" s="4"/>
      <c r="S226" s="4"/>
    </row>
    <row r="227" spans="3:19" ht="14.25" customHeight="1" x14ac:dyDescent="0.2">
      <c r="C227" s="4"/>
      <c r="S227" s="4"/>
    </row>
    <row r="228" spans="3:19" ht="14.25" customHeight="1" x14ac:dyDescent="0.2">
      <c r="C228" s="4"/>
      <c r="S228" s="4"/>
    </row>
    <row r="229" spans="3:19" ht="14.25" customHeight="1" x14ac:dyDescent="0.2">
      <c r="C229" s="4"/>
      <c r="S229" s="4"/>
    </row>
    <row r="230" spans="3:19" ht="14.25" customHeight="1" x14ac:dyDescent="0.2">
      <c r="C230" s="4"/>
      <c r="S230" s="4"/>
    </row>
    <row r="231" spans="3:19" ht="14.25" customHeight="1" x14ac:dyDescent="0.2">
      <c r="C231" s="4"/>
      <c r="S231" s="4"/>
    </row>
    <row r="232" spans="3:19" ht="14.25" customHeight="1" x14ac:dyDescent="0.2">
      <c r="C232" s="4"/>
      <c r="S232" s="4"/>
    </row>
    <row r="233" spans="3:19" ht="14.25" customHeight="1" x14ac:dyDescent="0.2">
      <c r="C233" s="4"/>
      <c r="S233" s="4"/>
    </row>
    <row r="234" spans="3:19" ht="14.25" customHeight="1" x14ac:dyDescent="0.2">
      <c r="C234" s="4"/>
      <c r="S234" s="4"/>
    </row>
    <row r="235" spans="3:19" ht="14.25" customHeight="1" x14ac:dyDescent="0.2">
      <c r="C235" s="4"/>
      <c r="S235" s="4"/>
    </row>
    <row r="236" spans="3:19" ht="14.25" customHeight="1" x14ac:dyDescent="0.2">
      <c r="C236" s="4"/>
      <c r="S236" s="4"/>
    </row>
    <row r="237" spans="3:19" ht="14.25" customHeight="1" x14ac:dyDescent="0.2">
      <c r="C237" s="4"/>
      <c r="S237" s="4"/>
    </row>
    <row r="238" spans="3:19" ht="14.25" customHeight="1" x14ac:dyDescent="0.2">
      <c r="C238" s="4"/>
      <c r="S238" s="4"/>
    </row>
    <row r="239" spans="3:19" ht="14.25" customHeight="1" x14ac:dyDescent="0.2">
      <c r="C239" s="4"/>
      <c r="S239" s="4"/>
    </row>
    <row r="240" spans="3:19" ht="14.25" customHeight="1" x14ac:dyDescent="0.2">
      <c r="C240" s="4"/>
      <c r="S240" s="4"/>
    </row>
    <row r="241" spans="3:19" ht="14.25" customHeight="1" x14ac:dyDescent="0.2">
      <c r="C241" s="4"/>
      <c r="S241" s="4"/>
    </row>
    <row r="242" spans="3:19" ht="14.25" customHeight="1" x14ac:dyDescent="0.2">
      <c r="C242" s="4"/>
      <c r="S242" s="4"/>
    </row>
    <row r="243" spans="3:19" ht="14.25" customHeight="1" x14ac:dyDescent="0.2">
      <c r="C243" s="4"/>
      <c r="S243" s="4"/>
    </row>
    <row r="244" spans="3:19" ht="14.25" customHeight="1" x14ac:dyDescent="0.2">
      <c r="C244" s="4"/>
      <c r="S244" s="4"/>
    </row>
    <row r="245" spans="3:19" ht="14.25" customHeight="1" x14ac:dyDescent="0.2">
      <c r="C245" s="4"/>
      <c r="S245" s="4"/>
    </row>
    <row r="246" spans="3:19" ht="14.25" customHeight="1" x14ac:dyDescent="0.2">
      <c r="C246" s="4"/>
      <c r="S246" s="4"/>
    </row>
    <row r="247" spans="3:19" ht="14.25" customHeight="1" x14ac:dyDescent="0.2">
      <c r="C247" s="4"/>
      <c r="S247" s="4"/>
    </row>
    <row r="248" spans="3:19" ht="14.25" customHeight="1" x14ac:dyDescent="0.2">
      <c r="C248" s="4"/>
      <c r="S248" s="4"/>
    </row>
    <row r="249" spans="3:19" ht="14.25" customHeight="1" x14ac:dyDescent="0.2">
      <c r="C249" s="4"/>
      <c r="S249" s="4"/>
    </row>
    <row r="250" spans="3:19" ht="14.25" customHeight="1" x14ac:dyDescent="0.2">
      <c r="C250" s="4"/>
      <c r="S250" s="4"/>
    </row>
    <row r="251" spans="3:19" ht="14.25" customHeight="1" x14ac:dyDescent="0.2">
      <c r="C251" s="4"/>
      <c r="S251" s="4"/>
    </row>
    <row r="252" spans="3:19" ht="14.25" customHeight="1" x14ac:dyDescent="0.2">
      <c r="C252" s="4"/>
      <c r="S252" s="4"/>
    </row>
    <row r="253" spans="3:19" ht="14.25" customHeight="1" x14ac:dyDescent="0.2">
      <c r="C253" s="4"/>
      <c r="S253" s="4"/>
    </row>
    <row r="254" spans="3:19" ht="14.25" customHeight="1" x14ac:dyDescent="0.2">
      <c r="C254" s="4"/>
      <c r="S254" s="4"/>
    </row>
    <row r="255" spans="3:19" ht="14.25" customHeight="1" x14ac:dyDescent="0.2">
      <c r="C255" s="4"/>
      <c r="S255" s="4"/>
    </row>
    <row r="256" spans="3:19" ht="14.25" customHeight="1" x14ac:dyDescent="0.2">
      <c r="C256" s="4"/>
      <c r="S256" s="4"/>
    </row>
    <row r="257" spans="3:19" ht="14.25" customHeight="1" x14ac:dyDescent="0.2">
      <c r="C257" s="4"/>
      <c r="S257" s="4"/>
    </row>
    <row r="258" spans="3:19" ht="14.25" customHeight="1" x14ac:dyDescent="0.2">
      <c r="C258" s="4"/>
      <c r="S258" s="4"/>
    </row>
    <row r="259" spans="3:19" ht="14.25" customHeight="1" x14ac:dyDescent="0.2">
      <c r="C259" s="4"/>
      <c r="S259" s="4"/>
    </row>
    <row r="260" spans="3:19" ht="14.25" customHeight="1" x14ac:dyDescent="0.2">
      <c r="C260" s="4"/>
      <c r="S260" s="4"/>
    </row>
    <row r="261" spans="3:19" ht="14.25" customHeight="1" x14ac:dyDescent="0.2">
      <c r="C261" s="4"/>
      <c r="S261" s="4"/>
    </row>
    <row r="262" spans="3:19" ht="14.25" customHeight="1" x14ac:dyDescent="0.2">
      <c r="C262" s="4"/>
      <c r="S262" s="4"/>
    </row>
    <row r="263" spans="3:19" ht="14.25" customHeight="1" x14ac:dyDescent="0.2">
      <c r="C263" s="4"/>
      <c r="S263" s="4"/>
    </row>
    <row r="264" spans="3:19" ht="14.25" customHeight="1" x14ac:dyDescent="0.2">
      <c r="C264" s="4"/>
      <c r="S264" s="4"/>
    </row>
    <row r="265" spans="3:19" ht="14.25" customHeight="1" x14ac:dyDescent="0.2">
      <c r="C265" s="4"/>
      <c r="S265" s="4"/>
    </row>
    <row r="266" spans="3:19" ht="14.25" customHeight="1" x14ac:dyDescent="0.2">
      <c r="C266" s="4"/>
      <c r="S266" s="4"/>
    </row>
    <row r="267" spans="3:19" ht="14.25" customHeight="1" x14ac:dyDescent="0.2">
      <c r="C267" s="4"/>
      <c r="S267" s="4"/>
    </row>
    <row r="268" spans="3:19" ht="14.25" customHeight="1" x14ac:dyDescent="0.2">
      <c r="C268" s="4"/>
      <c r="S268" s="4"/>
    </row>
    <row r="269" spans="3:19" ht="14.25" customHeight="1" x14ac:dyDescent="0.2">
      <c r="C269" s="4"/>
      <c r="S269" s="4"/>
    </row>
    <row r="270" spans="3:19" ht="14.25" customHeight="1" x14ac:dyDescent="0.2">
      <c r="C270" s="4"/>
      <c r="S270" s="4"/>
    </row>
    <row r="271" spans="3:19" ht="14.25" customHeight="1" x14ac:dyDescent="0.2">
      <c r="C271" s="4"/>
      <c r="S271" s="4"/>
    </row>
    <row r="272" spans="3:19" ht="14.25" customHeight="1" x14ac:dyDescent="0.2">
      <c r="C272" s="4"/>
      <c r="S272" s="4"/>
    </row>
    <row r="273" spans="3:19" ht="14.25" customHeight="1" x14ac:dyDescent="0.2">
      <c r="C273" s="4"/>
      <c r="S273" s="4"/>
    </row>
    <row r="274" spans="3:19" ht="14.25" customHeight="1" x14ac:dyDescent="0.2">
      <c r="C274" s="4"/>
      <c r="S274" s="4"/>
    </row>
    <row r="275" spans="3:19" ht="14.25" customHeight="1" x14ac:dyDescent="0.2">
      <c r="C275" s="4"/>
      <c r="S275" s="4"/>
    </row>
    <row r="276" spans="3:19" ht="14.25" customHeight="1" x14ac:dyDescent="0.2">
      <c r="C276" s="4"/>
      <c r="S276" s="4"/>
    </row>
    <row r="277" spans="3:19" ht="14.25" customHeight="1" x14ac:dyDescent="0.2">
      <c r="C277" s="4"/>
      <c r="S277" s="4"/>
    </row>
    <row r="278" spans="3:19" ht="14.25" customHeight="1" x14ac:dyDescent="0.2">
      <c r="C278" s="4"/>
      <c r="S278" s="4"/>
    </row>
    <row r="279" spans="3:19" ht="14.25" customHeight="1" x14ac:dyDescent="0.2">
      <c r="C279" s="4"/>
      <c r="S279" s="4"/>
    </row>
    <row r="280" spans="3:19" ht="14.25" customHeight="1" x14ac:dyDescent="0.2">
      <c r="C280" s="4"/>
      <c r="S280" s="4"/>
    </row>
    <row r="281" spans="3:19" ht="14.25" customHeight="1" x14ac:dyDescent="0.2">
      <c r="C281" s="4"/>
      <c r="S281" s="4"/>
    </row>
    <row r="282" spans="3:19" ht="14.25" customHeight="1" x14ac:dyDescent="0.2">
      <c r="C282" s="4"/>
      <c r="S282" s="4"/>
    </row>
    <row r="283" spans="3:19" ht="14.25" customHeight="1" x14ac:dyDescent="0.2">
      <c r="C283" s="4"/>
      <c r="S283" s="4"/>
    </row>
    <row r="284" spans="3:19" ht="14.25" customHeight="1" x14ac:dyDescent="0.2">
      <c r="C284" s="4"/>
      <c r="S284" s="4"/>
    </row>
    <row r="285" spans="3:19" ht="14.25" customHeight="1" x14ac:dyDescent="0.2">
      <c r="C285" s="4"/>
      <c r="S285" s="4"/>
    </row>
    <row r="286" spans="3:19" ht="14.25" customHeight="1" x14ac:dyDescent="0.2">
      <c r="C286" s="4"/>
      <c r="S286" s="4"/>
    </row>
    <row r="287" spans="3:19" ht="14.25" customHeight="1" x14ac:dyDescent="0.2">
      <c r="C287" s="4"/>
      <c r="S287" s="4"/>
    </row>
    <row r="288" spans="3:19" ht="14.25" customHeight="1" x14ac:dyDescent="0.2">
      <c r="C288" s="4"/>
      <c r="S288" s="4"/>
    </row>
    <row r="289" spans="3:19" ht="14.25" customHeight="1" x14ac:dyDescent="0.2">
      <c r="C289" s="4"/>
      <c r="S289" s="4"/>
    </row>
    <row r="290" spans="3:19" ht="14.25" customHeight="1" x14ac:dyDescent="0.2">
      <c r="C290" s="4"/>
      <c r="S290" s="4"/>
    </row>
    <row r="291" spans="3:19" ht="14.25" customHeight="1" x14ac:dyDescent="0.2">
      <c r="C291" s="4"/>
      <c r="S291" s="4"/>
    </row>
    <row r="292" spans="3:19" ht="14.25" customHeight="1" x14ac:dyDescent="0.2">
      <c r="C292" s="4"/>
      <c r="S292" s="4"/>
    </row>
    <row r="293" spans="3:19" ht="14.25" customHeight="1" x14ac:dyDescent="0.2">
      <c r="C293" s="4"/>
      <c r="S293" s="4"/>
    </row>
    <row r="294" spans="3:19" ht="14.25" customHeight="1" x14ac:dyDescent="0.2">
      <c r="C294" s="4"/>
      <c r="S294" s="4"/>
    </row>
    <row r="295" spans="3:19" ht="14.25" customHeight="1" x14ac:dyDescent="0.2">
      <c r="C295" s="4"/>
      <c r="S295" s="4"/>
    </row>
    <row r="296" spans="3:19" ht="14.25" customHeight="1" x14ac:dyDescent="0.2">
      <c r="C296" s="4"/>
      <c r="S296" s="4"/>
    </row>
    <row r="297" spans="3:19" ht="14.25" customHeight="1" x14ac:dyDescent="0.2">
      <c r="C297" s="4"/>
      <c r="S297" s="4"/>
    </row>
    <row r="298" spans="3:19" ht="14.25" customHeight="1" x14ac:dyDescent="0.2">
      <c r="C298" s="4"/>
      <c r="S298" s="4"/>
    </row>
    <row r="299" spans="3:19" ht="14.25" customHeight="1" x14ac:dyDescent="0.2">
      <c r="C299" s="4"/>
      <c r="S299" s="4"/>
    </row>
    <row r="300" spans="3:19" ht="14.25" customHeight="1" x14ac:dyDescent="0.2">
      <c r="C300" s="4"/>
      <c r="S300" s="4"/>
    </row>
    <row r="301" spans="3:19" ht="14.25" customHeight="1" x14ac:dyDescent="0.2">
      <c r="C301" s="4"/>
      <c r="S301" s="4"/>
    </row>
    <row r="302" spans="3:19" ht="14.25" customHeight="1" x14ac:dyDescent="0.2">
      <c r="C302" s="4"/>
      <c r="S302" s="4"/>
    </row>
    <row r="303" spans="3:19" ht="14.25" customHeight="1" x14ac:dyDescent="0.2">
      <c r="C303" s="4"/>
      <c r="S303" s="4"/>
    </row>
    <row r="304" spans="3:19" ht="14.25" customHeight="1" x14ac:dyDescent="0.2">
      <c r="C304" s="4"/>
      <c r="S304" s="4"/>
    </row>
    <row r="305" spans="3:19" ht="14.25" customHeight="1" x14ac:dyDescent="0.2">
      <c r="C305" s="4"/>
      <c r="S305" s="4"/>
    </row>
    <row r="306" spans="3:19" ht="14.25" customHeight="1" x14ac:dyDescent="0.2">
      <c r="C306" s="4"/>
      <c r="S306" s="4"/>
    </row>
    <row r="307" spans="3:19" ht="14.25" customHeight="1" x14ac:dyDescent="0.2">
      <c r="C307" s="4"/>
      <c r="S307" s="4"/>
    </row>
    <row r="308" spans="3:19" ht="14.25" customHeight="1" x14ac:dyDescent="0.2">
      <c r="C308" s="4"/>
      <c r="S308" s="4"/>
    </row>
    <row r="309" spans="3:19" ht="14.25" customHeight="1" x14ac:dyDescent="0.2">
      <c r="C309" s="4"/>
      <c r="S309" s="4"/>
    </row>
    <row r="310" spans="3:19" ht="14.25" customHeight="1" x14ac:dyDescent="0.2">
      <c r="C310" s="4"/>
      <c r="S310" s="4"/>
    </row>
    <row r="311" spans="3:19" ht="14.25" customHeight="1" x14ac:dyDescent="0.2">
      <c r="C311" s="4"/>
      <c r="S311" s="4"/>
    </row>
    <row r="312" spans="3:19" ht="14.25" customHeight="1" x14ac:dyDescent="0.2">
      <c r="C312" s="4"/>
      <c r="S312" s="4"/>
    </row>
    <row r="313" spans="3:19" ht="14.25" customHeight="1" x14ac:dyDescent="0.2">
      <c r="C313" s="4"/>
      <c r="S313" s="4"/>
    </row>
    <row r="314" spans="3:19" ht="14.25" customHeight="1" x14ac:dyDescent="0.2">
      <c r="C314" s="4"/>
      <c r="S314" s="4"/>
    </row>
    <row r="315" spans="3:19" ht="14.25" customHeight="1" x14ac:dyDescent="0.2">
      <c r="C315" s="4"/>
      <c r="S315" s="4"/>
    </row>
    <row r="316" spans="3:19" ht="14.25" customHeight="1" x14ac:dyDescent="0.2">
      <c r="C316" s="4"/>
      <c r="S316" s="4"/>
    </row>
    <row r="317" spans="3:19" ht="14.25" customHeight="1" x14ac:dyDescent="0.2">
      <c r="C317" s="4"/>
      <c r="S317" s="4"/>
    </row>
    <row r="318" spans="3:19" ht="14.25" customHeight="1" x14ac:dyDescent="0.2">
      <c r="C318" s="4"/>
      <c r="S318" s="4"/>
    </row>
    <row r="319" spans="3:19" ht="14.25" customHeight="1" x14ac:dyDescent="0.2">
      <c r="C319" s="4"/>
      <c r="S319" s="4"/>
    </row>
    <row r="320" spans="3:19" ht="14.25" customHeight="1" x14ac:dyDescent="0.2">
      <c r="C320" s="4"/>
      <c r="S320" s="4"/>
    </row>
    <row r="321" spans="3:19" ht="14.25" customHeight="1" x14ac:dyDescent="0.2">
      <c r="C321" s="4"/>
      <c r="S321" s="4"/>
    </row>
    <row r="322" spans="3:19" ht="14.25" customHeight="1" x14ac:dyDescent="0.2">
      <c r="C322" s="4"/>
      <c r="S322" s="4"/>
    </row>
    <row r="323" spans="3:19" ht="14.25" customHeight="1" x14ac:dyDescent="0.2">
      <c r="C323" s="4"/>
      <c r="S323" s="4"/>
    </row>
    <row r="324" spans="3:19" ht="14.25" customHeight="1" x14ac:dyDescent="0.2">
      <c r="C324" s="4"/>
      <c r="S324" s="4"/>
    </row>
    <row r="325" spans="3:19" ht="14.25" customHeight="1" x14ac:dyDescent="0.2">
      <c r="C325" s="4"/>
      <c r="S325" s="4"/>
    </row>
    <row r="326" spans="3:19" ht="14.25" customHeight="1" x14ac:dyDescent="0.2">
      <c r="C326" s="4"/>
      <c r="S326" s="4"/>
    </row>
    <row r="327" spans="3:19" ht="14.25" customHeight="1" x14ac:dyDescent="0.2">
      <c r="C327" s="4"/>
      <c r="S327" s="4"/>
    </row>
    <row r="328" spans="3:19" ht="14.25" customHeight="1" x14ac:dyDescent="0.2">
      <c r="C328" s="4"/>
      <c r="S328" s="4"/>
    </row>
    <row r="329" spans="3:19" ht="14.25" customHeight="1" x14ac:dyDescent="0.2">
      <c r="C329" s="4"/>
      <c r="S329" s="4"/>
    </row>
    <row r="330" spans="3:19" ht="14.25" customHeight="1" x14ac:dyDescent="0.2">
      <c r="C330" s="4"/>
      <c r="S330" s="4"/>
    </row>
    <row r="331" spans="3:19" ht="14.25" customHeight="1" x14ac:dyDescent="0.2">
      <c r="C331" s="4"/>
      <c r="S331" s="4"/>
    </row>
    <row r="332" spans="3:19" ht="14.25" customHeight="1" x14ac:dyDescent="0.2">
      <c r="C332" s="4"/>
      <c r="S332" s="4"/>
    </row>
    <row r="333" spans="3:19" ht="14.25" customHeight="1" x14ac:dyDescent="0.2">
      <c r="C333" s="4"/>
      <c r="S333" s="4"/>
    </row>
    <row r="334" spans="3:19" ht="14.25" customHeight="1" x14ac:dyDescent="0.2">
      <c r="C334" s="4"/>
      <c r="S334" s="4"/>
    </row>
    <row r="335" spans="3:19" ht="14.25" customHeight="1" x14ac:dyDescent="0.2">
      <c r="C335" s="4"/>
      <c r="S335" s="4"/>
    </row>
    <row r="336" spans="3:19" ht="14.25" customHeight="1" x14ac:dyDescent="0.2">
      <c r="C336" s="4"/>
      <c r="S336" s="4"/>
    </row>
    <row r="337" spans="3:19" ht="14.25" customHeight="1" x14ac:dyDescent="0.2">
      <c r="C337" s="4"/>
      <c r="S337" s="4"/>
    </row>
    <row r="338" spans="3:19" ht="14.25" customHeight="1" x14ac:dyDescent="0.2">
      <c r="C338" s="4"/>
      <c r="S338" s="4"/>
    </row>
    <row r="339" spans="3:19" ht="14.25" customHeight="1" x14ac:dyDescent="0.2">
      <c r="C339" s="4"/>
      <c r="S339" s="4"/>
    </row>
    <row r="340" spans="3:19" ht="14.25" customHeight="1" x14ac:dyDescent="0.2">
      <c r="C340" s="4"/>
      <c r="S340" s="4"/>
    </row>
    <row r="341" spans="3:19" ht="14.25" customHeight="1" x14ac:dyDescent="0.2">
      <c r="C341" s="4"/>
      <c r="S341" s="4"/>
    </row>
    <row r="342" spans="3:19" ht="14.25" customHeight="1" x14ac:dyDescent="0.2">
      <c r="C342" s="4"/>
      <c r="S342" s="4"/>
    </row>
    <row r="343" spans="3:19" ht="14.25" customHeight="1" x14ac:dyDescent="0.2">
      <c r="C343" s="4"/>
      <c r="S343" s="4"/>
    </row>
    <row r="344" spans="3:19" ht="14.25" customHeight="1" x14ac:dyDescent="0.2">
      <c r="C344" s="4"/>
      <c r="S344" s="4"/>
    </row>
    <row r="345" spans="3:19" ht="14.25" customHeight="1" x14ac:dyDescent="0.2">
      <c r="C345" s="4"/>
      <c r="S345" s="4"/>
    </row>
    <row r="346" spans="3:19" ht="14.25" customHeight="1" x14ac:dyDescent="0.2">
      <c r="C346" s="4"/>
      <c r="S346" s="4"/>
    </row>
    <row r="347" spans="3:19" ht="14.25" customHeight="1" x14ac:dyDescent="0.2">
      <c r="C347" s="4"/>
      <c r="S347" s="4"/>
    </row>
    <row r="348" spans="3:19" ht="14.25" customHeight="1" x14ac:dyDescent="0.2">
      <c r="C348" s="4"/>
      <c r="S348" s="4"/>
    </row>
    <row r="349" spans="3:19" ht="14.25" customHeight="1" x14ac:dyDescent="0.2">
      <c r="C349" s="4"/>
      <c r="S349" s="4"/>
    </row>
    <row r="350" spans="3:19" ht="14.25" customHeight="1" x14ac:dyDescent="0.2">
      <c r="C350" s="4"/>
      <c r="S350" s="4"/>
    </row>
    <row r="351" spans="3:19" ht="14.25" customHeight="1" x14ac:dyDescent="0.2">
      <c r="C351" s="4"/>
      <c r="S351" s="4"/>
    </row>
    <row r="352" spans="3:19" ht="14.25" customHeight="1" x14ac:dyDescent="0.2">
      <c r="C352" s="4"/>
      <c r="S352" s="4"/>
    </row>
    <row r="353" spans="3:19" ht="14.25" customHeight="1" x14ac:dyDescent="0.2">
      <c r="C353" s="4"/>
      <c r="S353" s="4"/>
    </row>
    <row r="354" spans="3:19" ht="14.25" customHeight="1" x14ac:dyDescent="0.2">
      <c r="C354" s="4"/>
      <c r="S354" s="4"/>
    </row>
    <row r="355" spans="3:19" ht="14.25" customHeight="1" x14ac:dyDescent="0.2">
      <c r="C355" s="4"/>
      <c r="S355" s="4"/>
    </row>
    <row r="356" spans="3:19" ht="14.25" customHeight="1" x14ac:dyDescent="0.2">
      <c r="C356" s="4"/>
      <c r="S356" s="4"/>
    </row>
    <row r="357" spans="3:19" ht="14.25" customHeight="1" x14ac:dyDescent="0.2">
      <c r="C357" s="4"/>
      <c r="S357" s="4"/>
    </row>
    <row r="358" spans="3:19" ht="14.25" customHeight="1" x14ac:dyDescent="0.2">
      <c r="C358" s="4"/>
      <c r="S358" s="4"/>
    </row>
    <row r="359" spans="3:19" ht="14.25" customHeight="1" x14ac:dyDescent="0.2">
      <c r="C359" s="4"/>
      <c r="S359" s="4"/>
    </row>
    <row r="360" spans="3:19" ht="14.25" customHeight="1" x14ac:dyDescent="0.2">
      <c r="C360" s="4"/>
      <c r="S360" s="4"/>
    </row>
    <row r="361" spans="3:19" ht="14.25" customHeight="1" x14ac:dyDescent="0.2">
      <c r="C361" s="4"/>
      <c r="S361" s="4"/>
    </row>
    <row r="362" spans="3:19" ht="14.25" customHeight="1" x14ac:dyDescent="0.2">
      <c r="C362" s="4"/>
      <c r="S362" s="4"/>
    </row>
    <row r="363" spans="3:19" ht="14.25" customHeight="1" x14ac:dyDescent="0.2">
      <c r="C363" s="4"/>
      <c r="S363" s="4"/>
    </row>
    <row r="364" spans="3:19" ht="14.25" customHeight="1" x14ac:dyDescent="0.2">
      <c r="C364" s="4"/>
      <c r="S364" s="4"/>
    </row>
    <row r="365" spans="3:19" ht="14.25" customHeight="1" x14ac:dyDescent="0.2">
      <c r="C365" s="4"/>
      <c r="S365" s="4"/>
    </row>
    <row r="366" spans="3:19" ht="14.25" customHeight="1" x14ac:dyDescent="0.2">
      <c r="C366" s="4"/>
      <c r="S366" s="4"/>
    </row>
    <row r="367" spans="3:19" ht="14.25" customHeight="1" x14ac:dyDescent="0.2">
      <c r="C367" s="4"/>
      <c r="S367" s="4"/>
    </row>
    <row r="368" spans="3:19" ht="14.25" customHeight="1" x14ac:dyDescent="0.2">
      <c r="C368" s="4"/>
      <c r="S368" s="4"/>
    </row>
    <row r="369" spans="3:19" ht="14.25" customHeight="1" x14ac:dyDescent="0.2">
      <c r="C369" s="4"/>
      <c r="S369" s="4"/>
    </row>
    <row r="370" spans="3:19" ht="14.25" customHeight="1" x14ac:dyDescent="0.2">
      <c r="C370" s="4"/>
      <c r="S370" s="4"/>
    </row>
    <row r="371" spans="3:19" ht="14.25" customHeight="1" x14ac:dyDescent="0.2">
      <c r="C371" s="4"/>
      <c r="S371" s="4"/>
    </row>
    <row r="372" spans="3:19" ht="14.25" customHeight="1" x14ac:dyDescent="0.2">
      <c r="C372" s="4"/>
      <c r="S372" s="4"/>
    </row>
    <row r="373" spans="3:19" ht="14.25" customHeight="1" x14ac:dyDescent="0.2">
      <c r="C373" s="4"/>
      <c r="S373" s="4"/>
    </row>
    <row r="374" spans="3:19" ht="14.25" customHeight="1" x14ac:dyDescent="0.2">
      <c r="C374" s="4"/>
      <c r="S374" s="4"/>
    </row>
    <row r="375" spans="3:19" ht="14.25" customHeight="1" x14ac:dyDescent="0.2">
      <c r="C375" s="4"/>
      <c r="S375" s="4"/>
    </row>
    <row r="376" spans="3:19" ht="14.25" customHeight="1" x14ac:dyDescent="0.2">
      <c r="C376" s="4"/>
      <c r="S376" s="4"/>
    </row>
    <row r="377" spans="3:19" ht="14.25" customHeight="1" x14ac:dyDescent="0.2">
      <c r="C377" s="4"/>
      <c r="S377" s="4"/>
    </row>
    <row r="378" spans="3:19" ht="14.25" customHeight="1" x14ac:dyDescent="0.2">
      <c r="C378" s="4"/>
      <c r="S378" s="4"/>
    </row>
    <row r="379" spans="3:19" ht="14.25" customHeight="1" x14ac:dyDescent="0.2">
      <c r="C379" s="4"/>
      <c r="S379" s="4"/>
    </row>
    <row r="380" spans="3:19" ht="14.25" customHeight="1" x14ac:dyDescent="0.2">
      <c r="C380" s="4"/>
      <c r="S380" s="4"/>
    </row>
    <row r="381" spans="3:19" ht="14.25" customHeight="1" x14ac:dyDescent="0.2">
      <c r="C381" s="4"/>
      <c r="S381" s="4"/>
    </row>
    <row r="382" spans="3:19" ht="14.25" customHeight="1" x14ac:dyDescent="0.2">
      <c r="C382" s="4"/>
      <c r="S382" s="4"/>
    </row>
    <row r="383" spans="3:19" ht="14.25" customHeight="1" x14ac:dyDescent="0.2">
      <c r="C383" s="4"/>
      <c r="S383" s="4"/>
    </row>
    <row r="384" spans="3:19" ht="14.25" customHeight="1" x14ac:dyDescent="0.2">
      <c r="C384" s="4"/>
      <c r="S384" s="4"/>
    </row>
    <row r="385" spans="3:19" ht="14.25" customHeight="1" x14ac:dyDescent="0.2">
      <c r="C385" s="4"/>
      <c r="S385" s="4"/>
    </row>
    <row r="386" spans="3:19" ht="14.25" customHeight="1" x14ac:dyDescent="0.2">
      <c r="C386" s="4"/>
      <c r="S386" s="4"/>
    </row>
    <row r="387" spans="3:19" ht="14.25" customHeight="1" x14ac:dyDescent="0.2">
      <c r="C387" s="4"/>
      <c r="S387" s="4"/>
    </row>
    <row r="388" spans="3:19" ht="14.25" customHeight="1" x14ac:dyDescent="0.2">
      <c r="C388" s="4"/>
      <c r="S388" s="4"/>
    </row>
    <row r="389" spans="3:19" ht="14.25" customHeight="1" x14ac:dyDescent="0.2">
      <c r="C389" s="4"/>
      <c r="S389" s="4"/>
    </row>
    <row r="390" spans="3:19" ht="14.25" customHeight="1" x14ac:dyDescent="0.2">
      <c r="C390" s="4"/>
      <c r="S390" s="4"/>
    </row>
    <row r="391" spans="3:19" ht="14.25" customHeight="1" x14ac:dyDescent="0.2">
      <c r="C391" s="4"/>
      <c r="S391" s="4"/>
    </row>
    <row r="392" spans="3:19" ht="14.25" customHeight="1" x14ac:dyDescent="0.2">
      <c r="C392" s="4"/>
      <c r="S392" s="4"/>
    </row>
    <row r="393" spans="3:19" ht="14.25" customHeight="1" x14ac:dyDescent="0.2">
      <c r="C393" s="4"/>
      <c r="S393" s="4"/>
    </row>
    <row r="394" spans="3:19" ht="14.25" customHeight="1" x14ac:dyDescent="0.2">
      <c r="C394" s="4"/>
      <c r="S394" s="4"/>
    </row>
    <row r="395" spans="3:19" ht="14.25" customHeight="1" x14ac:dyDescent="0.2">
      <c r="C395" s="4"/>
      <c r="S395" s="4"/>
    </row>
    <row r="396" spans="3:19" ht="14.25" customHeight="1" x14ac:dyDescent="0.2">
      <c r="C396" s="4"/>
      <c r="S396" s="4"/>
    </row>
    <row r="397" spans="3:19" ht="14.25" customHeight="1" x14ac:dyDescent="0.2">
      <c r="C397" s="4"/>
      <c r="S397" s="4"/>
    </row>
    <row r="398" spans="3:19" ht="14.25" customHeight="1" x14ac:dyDescent="0.2">
      <c r="C398" s="4"/>
      <c r="S398" s="4"/>
    </row>
    <row r="399" spans="3:19" ht="14.25" customHeight="1" x14ac:dyDescent="0.2">
      <c r="C399" s="4"/>
      <c r="S399" s="4"/>
    </row>
    <row r="400" spans="3:19" ht="14.25" customHeight="1" x14ac:dyDescent="0.2">
      <c r="C400" s="4"/>
      <c r="S400" s="4"/>
    </row>
    <row r="401" spans="3:19" ht="14.25" customHeight="1" x14ac:dyDescent="0.2">
      <c r="C401" s="4"/>
      <c r="S401" s="4"/>
    </row>
    <row r="402" spans="3:19" ht="14.25" customHeight="1" x14ac:dyDescent="0.2">
      <c r="C402" s="4"/>
      <c r="S402" s="4"/>
    </row>
    <row r="403" spans="3:19" ht="14.25" customHeight="1" x14ac:dyDescent="0.2">
      <c r="C403" s="4"/>
      <c r="S403" s="4"/>
    </row>
    <row r="404" spans="3:19" ht="14.25" customHeight="1" x14ac:dyDescent="0.2">
      <c r="C404" s="4"/>
      <c r="S404" s="4"/>
    </row>
    <row r="405" spans="3:19" ht="14.25" customHeight="1" x14ac:dyDescent="0.2">
      <c r="C405" s="4"/>
      <c r="S405" s="4"/>
    </row>
    <row r="406" spans="3:19" ht="14.25" customHeight="1" x14ac:dyDescent="0.2">
      <c r="C406" s="4"/>
      <c r="S406" s="4"/>
    </row>
    <row r="407" spans="3:19" ht="14.25" customHeight="1" x14ac:dyDescent="0.2">
      <c r="C407" s="4"/>
      <c r="S407" s="4"/>
    </row>
    <row r="408" spans="3:19" ht="14.25" customHeight="1" x14ac:dyDescent="0.2">
      <c r="C408" s="4"/>
      <c r="S408" s="4"/>
    </row>
    <row r="409" spans="3:19" ht="14.25" customHeight="1" x14ac:dyDescent="0.2">
      <c r="C409" s="4"/>
      <c r="S409" s="4"/>
    </row>
    <row r="410" spans="3:19" ht="14.25" customHeight="1" x14ac:dyDescent="0.2">
      <c r="C410" s="4"/>
      <c r="S410" s="4"/>
    </row>
    <row r="411" spans="3:19" ht="14.25" customHeight="1" x14ac:dyDescent="0.2">
      <c r="C411" s="4"/>
      <c r="S411" s="4"/>
    </row>
    <row r="412" spans="3:19" ht="14.25" customHeight="1" x14ac:dyDescent="0.2">
      <c r="C412" s="4"/>
      <c r="S412" s="4"/>
    </row>
    <row r="413" spans="3:19" ht="14.25" customHeight="1" x14ac:dyDescent="0.2">
      <c r="C413" s="4"/>
      <c r="S413" s="4"/>
    </row>
    <row r="414" spans="3:19" ht="14.25" customHeight="1" x14ac:dyDescent="0.2">
      <c r="C414" s="4"/>
      <c r="S414" s="4"/>
    </row>
    <row r="415" spans="3:19" ht="14.25" customHeight="1" x14ac:dyDescent="0.2">
      <c r="C415" s="4"/>
      <c r="S415" s="4"/>
    </row>
    <row r="416" spans="3:19" ht="14.25" customHeight="1" x14ac:dyDescent="0.2">
      <c r="C416" s="4"/>
      <c r="S416" s="4"/>
    </row>
    <row r="417" spans="3:19" ht="14.25" customHeight="1" x14ac:dyDescent="0.2">
      <c r="C417" s="4"/>
      <c r="S417" s="4"/>
    </row>
    <row r="418" spans="3:19" ht="14.25" customHeight="1" x14ac:dyDescent="0.2">
      <c r="C418" s="4"/>
      <c r="S418" s="4"/>
    </row>
    <row r="419" spans="3:19" ht="14.25" customHeight="1" x14ac:dyDescent="0.2">
      <c r="C419" s="4"/>
      <c r="S419" s="4"/>
    </row>
    <row r="420" spans="3:19" ht="14.25" customHeight="1" x14ac:dyDescent="0.2">
      <c r="C420" s="4"/>
      <c r="S420" s="4"/>
    </row>
    <row r="421" spans="3:19" ht="14.25" customHeight="1" x14ac:dyDescent="0.2">
      <c r="C421" s="4"/>
      <c r="S421" s="4"/>
    </row>
    <row r="422" spans="3:19" ht="14.25" customHeight="1" x14ac:dyDescent="0.2">
      <c r="C422" s="4"/>
      <c r="S422" s="4"/>
    </row>
    <row r="423" spans="3:19" ht="14.25" customHeight="1" x14ac:dyDescent="0.2">
      <c r="C423" s="4"/>
      <c r="S423" s="4"/>
    </row>
    <row r="424" spans="3:19" ht="14.25" customHeight="1" x14ac:dyDescent="0.2">
      <c r="C424" s="4"/>
      <c r="S424" s="4"/>
    </row>
    <row r="425" spans="3:19" ht="14.25" customHeight="1" x14ac:dyDescent="0.2">
      <c r="C425" s="4"/>
      <c r="S425" s="4"/>
    </row>
    <row r="426" spans="3:19" ht="14.25" customHeight="1" x14ac:dyDescent="0.2">
      <c r="C426" s="4"/>
      <c r="S426" s="4"/>
    </row>
    <row r="427" spans="3:19" ht="14.25" customHeight="1" x14ac:dyDescent="0.2">
      <c r="C427" s="4"/>
      <c r="S427" s="4"/>
    </row>
    <row r="428" spans="3:19" ht="14.25" customHeight="1" x14ac:dyDescent="0.2">
      <c r="C428" s="4"/>
      <c r="S428" s="4"/>
    </row>
    <row r="429" spans="3:19" ht="14.25" customHeight="1" x14ac:dyDescent="0.2">
      <c r="C429" s="4"/>
      <c r="S429" s="4"/>
    </row>
    <row r="430" spans="3:19" ht="14.25" customHeight="1" x14ac:dyDescent="0.2">
      <c r="C430" s="4"/>
      <c r="S430" s="4"/>
    </row>
    <row r="431" spans="3:19" ht="14.25" customHeight="1" x14ac:dyDescent="0.2">
      <c r="C431" s="4"/>
      <c r="S431" s="4"/>
    </row>
    <row r="432" spans="3:19" ht="14.25" customHeight="1" x14ac:dyDescent="0.2">
      <c r="C432" s="4"/>
      <c r="S432" s="4"/>
    </row>
    <row r="433" spans="3:19" ht="14.25" customHeight="1" x14ac:dyDescent="0.2">
      <c r="C433" s="4"/>
      <c r="S433" s="4"/>
    </row>
    <row r="434" spans="3:19" ht="14.25" customHeight="1" x14ac:dyDescent="0.2">
      <c r="C434" s="4"/>
      <c r="S434" s="4"/>
    </row>
    <row r="435" spans="3:19" ht="14.25" customHeight="1" x14ac:dyDescent="0.2">
      <c r="C435" s="4"/>
      <c r="S435" s="4"/>
    </row>
    <row r="436" spans="3:19" ht="14.25" customHeight="1" x14ac:dyDescent="0.2">
      <c r="C436" s="4"/>
      <c r="S436" s="4"/>
    </row>
    <row r="437" spans="3:19" ht="14.25" customHeight="1" x14ac:dyDescent="0.2">
      <c r="C437" s="4"/>
      <c r="S437" s="4"/>
    </row>
    <row r="438" spans="3:19" ht="14.25" customHeight="1" x14ac:dyDescent="0.2">
      <c r="C438" s="4"/>
      <c r="S438" s="4"/>
    </row>
    <row r="439" spans="3:19" ht="14.25" customHeight="1" x14ac:dyDescent="0.2">
      <c r="C439" s="4"/>
      <c r="S439" s="4"/>
    </row>
    <row r="440" spans="3:19" ht="14.25" customHeight="1" x14ac:dyDescent="0.2">
      <c r="C440" s="4"/>
      <c r="S440" s="4"/>
    </row>
    <row r="441" spans="3:19" ht="14.25" customHeight="1" x14ac:dyDescent="0.2">
      <c r="C441" s="4"/>
      <c r="S441" s="4"/>
    </row>
    <row r="442" spans="3:19" ht="14.25" customHeight="1" x14ac:dyDescent="0.2">
      <c r="C442" s="4"/>
      <c r="S442" s="4"/>
    </row>
    <row r="443" spans="3:19" ht="14.25" customHeight="1" x14ac:dyDescent="0.2">
      <c r="C443" s="4"/>
      <c r="S443" s="4"/>
    </row>
    <row r="444" spans="3:19" ht="14.25" customHeight="1" x14ac:dyDescent="0.2">
      <c r="C444" s="4"/>
      <c r="S444" s="4"/>
    </row>
    <row r="445" spans="3:19" ht="14.25" customHeight="1" x14ac:dyDescent="0.2">
      <c r="C445" s="4"/>
      <c r="S445" s="4"/>
    </row>
    <row r="446" spans="3:19" ht="14.25" customHeight="1" x14ac:dyDescent="0.2">
      <c r="C446" s="4"/>
      <c r="S446" s="4"/>
    </row>
    <row r="447" spans="3:19" ht="14.25" customHeight="1" x14ac:dyDescent="0.2">
      <c r="C447" s="4"/>
      <c r="S447" s="4"/>
    </row>
    <row r="448" spans="3:19" ht="14.25" customHeight="1" x14ac:dyDescent="0.2">
      <c r="C448" s="4"/>
      <c r="S448" s="4"/>
    </row>
    <row r="449" spans="3:19" ht="14.25" customHeight="1" x14ac:dyDescent="0.2">
      <c r="C449" s="4"/>
      <c r="S449" s="4"/>
    </row>
    <row r="450" spans="3:19" ht="14.25" customHeight="1" x14ac:dyDescent="0.2">
      <c r="C450" s="4"/>
      <c r="S450" s="4"/>
    </row>
    <row r="451" spans="3:19" ht="14.25" customHeight="1" x14ac:dyDescent="0.2">
      <c r="C451" s="4"/>
      <c r="S451" s="4"/>
    </row>
    <row r="452" spans="3:19" ht="14.25" customHeight="1" x14ac:dyDescent="0.2">
      <c r="C452" s="4"/>
      <c r="S452" s="4"/>
    </row>
    <row r="453" spans="3:19" ht="14.25" customHeight="1" x14ac:dyDescent="0.2">
      <c r="C453" s="4"/>
      <c r="S453" s="4"/>
    </row>
    <row r="454" spans="3:19" ht="14.25" customHeight="1" x14ac:dyDescent="0.2">
      <c r="C454" s="4"/>
      <c r="S454" s="4"/>
    </row>
    <row r="455" spans="3:19" ht="14.25" customHeight="1" x14ac:dyDescent="0.2">
      <c r="C455" s="4"/>
      <c r="S455" s="4"/>
    </row>
    <row r="456" spans="3:19" ht="14.25" customHeight="1" x14ac:dyDescent="0.2">
      <c r="C456" s="4"/>
      <c r="S456" s="4"/>
    </row>
    <row r="457" spans="3:19" ht="14.25" customHeight="1" x14ac:dyDescent="0.2">
      <c r="C457" s="4"/>
      <c r="S457" s="4"/>
    </row>
    <row r="458" spans="3:19" ht="14.25" customHeight="1" x14ac:dyDescent="0.2">
      <c r="C458" s="4"/>
      <c r="S458" s="4"/>
    </row>
    <row r="459" spans="3:19" ht="14.25" customHeight="1" x14ac:dyDescent="0.2">
      <c r="C459" s="4"/>
      <c r="S459" s="4"/>
    </row>
    <row r="460" spans="3:19" ht="14.25" customHeight="1" x14ac:dyDescent="0.2">
      <c r="C460" s="4"/>
      <c r="S460" s="4"/>
    </row>
    <row r="461" spans="3:19" ht="14.25" customHeight="1" x14ac:dyDescent="0.2">
      <c r="C461" s="4"/>
      <c r="S461" s="4"/>
    </row>
    <row r="462" spans="3:19" ht="14.25" customHeight="1" x14ac:dyDescent="0.2">
      <c r="C462" s="4"/>
      <c r="S462" s="4"/>
    </row>
    <row r="463" spans="3:19" ht="14.25" customHeight="1" x14ac:dyDescent="0.2">
      <c r="C463" s="4"/>
      <c r="S463" s="4"/>
    </row>
    <row r="464" spans="3:19" ht="14.25" customHeight="1" x14ac:dyDescent="0.2">
      <c r="C464" s="4"/>
      <c r="S464" s="4"/>
    </row>
    <row r="465" spans="3:19" ht="14.25" customHeight="1" x14ac:dyDescent="0.2">
      <c r="C465" s="4"/>
      <c r="S465" s="4"/>
    </row>
    <row r="466" spans="3:19" ht="14.25" customHeight="1" x14ac:dyDescent="0.2">
      <c r="C466" s="4"/>
      <c r="S466" s="4"/>
    </row>
    <row r="467" spans="3:19" ht="14.25" customHeight="1" x14ac:dyDescent="0.2">
      <c r="C467" s="4"/>
      <c r="S467" s="4"/>
    </row>
    <row r="468" spans="3:19" ht="14.25" customHeight="1" x14ac:dyDescent="0.2">
      <c r="C468" s="4"/>
      <c r="S468" s="4"/>
    </row>
    <row r="469" spans="3:19" ht="14.25" customHeight="1" x14ac:dyDescent="0.2">
      <c r="C469" s="4"/>
      <c r="S469" s="4"/>
    </row>
    <row r="470" spans="3:19" ht="14.25" customHeight="1" x14ac:dyDescent="0.2">
      <c r="C470" s="4"/>
      <c r="S470" s="4"/>
    </row>
    <row r="471" spans="3:19" ht="14.25" customHeight="1" x14ac:dyDescent="0.2">
      <c r="C471" s="4"/>
      <c r="S471" s="4"/>
    </row>
    <row r="472" spans="3:19" ht="14.25" customHeight="1" x14ac:dyDescent="0.2">
      <c r="C472" s="4"/>
      <c r="S472" s="4"/>
    </row>
    <row r="473" spans="3:19" ht="14.25" customHeight="1" x14ac:dyDescent="0.2">
      <c r="C473" s="4"/>
      <c r="S473" s="4"/>
    </row>
    <row r="474" spans="3:19" ht="14.25" customHeight="1" x14ac:dyDescent="0.2">
      <c r="C474" s="4"/>
      <c r="S474" s="4"/>
    </row>
    <row r="475" spans="3:19" ht="14.25" customHeight="1" x14ac:dyDescent="0.2">
      <c r="C475" s="4"/>
      <c r="S475" s="4"/>
    </row>
    <row r="476" spans="3:19" ht="14.25" customHeight="1" x14ac:dyDescent="0.2">
      <c r="C476" s="4"/>
      <c r="S476" s="4"/>
    </row>
    <row r="477" spans="3:19" ht="14.25" customHeight="1" x14ac:dyDescent="0.2">
      <c r="C477" s="4"/>
      <c r="S477" s="4"/>
    </row>
    <row r="478" spans="3:19" ht="14.25" customHeight="1" x14ac:dyDescent="0.2">
      <c r="C478" s="4"/>
      <c r="S478" s="4"/>
    </row>
    <row r="479" spans="3:19" ht="14.25" customHeight="1" x14ac:dyDescent="0.2">
      <c r="C479" s="4"/>
      <c r="S479" s="4"/>
    </row>
    <row r="480" spans="3:19" ht="14.25" customHeight="1" x14ac:dyDescent="0.2">
      <c r="C480" s="4"/>
      <c r="S480" s="4"/>
    </row>
    <row r="481" spans="3:19" ht="14.25" customHeight="1" x14ac:dyDescent="0.2">
      <c r="C481" s="4"/>
      <c r="S481" s="4"/>
    </row>
    <row r="482" spans="3:19" ht="14.25" customHeight="1" x14ac:dyDescent="0.2">
      <c r="C482" s="4"/>
      <c r="S482" s="4"/>
    </row>
    <row r="483" spans="3:19" ht="14.25" customHeight="1" x14ac:dyDescent="0.2">
      <c r="C483" s="4"/>
      <c r="S483" s="4"/>
    </row>
    <row r="484" spans="3:19" ht="14.25" customHeight="1" x14ac:dyDescent="0.2">
      <c r="C484" s="4"/>
      <c r="S484" s="4"/>
    </row>
    <row r="485" spans="3:19" ht="14.25" customHeight="1" x14ac:dyDescent="0.2">
      <c r="C485" s="4"/>
      <c r="S485" s="4"/>
    </row>
    <row r="486" spans="3:19" ht="14.25" customHeight="1" x14ac:dyDescent="0.2">
      <c r="C486" s="4"/>
      <c r="S486" s="4"/>
    </row>
    <row r="487" spans="3:19" ht="14.25" customHeight="1" x14ac:dyDescent="0.2">
      <c r="C487" s="4"/>
      <c r="S487" s="4"/>
    </row>
    <row r="488" spans="3:19" ht="14.25" customHeight="1" x14ac:dyDescent="0.2">
      <c r="C488" s="4"/>
      <c r="S488" s="4"/>
    </row>
    <row r="489" spans="3:19" ht="14.25" customHeight="1" x14ac:dyDescent="0.2">
      <c r="C489" s="4"/>
      <c r="S489" s="4"/>
    </row>
    <row r="490" spans="3:19" ht="14.25" customHeight="1" x14ac:dyDescent="0.2">
      <c r="C490" s="4"/>
      <c r="S490" s="4"/>
    </row>
    <row r="491" spans="3:19" ht="14.25" customHeight="1" x14ac:dyDescent="0.2">
      <c r="C491" s="4"/>
      <c r="S491" s="4"/>
    </row>
    <row r="492" spans="3:19" ht="14.25" customHeight="1" x14ac:dyDescent="0.2">
      <c r="C492" s="4"/>
      <c r="S492" s="4"/>
    </row>
    <row r="493" spans="3:19" ht="14.25" customHeight="1" x14ac:dyDescent="0.2">
      <c r="C493" s="4"/>
      <c r="S493" s="4"/>
    </row>
    <row r="494" spans="3:19" ht="14.25" customHeight="1" x14ac:dyDescent="0.2">
      <c r="C494" s="4"/>
      <c r="S494" s="4"/>
    </row>
    <row r="495" spans="3:19" ht="14.25" customHeight="1" x14ac:dyDescent="0.2">
      <c r="C495" s="4"/>
      <c r="S495" s="4"/>
    </row>
    <row r="496" spans="3:19" ht="14.25" customHeight="1" x14ac:dyDescent="0.2">
      <c r="C496" s="4"/>
      <c r="S496" s="4"/>
    </row>
    <row r="497" spans="3:19" ht="14.25" customHeight="1" x14ac:dyDescent="0.2">
      <c r="C497" s="4"/>
      <c r="S497" s="4"/>
    </row>
    <row r="498" spans="3:19" ht="14.25" customHeight="1" x14ac:dyDescent="0.2">
      <c r="C498" s="4"/>
      <c r="S498" s="4"/>
    </row>
    <row r="499" spans="3:19" ht="14.25" customHeight="1" x14ac:dyDescent="0.2">
      <c r="C499" s="4"/>
      <c r="S499" s="4"/>
    </row>
    <row r="500" spans="3:19" ht="14.25" customHeight="1" x14ac:dyDescent="0.2">
      <c r="C500" s="4"/>
      <c r="S500" s="4"/>
    </row>
    <row r="501" spans="3:19" ht="14.25" customHeight="1" x14ac:dyDescent="0.2">
      <c r="C501" s="4"/>
      <c r="S501" s="4"/>
    </row>
    <row r="502" spans="3:19" ht="14.25" customHeight="1" x14ac:dyDescent="0.2">
      <c r="C502" s="4"/>
      <c r="S502" s="4"/>
    </row>
    <row r="503" spans="3:19" ht="14.25" customHeight="1" x14ac:dyDescent="0.2">
      <c r="C503" s="4"/>
      <c r="S503" s="4"/>
    </row>
    <row r="504" spans="3:19" ht="14.25" customHeight="1" x14ac:dyDescent="0.2">
      <c r="C504" s="4"/>
      <c r="S504" s="4"/>
    </row>
    <row r="505" spans="3:19" ht="14.25" customHeight="1" x14ac:dyDescent="0.2">
      <c r="C505" s="4"/>
      <c r="S505" s="4"/>
    </row>
    <row r="506" spans="3:19" ht="14.25" customHeight="1" x14ac:dyDescent="0.2">
      <c r="C506" s="4"/>
      <c r="S506" s="4"/>
    </row>
    <row r="507" spans="3:19" ht="14.25" customHeight="1" x14ac:dyDescent="0.2">
      <c r="C507" s="4"/>
      <c r="S507" s="4"/>
    </row>
    <row r="508" spans="3:19" ht="14.25" customHeight="1" x14ac:dyDescent="0.2">
      <c r="C508" s="4"/>
      <c r="S508" s="4"/>
    </row>
    <row r="509" spans="3:19" ht="14.25" customHeight="1" x14ac:dyDescent="0.2">
      <c r="C509" s="4"/>
      <c r="S509" s="4"/>
    </row>
    <row r="510" spans="3:19" ht="14.25" customHeight="1" x14ac:dyDescent="0.2">
      <c r="C510" s="4"/>
      <c r="S510" s="4"/>
    </row>
    <row r="511" spans="3:19" ht="14.25" customHeight="1" x14ac:dyDescent="0.2">
      <c r="C511" s="4"/>
      <c r="S511" s="4"/>
    </row>
    <row r="512" spans="3:19" ht="14.25" customHeight="1" x14ac:dyDescent="0.2">
      <c r="C512" s="4"/>
      <c r="S512" s="4"/>
    </row>
    <row r="513" spans="3:19" ht="14.25" customHeight="1" x14ac:dyDescent="0.2">
      <c r="C513" s="4"/>
      <c r="S513" s="4"/>
    </row>
    <row r="514" spans="3:19" ht="14.25" customHeight="1" x14ac:dyDescent="0.2">
      <c r="C514" s="4"/>
      <c r="S514" s="4"/>
    </row>
    <row r="515" spans="3:19" ht="14.25" customHeight="1" x14ac:dyDescent="0.2">
      <c r="C515" s="4"/>
      <c r="S515" s="4"/>
    </row>
    <row r="516" spans="3:19" ht="14.25" customHeight="1" x14ac:dyDescent="0.2">
      <c r="C516" s="4"/>
      <c r="S516" s="4"/>
    </row>
    <row r="517" spans="3:19" ht="14.25" customHeight="1" x14ac:dyDescent="0.2">
      <c r="C517" s="4"/>
      <c r="S517" s="4"/>
    </row>
    <row r="518" spans="3:19" ht="14.25" customHeight="1" x14ac:dyDescent="0.2">
      <c r="C518" s="4"/>
      <c r="S518" s="4"/>
    </row>
    <row r="519" spans="3:19" ht="14.25" customHeight="1" x14ac:dyDescent="0.2">
      <c r="C519" s="4"/>
      <c r="S519" s="4"/>
    </row>
    <row r="520" spans="3:19" ht="14.25" customHeight="1" x14ac:dyDescent="0.2">
      <c r="C520" s="4"/>
      <c r="S520" s="4"/>
    </row>
    <row r="521" spans="3:19" ht="14.25" customHeight="1" x14ac:dyDescent="0.2">
      <c r="C521" s="4"/>
      <c r="S521" s="4"/>
    </row>
    <row r="522" spans="3:19" ht="14.25" customHeight="1" x14ac:dyDescent="0.2">
      <c r="C522" s="4"/>
      <c r="S522" s="4"/>
    </row>
    <row r="523" spans="3:19" ht="14.25" customHeight="1" x14ac:dyDescent="0.2">
      <c r="C523" s="4"/>
      <c r="S523" s="4"/>
    </row>
    <row r="524" spans="3:19" ht="14.25" customHeight="1" x14ac:dyDescent="0.2">
      <c r="C524" s="4"/>
      <c r="S524" s="4"/>
    </row>
    <row r="525" spans="3:19" ht="14.25" customHeight="1" x14ac:dyDescent="0.2">
      <c r="C525" s="4"/>
      <c r="S525" s="4"/>
    </row>
    <row r="526" spans="3:19" ht="14.25" customHeight="1" x14ac:dyDescent="0.2">
      <c r="C526" s="4"/>
      <c r="S526" s="4"/>
    </row>
    <row r="527" spans="3:19" ht="14.25" customHeight="1" x14ac:dyDescent="0.2">
      <c r="C527" s="4"/>
      <c r="S527" s="4"/>
    </row>
    <row r="528" spans="3:19" ht="14.25" customHeight="1" x14ac:dyDescent="0.2">
      <c r="C528" s="4"/>
      <c r="S528" s="4"/>
    </row>
    <row r="529" spans="3:19" ht="14.25" customHeight="1" x14ac:dyDescent="0.2">
      <c r="C529" s="4"/>
      <c r="S529" s="4"/>
    </row>
    <row r="530" spans="3:19" ht="14.25" customHeight="1" x14ac:dyDescent="0.2">
      <c r="C530" s="4"/>
      <c r="S530" s="4"/>
    </row>
    <row r="531" spans="3:19" ht="14.25" customHeight="1" x14ac:dyDescent="0.2">
      <c r="C531" s="4"/>
      <c r="S531" s="4"/>
    </row>
    <row r="532" spans="3:19" ht="14.25" customHeight="1" x14ac:dyDescent="0.2">
      <c r="C532" s="4"/>
      <c r="S532" s="4"/>
    </row>
    <row r="533" spans="3:19" ht="14.25" customHeight="1" x14ac:dyDescent="0.2">
      <c r="C533" s="4"/>
      <c r="S533" s="4"/>
    </row>
    <row r="534" spans="3:19" ht="14.25" customHeight="1" x14ac:dyDescent="0.2">
      <c r="C534" s="4"/>
      <c r="S534" s="4"/>
    </row>
    <row r="535" spans="3:19" ht="14.25" customHeight="1" x14ac:dyDescent="0.2">
      <c r="C535" s="4"/>
      <c r="S535" s="4"/>
    </row>
    <row r="536" spans="3:19" ht="14.25" customHeight="1" x14ac:dyDescent="0.2">
      <c r="C536" s="4"/>
      <c r="S536" s="4"/>
    </row>
    <row r="537" spans="3:19" ht="14.25" customHeight="1" x14ac:dyDescent="0.2">
      <c r="C537" s="4"/>
      <c r="S537" s="4"/>
    </row>
    <row r="538" spans="3:19" ht="14.25" customHeight="1" x14ac:dyDescent="0.2">
      <c r="C538" s="4"/>
      <c r="S538" s="4"/>
    </row>
    <row r="539" spans="3:19" ht="14.25" customHeight="1" x14ac:dyDescent="0.2">
      <c r="C539" s="4"/>
      <c r="S539" s="4"/>
    </row>
    <row r="540" spans="3:19" ht="14.25" customHeight="1" x14ac:dyDescent="0.2">
      <c r="C540" s="4"/>
      <c r="S540" s="4"/>
    </row>
    <row r="541" spans="3:19" ht="14.25" customHeight="1" x14ac:dyDescent="0.2">
      <c r="C541" s="4"/>
      <c r="S541" s="4"/>
    </row>
    <row r="542" spans="3:19" ht="14.25" customHeight="1" x14ac:dyDescent="0.2">
      <c r="C542" s="4"/>
      <c r="S542" s="4"/>
    </row>
    <row r="543" spans="3:19" ht="14.25" customHeight="1" x14ac:dyDescent="0.2">
      <c r="C543" s="4"/>
      <c r="S543" s="4"/>
    </row>
    <row r="544" spans="3:19" ht="14.25" customHeight="1" x14ac:dyDescent="0.2">
      <c r="C544" s="4"/>
      <c r="S544" s="4"/>
    </row>
    <row r="545" spans="3:19" ht="14.25" customHeight="1" x14ac:dyDescent="0.2">
      <c r="C545" s="4"/>
      <c r="S545" s="4"/>
    </row>
    <row r="546" spans="3:19" ht="14.25" customHeight="1" x14ac:dyDescent="0.2">
      <c r="C546" s="4"/>
      <c r="S546" s="4"/>
    </row>
    <row r="547" spans="3:19" ht="14.25" customHeight="1" x14ac:dyDescent="0.2">
      <c r="C547" s="4"/>
      <c r="S547" s="4"/>
    </row>
    <row r="548" spans="3:19" ht="14.25" customHeight="1" x14ac:dyDescent="0.2">
      <c r="C548" s="4"/>
      <c r="S548" s="4"/>
    </row>
    <row r="549" spans="3:19" ht="14.25" customHeight="1" x14ac:dyDescent="0.2">
      <c r="C549" s="4"/>
      <c r="S549" s="4"/>
    </row>
    <row r="550" spans="3:19" ht="14.25" customHeight="1" x14ac:dyDescent="0.2">
      <c r="C550" s="4"/>
      <c r="S550" s="4"/>
    </row>
    <row r="551" spans="3:19" ht="14.25" customHeight="1" x14ac:dyDescent="0.2">
      <c r="C551" s="4"/>
      <c r="S551" s="4"/>
    </row>
    <row r="552" spans="3:19" ht="14.25" customHeight="1" x14ac:dyDescent="0.2">
      <c r="C552" s="4"/>
      <c r="S552" s="4"/>
    </row>
    <row r="553" spans="3:19" ht="14.25" customHeight="1" x14ac:dyDescent="0.2">
      <c r="C553" s="4"/>
      <c r="S553" s="4"/>
    </row>
    <row r="554" spans="3:19" ht="14.25" customHeight="1" x14ac:dyDescent="0.2">
      <c r="C554" s="4"/>
      <c r="S554" s="4"/>
    </row>
    <row r="555" spans="3:19" ht="14.25" customHeight="1" x14ac:dyDescent="0.2">
      <c r="C555" s="4"/>
      <c r="S555" s="4"/>
    </row>
    <row r="556" spans="3:19" ht="14.25" customHeight="1" x14ac:dyDescent="0.2">
      <c r="C556" s="4"/>
      <c r="S556" s="4"/>
    </row>
    <row r="557" spans="3:19" ht="14.25" customHeight="1" x14ac:dyDescent="0.2">
      <c r="C557" s="4"/>
      <c r="S557" s="4"/>
    </row>
    <row r="558" spans="3:19" ht="14.25" customHeight="1" x14ac:dyDescent="0.2">
      <c r="C558" s="4"/>
      <c r="S558" s="4"/>
    </row>
    <row r="559" spans="3:19" ht="14.25" customHeight="1" x14ac:dyDescent="0.2">
      <c r="C559" s="4"/>
      <c r="S559" s="4"/>
    </row>
    <row r="560" spans="3:19" ht="14.25" customHeight="1" x14ac:dyDescent="0.2">
      <c r="C560" s="4"/>
      <c r="S560" s="4"/>
    </row>
    <row r="561" spans="3:19" ht="14.25" customHeight="1" x14ac:dyDescent="0.2">
      <c r="C561" s="4"/>
      <c r="S561" s="4"/>
    </row>
    <row r="562" spans="3:19" ht="14.25" customHeight="1" x14ac:dyDescent="0.2">
      <c r="C562" s="4"/>
      <c r="S562" s="4"/>
    </row>
    <row r="563" spans="3:19" ht="14.25" customHeight="1" x14ac:dyDescent="0.2">
      <c r="C563" s="4"/>
      <c r="S563" s="4"/>
    </row>
    <row r="564" spans="3:19" ht="14.25" customHeight="1" x14ac:dyDescent="0.2">
      <c r="C564" s="4"/>
      <c r="S564" s="4"/>
    </row>
    <row r="565" spans="3:19" ht="14.25" customHeight="1" x14ac:dyDescent="0.2">
      <c r="C565" s="4"/>
      <c r="S565" s="4"/>
    </row>
    <row r="566" spans="3:19" ht="14.25" customHeight="1" x14ac:dyDescent="0.2">
      <c r="C566" s="4"/>
      <c r="S566" s="4"/>
    </row>
    <row r="567" spans="3:19" ht="14.25" customHeight="1" x14ac:dyDescent="0.2">
      <c r="C567" s="4"/>
      <c r="S567" s="4"/>
    </row>
    <row r="568" spans="3:19" ht="14.25" customHeight="1" x14ac:dyDescent="0.2">
      <c r="C568" s="4"/>
      <c r="S568" s="4"/>
    </row>
    <row r="569" spans="3:19" ht="14.25" customHeight="1" x14ac:dyDescent="0.2">
      <c r="C569" s="4"/>
      <c r="S569" s="4"/>
    </row>
    <row r="570" spans="3:19" ht="14.25" customHeight="1" x14ac:dyDescent="0.2">
      <c r="C570" s="4"/>
      <c r="S570" s="4"/>
    </row>
    <row r="571" spans="3:19" ht="14.25" customHeight="1" x14ac:dyDescent="0.2">
      <c r="C571" s="4"/>
      <c r="S571" s="4"/>
    </row>
    <row r="572" spans="3:19" ht="14.25" customHeight="1" x14ac:dyDescent="0.2">
      <c r="C572" s="4"/>
      <c r="S572" s="4"/>
    </row>
    <row r="573" spans="3:19" ht="14.25" customHeight="1" x14ac:dyDescent="0.2">
      <c r="C573" s="4"/>
      <c r="S573" s="4"/>
    </row>
    <row r="574" spans="3:19" ht="14.25" customHeight="1" x14ac:dyDescent="0.2">
      <c r="C574" s="4"/>
      <c r="S574" s="4"/>
    </row>
    <row r="575" spans="3:19" ht="14.25" customHeight="1" x14ac:dyDescent="0.2">
      <c r="C575" s="4"/>
      <c r="S575" s="4"/>
    </row>
    <row r="576" spans="3:19" ht="14.25" customHeight="1" x14ac:dyDescent="0.2">
      <c r="C576" s="4"/>
      <c r="S576" s="4"/>
    </row>
    <row r="577" spans="3:19" ht="14.25" customHeight="1" x14ac:dyDescent="0.2">
      <c r="C577" s="4"/>
      <c r="S577" s="4"/>
    </row>
    <row r="578" spans="3:19" ht="14.25" customHeight="1" x14ac:dyDescent="0.2">
      <c r="C578" s="4"/>
      <c r="S578" s="4"/>
    </row>
    <row r="579" spans="3:19" ht="14.25" customHeight="1" x14ac:dyDescent="0.2">
      <c r="C579" s="4"/>
      <c r="S579" s="4"/>
    </row>
    <row r="580" spans="3:19" ht="14.25" customHeight="1" x14ac:dyDescent="0.2">
      <c r="C580" s="4"/>
      <c r="S580" s="4"/>
    </row>
    <row r="581" spans="3:19" ht="14.25" customHeight="1" x14ac:dyDescent="0.2">
      <c r="C581" s="4"/>
      <c r="S581" s="4"/>
    </row>
    <row r="582" spans="3:19" ht="14.25" customHeight="1" x14ac:dyDescent="0.2">
      <c r="C582" s="4"/>
      <c r="S582" s="4"/>
    </row>
    <row r="583" spans="3:19" ht="14.25" customHeight="1" x14ac:dyDescent="0.2">
      <c r="C583" s="4"/>
      <c r="S583" s="4"/>
    </row>
    <row r="584" spans="3:19" ht="14.25" customHeight="1" x14ac:dyDescent="0.2">
      <c r="C584" s="4"/>
      <c r="S584" s="4"/>
    </row>
    <row r="585" spans="3:19" ht="14.25" customHeight="1" x14ac:dyDescent="0.2">
      <c r="C585" s="4"/>
      <c r="S585" s="4"/>
    </row>
    <row r="586" spans="3:19" ht="14.25" customHeight="1" x14ac:dyDescent="0.2">
      <c r="C586" s="4"/>
      <c r="S586" s="4"/>
    </row>
    <row r="587" spans="3:19" ht="14.25" customHeight="1" x14ac:dyDescent="0.2">
      <c r="C587" s="4"/>
      <c r="S587" s="4"/>
    </row>
    <row r="588" spans="3:19" ht="14.25" customHeight="1" x14ac:dyDescent="0.2">
      <c r="C588" s="4"/>
      <c r="S588" s="4"/>
    </row>
    <row r="589" spans="3:19" ht="14.25" customHeight="1" x14ac:dyDescent="0.2">
      <c r="C589" s="4"/>
      <c r="S589" s="4"/>
    </row>
    <row r="590" spans="3:19" ht="14.25" customHeight="1" x14ac:dyDescent="0.2">
      <c r="C590" s="4"/>
      <c r="S590" s="4"/>
    </row>
    <row r="591" spans="3:19" ht="14.25" customHeight="1" x14ac:dyDescent="0.2">
      <c r="C591" s="4"/>
      <c r="S591" s="4"/>
    </row>
    <row r="592" spans="3:19" ht="14.25" customHeight="1" x14ac:dyDescent="0.2">
      <c r="C592" s="4"/>
      <c r="S592" s="4"/>
    </row>
    <row r="593" spans="3:19" ht="14.25" customHeight="1" x14ac:dyDescent="0.2">
      <c r="C593" s="4"/>
      <c r="S593" s="4"/>
    </row>
    <row r="594" spans="3:19" ht="14.25" customHeight="1" x14ac:dyDescent="0.2">
      <c r="C594" s="4"/>
      <c r="S594" s="4"/>
    </row>
    <row r="595" spans="3:19" ht="14.25" customHeight="1" x14ac:dyDescent="0.2">
      <c r="C595" s="4"/>
      <c r="S595" s="4"/>
    </row>
    <row r="596" spans="3:19" ht="14.25" customHeight="1" x14ac:dyDescent="0.2">
      <c r="C596" s="4"/>
      <c r="S596" s="4"/>
    </row>
    <row r="597" spans="3:19" ht="14.25" customHeight="1" x14ac:dyDescent="0.2">
      <c r="C597" s="4"/>
      <c r="S597" s="4"/>
    </row>
    <row r="598" spans="3:19" ht="14.25" customHeight="1" x14ac:dyDescent="0.2">
      <c r="C598" s="4"/>
      <c r="S598" s="4"/>
    </row>
    <row r="599" spans="3:19" ht="14.25" customHeight="1" x14ac:dyDescent="0.2">
      <c r="C599" s="4"/>
      <c r="S599" s="4"/>
    </row>
    <row r="600" spans="3:19" ht="14.25" customHeight="1" x14ac:dyDescent="0.2">
      <c r="C600" s="4"/>
      <c r="S600" s="4"/>
    </row>
    <row r="601" spans="3:19" ht="14.25" customHeight="1" x14ac:dyDescent="0.2">
      <c r="C601" s="4"/>
      <c r="S601" s="4"/>
    </row>
    <row r="602" spans="3:19" ht="14.25" customHeight="1" x14ac:dyDescent="0.2">
      <c r="C602" s="4"/>
      <c r="S602" s="4"/>
    </row>
    <row r="603" spans="3:19" ht="14.25" customHeight="1" x14ac:dyDescent="0.2">
      <c r="C603" s="4"/>
      <c r="S603" s="4"/>
    </row>
    <row r="604" spans="3:19" ht="14.25" customHeight="1" x14ac:dyDescent="0.2">
      <c r="C604" s="4"/>
      <c r="S604" s="4"/>
    </row>
    <row r="605" spans="3:19" ht="14.25" customHeight="1" x14ac:dyDescent="0.2">
      <c r="C605" s="4"/>
      <c r="S605" s="4"/>
    </row>
    <row r="606" spans="3:19" ht="14.25" customHeight="1" x14ac:dyDescent="0.2">
      <c r="C606" s="4"/>
      <c r="S606" s="4"/>
    </row>
    <row r="607" spans="3:19" ht="14.25" customHeight="1" x14ac:dyDescent="0.2">
      <c r="C607" s="4"/>
      <c r="S607" s="4"/>
    </row>
    <row r="608" spans="3:19" ht="14.25" customHeight="1" x14ac:dyDescent="0.2">
      <c r="C608" s="4"/>
      <c r="S608" s="4"/>
    </row>
    <row r="609" spans="3:19" ht="14.25" customHeight="1" x14ac:dyDescent="0.2">
      <c r="C609" s="4"/>
      <c r="S609" s="4"/>
    </row>
    <row r="610" spans="3:19" ht="14.25" customHeight="1" x14ac:dyDescent="0.2">
      <c r="C610" s="4"/>
      <c r="S610" s="4"/>
    </row>
    <row r="611" spans="3:19" ht="14.25" customHeight="1" x14ac:dyDescent="0.2">
      <c r="C611" s="4"/>
      <c r="S611" s="4"/>
    </row>
    <row r="612" spans="3:19" ht="14.25" customHeight="1" x14ac:dyDescent="0.2">
      <c r="C612" s="4"/>
      <c r="S612" s="4"/>
    </row>
    <row r="613" spans="3:19" ht="14.25" customHeight="1" x14ac:dyDescent="0.2">
      <c r="C613" s="4"/>
      <c r="S613" s="4"/>
    </row>
    <row r="614" spans="3:19" ht="14.25" customHeight="1" x14ac:dyDescent="0.2">
      <c r="C614" s="4"/>
      <c r="S614" s="4"/>
    </row>
    <row r="615" spans="3:19" ht="14.25" customHeight="1" x14ac:dyDescent="0.2">
      <c r="C615" s="4"/>
      <c r="S615" s="4"/>
    </row>
    <row r="616" spans="3:19" ht="14.25" customHeight="1" x14ac:dyDescent="0.2">
      <c r="C616" s="4"/>
      <c r="S616" s="4"/>
    </row>
    <row r="617" spans="3:19" ht="14.25" customHeight="1" x14ac:dyDescent="0.2">
      <c r="C617" s="4"/>
      <c r="S617" s="4"/>
    </row>
    <row r="618" spans="3:19" ht="14.25" customHeight="1" x14ac:dyDescent="0.2">
      <c r="C618" s="4"/>
      <c r="S618" s="4"/>
    </row>
    <row r="619" spans="3:19" ht="14.25" customHeight="1" x14ac:dyDescent="0.2">
      <c r="C619" s="4"/>
      <c r="S619" s="4"/>
    </row>
    <row r="620" spans="3:19" ht="14.25" customHeight="1" x14ac:dyDescent="0.2">
      <c r="C620" s="4"/>
      <c r="S620" s="4"/>
    </row>
    <row r="621" spans="3:19" ht="14.25" customHeight="1" x14ac:dyDescent="0.2">
      <c r="C621" s="4"/>
      <c r="S621" s="4"/>
    </row>
    <row r="622" spans="3:19" ht="14.25" customHeight="1" x14ac:dyDescent="0.2">
      <c r="C622" s="4"/>
      <c r="S622" s="4"/>
    </row>
    <row r="623" spans="3:19" ht="14.25" customHeight="1" x14ac:dyDescent="0.2">
      <c r="C623" s="4"/>
      <c r="S623" s="4"/>
    </row>
    <row r="624" spans="3:19" ht="14.25" customHeight="1" x14ac:dyDescent="0.2">
      <c r="C624" s="4"/>
      <c r="S624" s="4"/>
    </row>
    <row r="625" spans="3:19" ht="14.25" customHeight="1" x14ac:dyDescent="0.2">
      <c r="C625" s="4"/>
      <c r="S625" s="4"/>
    </row>
    <row r="626" spans="3:19" ht="14.25" customHeight="1" x14ac:dyDescent="0.2">
      <c r="C626" s="4"/>
      <c r="S626" s="4"/>
    </row>
    <row r="627" spans="3:19" ht="14.25" customHeight="1" x14ac:dyDescent="0.2">
      <c r="C627" s="4"/>
      <c r="S627" s="4"/>
    </row>
    <row r="628" spans="3:19" ht="14.25" customHeight="1" x14ac:dyDescent="0.2">
      <c r="C628" s="4"/>
      <c r="S628" s="4"/>
    </row>
    <row r="629" spans="3:19" ht="14.25" customHeight="1" x14ac:dyDescent="0.2">
      <c r="C629" s="4"/>
      <c r="S629" s="4"/>
    </row>
    <row r="630" spans="3:19" ht="14.25" customHeight="1" x14ac:dyDescent="0.2">
      <c r="C630" s="4"/>
      <c r="S630" s="4"/>
    </row>
    <row r="631" spans="3:19" ht="14.25" customHeight="1" x14ac:dyDescent="0.2">
      <c r="C631" s="4"/>
      <c r="S631" s="4"/>
    </row>
    <row r="632" spans="3:19" ht="14.25" customHeight="1" x14ac:dyDescent="0.2">
      <c r="C632" s="4"/>
      <c r="S632" s="4"/>
    </row>
    <row r="633" spans="3:19" ht="14.25" customHeight="1" x14ac:dyDescent="0.2">
      <c r="C633" s="4"/>
      <c r="S633" s="4"/>
    </row>
    <row r="634" spans="3:19" ht="14.25" customHeight="1" x14ac:dyDescent="0.2">
      <c r="C634" s="4"/>
      <c r="S634" s="4"/>
    </row>
    <row r="635" spans="3:19" ht="14.25" customHeight="1" x14ac:dyDescent="0.2">
      <c r="C635" s="4"/>
      <c r="S635" s="4"/>
    </row>
    <row r="636" spans="3:19" ht="14.25" customHeight="1" x14ac:dyDescent="0.2">
      <c r="C636" s="4"/>
      <c r="S636" s="4"/>
    </row>
    <row r="637" spans="3:19" ht="14.25" customHeight="1" x14ac:dyDescent="0.2">
      <c r="C637" s="4"/>
      <c r="S637" s="4"/>
    </row>
    <row r="638" spans="3:19" ht="14.25" customHeight="1" x14ac:dyDescent="0.2">
      <c r="C638" s="4"/>
      <c r="S638" s="4"/>
    </row>
    <row r="639" spans="3:19" ht="14.25" customHeight="1" x14ac:dyDescent="0.2">
      <c r="C639" s="4"/>
      <c r="S639" s="4"/>
    </row>
    <row r="640" spans="3:19" ht="14.25" customHeight="1" x14ac:dyDescent="0.2">
      <c r="C640" s="4"/>
      <c r="S640" s="4"/>
    </row>
    <row r="641" spans="3:19" ht="14.25" customHeight="1" x14ac:dyDescent="0.2">
      <c r="C641" s="4"/>
      <c r="S641" s="4"/>
    </row>
    <row r="642" spans="3:19" ht="14.25" customHeight="1" x14ac:dyDescent="0.2">
      <c r="C642" s="4"/>
      <c r="S642" s="4"/>
    </row>
    <row r="643" spans="3:19" ht="14.25" customHeight="1" x14ac:dyDescent="0.2">
      <c r="C643" s="4"/>
      <c r="S643" s="4"/>
    </row>
    <row r="644" spans="3:19" ht="14.25" customHeight="1" x14ac:dyDescent="0.2">
      <c r="C644" s="4"/>
      <c r="S644" s="4"/>
    </row>
    <row r="645" spans="3:19" ht="14.25" customHeight="1" x14ac:dyDescent="0.2">
      <c r="C645" s="4"/>
      <c r="S645" s="4"/>
    </row>
    <row r="646" spans="3:19" ht="14.25" customHeight="1" x14ac:dyDescent="0.2">
      <c r="C646" s="4"/>
      <c r="S646" s="4"/>
    </row>
    <row r="647" spans="3:19" ht="14.25" customHeight="1" x14ac:dyDescent="0.2">
      <c r="C647" s="4"/>
      <c r="S647" s="4"/>
    </row>
    <row r="648" spans="3:19" ht="14.25" customHeight="1" x14ac:dyDescent="0.2">
      <c r="C648" s="4"/>
      <c r="S648" s="4"/>
    </row>
    <row r="649" spans="3:19" ht="14.25" customHeight="1" x14ac:dyDescent="0.2">
      <c r="C649" s="4"/>
      <c r="S649" s="4"/>
    </row>
    <row r="650" spans="3:19" ht="14.25" customHeight="1" x14ac:dyDescent="0.2">
      <c r="C650" s="4"/>
      <c r="S650" s="4"/>
    </row>
    <row r="651" spans="3:19" ht="14.25" customHeight="1" x14ac:dyDescent="0.2">
      <c r="C651" s="4"/>
      <c r="S651" s="4"/>
    </row>
    <row r="652" spans="3:19" ht="14.25" customHeight="1" x14ac:dyDescent="0.2">
      <c r="C652" s="4"/>
      <c r="S652" s="4"/>
    </row>
    <row r="653" spans="3:19" ht="14.25" customHeight="1" x14ac:dyDescent="0.2">
      <c r="C653" s="4"/>
      <c r="S653" s="4"/>
    </row>
    <row r="654" spans="3:19" ht="14.25" customHeight="1" x14ac:dyDescent="0.2">
      <c r="C654" s="4"/>
      <c r="S654" s="4"/>
    </row>
    <row r="655" spans="3:19" ht="14.25" customHeight="1" x14ac:dyDescent="0.2">
      <c r="C655" s="4"/>
      <c r="S655" s="4"/>
    </row>
    <row r="656" spans="3:19" ht="14.25" customHeight="1" x14ac:dyDescent="0.2">
      <c r="C656" s="4"/>
      <c r="S656" s="4"/>
    </row>
    <row r="657" spans="3:19" ht="14.25" customHeight="1" x14ac:dyDescent="0.2">
      <c r="C657" s="4"/>
      <c r="S657" s="4"/>
    </row>
    <row r="658" spans="3:19" ht="14.25" customHeight="1" x14ac:dyDescent="0.2">
      <c r="C658" s="4"/>
      <c r="S658" s="4"/>
    </row>
    <row r="659" spans="3:19" ht="14.25" customHeight="1" x14ac:dyDescent="0.2">
      <c r="C659" s="4"/>
      <c r="S659" s="4"/>
    </row>
    <row r="660" spans="3:19" ht="14.25" customHeight="1" x14ac:dyDescent="0.2">
      <c r="C660" s="4"/>
      <c r="S660" s="4"/>
    </row>
    <row r="661" spans="3:19" ht="14.25" customHeight="1" x14ac:dyDescent="0.2">
      <c r="C661" s="4"/>
      <c r="S661" s="4"/>
    </row>
    <row r="662" spans="3:19" ht="14.25" customHeight="1" x14ac:dyDescent="0.2">
      <c r="C662" s="4"/>
      <c r="S662" s="4"/>
    </row>
    <row r="663" spans="3:19" ht="14.25" customHeight="1" x14ac:dyDescent="0.2">
      <c r="C663" s="4"/>
      <c r="S663" s="4"/>
    </row>
    <row r="664" spans="3:19" ht="14.25" customHeight="1" x14ac:dyDescent="0.2">
      <c r="C664" s="4"/>
      <c r="S664" s="4"/>
    </row>
    <row r="665" spans="3:19" ht="14.25" customHeight="1" x14ac:dyDescent="0.2">
      <c r="C665" s="4"/>
      <c r="S665" s="4"/>
    </row>
    <row r="666" spans="3:19" ht="14.25" customHeight="1" x14ac:dyDescent="0.2">
      <c r="C666" s="4"/>
      <c r="S666" s="4"/>
    </row>
    <row r="667" spans="3:19" ht="14.25" customHeight="1" x14ac:dyDescent="0.2">
      <c r="C667" s="4"/>
      <c r="S667" s="4"/>
    </row>
    <row r="668" spans="3:19" ht="14.25" customHeight="1" x14ac:dyDescent="0.2">
      <c r="C668" s="4"/>
      <c r="S668" s="4"/>
    </row>
    <row r="669" spans="3:19" ht="14.25" customHeight="1" x14ac:dyDescent="0.2">
      <c r="C669" s="4"/>
      <c r="S669" s="4"/>
    </row>
    <row r="670" spans="3:19" ht="14.25" customHeight="1" x14ac:dyDescent="0.2">
      <c r="C670" s="4"/>
      <c r="S670" s="4"/>
    </row>
    <row r="671" spans="3:19" ht="14.25" customHeight="1" x14ac:dyDescent="0.2">
      <c r="C671" s="4"/>
      <c r="S671" s="4"/>
    </row>
    <row r="672" spans="3:19" ht="14.25" customHeight="1" x14ac:dyDescent="0.2">
      <c r="C672" s="4"/>
      <c r="S672" s="4"/>
    </row>
    <row r="673" spans="3:19" ht="14.25" customHeight="1" x14ac:dyDescent="0.2">
      <c r="C673" s="4"/>
      <c r="S673" s="4"/>
    </row>
    <row r="674" spans="3:19" ht="14.25" customHeight="1" x14ac:dyDescent="0.2">
      <c r="C674" s="4"/>
      <c r="S674" s="4"/>
    </row>
    <row r="675" spans="3:19" ht="14.25" customHeight="1" x14ac:dyDescent="0.2">
      <c r="C675" s="4"/>
      <c r="S675" s="4"/>
    </row>
    <row r="676" spans="3:19" ht="14.25" customHeight="1" x14ac:dyDescent="0.2">
      <c r="C676" s="4"/>
      <c r="S676" s="4"/>
    </row>
    <row r="677" spans="3:19" ht="14.25" customHeight="1" x14ac:dyDescent="0.2">
      <c r="C677" s="4"/>
      <c r="S677" s="4"/>
    </row>
    <row r="678" spans="3:19" ht="14.25" customHeight="1" x14ac:dyDescent="0.2">
      <c r="C678" s="4"/>
      <c r="S678" s="4"/>
    </row>
    <row r="679" spans="3:19" ht="14.25" customHeight="1" x14ac:dyDescent="0.2">
      <c r="C679" s="4"/>
      <c r="S679" s="4"/>
    </row>
    <row r="680" spans="3:19" ht="14.25" customHeight="1" x14ac:dyDescent="0.2">
      <c r="C680" s="4"/>
      <c r="S680" s="4"/>
    </row>
    <row r="681" spans="3:19" ht="14.25" customHeight="1" x14ac:dyDescent="0.2">
      <c r="C681" s="4"/>
      <c r="S681" s="4"/>
    </row>
    <row r="682" spans="3:19" ht="14.25" customHeight="1" x14ac:dyDescent="0.2">
      <c r="C682" s="4"/>
      <c r="S682" s="4"/>
    </row>
    <row r="683" spans="3:19" ht="14.25" customHeight="1" x14ac:dyDescent="0.2">
      <c r="C683" s="4"/>
      <c r="S683" s="4"/>
    </row>
    <row r="684" spans="3:19" ht="14.25" customHeight="1" x14ac:dyDescent="0.2">
      <c r="C684" s="4"/>
      <c r="S684" s="4"/>
    </row>
    <row r="685" spans="3:19" ht="14.25" customHeight="1" x14ac:dyDescent="0.2">
      <c r="C685" s="4"/>
      <c r="S685" s="4"/>
    </row>
    <row r="686" spans="3:19" ht="14.25" customHeight="1" x14ac:dyDescent="0.2">
      <c r="C686" s="4"/>
      <c r="S686" s="4"/>
    </row>
    <row r="687" spans="3:19" ht="14.25" customHeight="1" x14ac:dyDescent="0.2">
      <c r="C687" s="4"/>
      <c r="S687" s="4"/>
    </row>
    <row r="688" spans="3:19" ht="14.25" customHeight="1" x14ac:dyDescent="0.2">
      <c r="C688" s="4"/>
      <c r="S688" s="4"/>
    </row>
    <row r="689" spans="3:19" ht="14.25" customHeight="1" x14ac:dyDescent="0.2">
      <c r="C689" s="4"/>
      <c r="S689" s="4"/>
    </row>
    <row r="690" spans="3:19" ht="14.25" customHeight="1" x14ac:dyDescent="0.2">
      <c r="C690" s="4"/>
      <c r="S690" s="4"/>
    </row>
    <row r="691" spans="3:19" ht="14.25" customHeight="1" x14ac:dyDescent="0.2">
      <c r="C691" s="4"/>
      <c r="S691" s="4"/>
    </row>
    <row r="692" spans="3:19" ht="14.25" customHeight="1" x14ac:dyDescent="0.2">
      <c r="C692" s="4"/>
      <c r="S692" s="4"/>
    </row>
    <row r="693" spans="3:19" ht="14.25" customHeight="1" x14ac:dyDescent="0.2">
      <c r="C693" s="4"/>
      <c r="S693" s="4"/>
    </row>
    <row r="694" spans="3:19" ht="14.25" customHeight="1" x14ac:dyDescent="0.2">
      <c r="C694" s="4"/>
      <c r="S694" s="4"/>
    </row>
    <row r="695" spans="3:19" ht="14.25" customHeight="1" x14ac:dyDescent="0.2">
      <c r="C695" s="4"/>
      <c r="S695" s="4"/>
    </row>
    <row r="696" spans="3:19" ht="14.25" customHeight="1" x14ac:dyDescent="0.2">
      <c r="C696" s="4"/>
      <c r="S696" s="4"/>
    </row>
    <row r="697" spans="3:19" ht="14.25" customHeight="1" x14ac:dyDescent="0.2">
      <c r="C697" s="4"/>
      <c r="S697" s="4"/>
    </row>
    <row r="698" spans="3:19" ht="14.25" customHeight="1" x14ac:dyDescent="0.2">
      <c r="C698" s="4"/>
      <c r="S698" s="4"/>
    </row>
    <row r="699" spans="3:19" ht="14.25" customHeight="1" x14ac:dyDescent="0.2">
      <c r="C699" s="4"/>
      <c r="S699" s="4"/>
    </row>
    <row r="700" spans="3:19" ht="14.25" customHeight="1" x14ac:dyDescent="0.2">
      <c r="C700" s="4"/>
      <c r="S700" s="4"/>
    </row>
    <row r="701" spans="3:19" ht="14.25" customHeight="1" x14ac:dyDescent="0.2">
      <c r="C701" s="4"/>
      <c r="S701" s="4"/>
    </row>
    <row r="702" spans="3:19" ht="14.25" customHeight="1" x14ac:dyDescent="0.2">
      <c r="C702" s="4"/>
      <c r="S702" s="4"/>
    </row>
    <row r="703" spans="3:19" ht="14.25" customHeight="1" x14ac:dyDescent="0.2">
      <c r="C703" s="4"/>
      <c r="S703" s="4"/>
    </row>
    <row r="704" spans="3:19" ht="14.25" customHeight="1" x14ac:dyDescent="0.2">
      <c r="C704" s="4"/>
      <c r="S704" s="4"/>
    </row>
    <row r="705" spans="3:19" ht="14.25" customHeight="1" x14ac:dyDescent="0.2">
      <c r="C705" s="4"/>
      <c r="S705" s="4"/>
    </row>
    <row r="706" spans="3:19" ht="14.25" customHeight="1" x14ac:dyDescent="0.2">
      <c r="C706" s="4"/>
      <c r="S706" s="4"/>
    </row>
    <row r="707" spans="3:19" ht="14.25" customHeight="1" x14ac:dyDescent="0.2">
      <c r="C707" s="4"/>
      <c r="S707" s="4"/>
    </row>
    <row r="708" spans="3:19" ht="14.25" customHeight="1" x14ac:dyDescent="0.2">
      <c r="C708" s="4"/>
      <c r="S708" s="4"/>
    </row>
    <row r="709" spans="3:19" ht="14.25" customHeight="1" x14ac:dyDescent="0.2">
      <c r="C709" s="4"/>
      <c r="S709" s="4"/>
    </row>
    <row r="710" spans="3:19" ht="14.25" customHeight="1" x14ac:dyDescent="0.2">
      <c r="C710" s="4"/>
      <c r="S710" s="4"/>
    </row>
    <row r="711" spans="3:19" ht="14.25" customHeight="1" x14ac:dyDescent="0.2">
      <c r="C711" s="4"/>
      <c r="S711" s="4"/>
    </row>
    <row r="712" spans="3:19" ht="14.25" customHeight="1" x14ac:dyDescent="0.2">
      <c r="C712" s="4"/>
      <c r="S712" s="4"/>
    </row>
    <row r="713" spans="3:19" ht="14.25" customHeight="1" x14ac:dyDescent="0.2">
      <c r="C713" s="4"/>
      <c r="S713" s="4"/>
    </row>
    <row r="714" spans="3:19" ht="14.25" customHeight="1" x14ac:dyDescent="0.2">
      <c r="C714" s="4"/>
      <c r="S714" s="4"/>
    </row>
    <row r="715" spans="3:19" ht="14.25" customHeight="1" x14ac:dyDescent="0.2">
      <c r="C715" s="4"/>
      <c r="S715" s="4"/>
    </row>
    <row r="716" spans="3:19" ht="14.25" customHeight="1" x14ac:dyDescent="0.2">
      <c r="C716" s="4"/>
      <c r="S716" s="4"/>
    </row>
    <row r="717" spans="3:19" ht="14.25" customHeight="1" x14ac:dyDescent="0.2">
      <c r="C717" s="4"/>
      <c r="S717" s="4"/>
    </row>
    <row r="718" spans="3:19" ht="14.25" customHeight="1" x14ac:dyDescent="0.2">
      <c r="C718" s="4"/>
      <c r="S718" s="4"/>
    </row>
    <row r="719" spans="3:19" ht="14.25" customHeight="1" x14ac:dyDescent="0.2">
      <c r="C719" s="4"/>
      <c r="S719" s="4"/>
    </row>
    <row r="720" spans="3:19" ht="14.25" customHeight="1" x14ac:dyDescent="0.2">
      <c r="C720" s="4"/>
      <c r="S720" s="4"/>
    </row>
    <row r="721" spans="3:19" ht="14.25" customHeight="1" x14ac:dyDescent="0.2">
      <c r="C721" s="4"/>
      <c r="S721" s="4"/>
    </row>
    <row r="722" spans="3:19" ht="14.25" customHeight="1" x14ac:dyDescent="0.2">
      <c r="C722" s="4"/>
      <c r="S722" s="4"/>
    </row>
    <row r="723" spans="3:19" ht="14.25" customHeight="1" x14ac:dyDescent="0.2">
      <c r="C723" s="4"/>
      <c r="S723" s="4"/>
    </row>
    <row r="724" spans="3:19" ht="14.25" customHeight="1" x14ac:dyDescent="0.2">
      <c r="C724" s="4"/>
      <c r="S724" s="4"/>
    </row>
    <row r="725" spans="3:19" ht="14.25" customHeight="1" x14ac:dyDescent="0.2">
      <c r="C725" s="4"/>
      <c r="S725" s="4"/>
    </row>
    <row r="726" spans="3:19" ht="14.25" customHeight="1" x14ac:dyDescent="0.2">
      <c r="C726" s="4"/>
      <c r="S726" s="4"/>
    </row>
    <row r="727" spans="3:19" ht="14.25" customHeight="1" x14ac:dyDescent="0.2">
      <c r="C727" s="4"/>
      <c r="S727" s="4"/>
    </row>
    <row r="728" spans="3:19" ht="14.25" customHeight="1" x14ac:dyDescent="0.2">
      <c r="C728" s="4"/>
      <c r="S728" s="4"/>
    </row>
    <row r="729" spans="3:19" ht="14.25" customHeight="1" x14ac:dyDescent="0.2">
      <c r="C729" s="4"/>
      <c r="S729" s="4"/>
    </row>
    <row r="730" spans="3:19" ht="14.25" customHeight="1" x14ac:dyDescent="0.2">
      <c r="C730" s="4"/>
      <c r="S730" s="4"/>
    </row>
    <row r="731" spans="3:19" ht="14.25" customHeight="1" x14ac:dyDescent="0.2">
      <c r="C731" s="4"/>
      <c r="S731" s="4"/>
    </row>
    <row r="732" spans="3:19" ht="14.25" customHeight="1" x14ac:dyDescent="0.2">
      <c r="C732" s="4"/>
      <c r="S732" s="4"/>
    </row>
    <row r="733" spans="3:19" ht="14.25" customHeight="1" x14ac:dyDescent="0.2">
      <c r="C733" s="4"/>
      <c r="S733" s="4"/>
    </row>
    <row r="734" spans="3:19" ht="14.25" customHeight="1" x14ac:dyDescent="0.2">
      <c r="C734" s="4"/>
      <c r="S734" s="4"/>
    </row>
    <row r="735" spans="3:19" ht="14.25" customHeight="1" x14ac:dyDescent="0.2">
      <c r="C735" s="4"/>
      <c r="S735" s="4"/>
    </row>
    <row r="736" spans="3:19" ht="14.25" customHeight="1" x14ac:dyDescent="0.2">
      <c r="C736" s="4"/>
      <c r="S736" s="4"/>
    </row>
    <row r="737" spans="3:19" ht="14.25" customHeight="1" x14ac:dyDescent="0.2">
      <c r="C737" s="4"/>
      <c r="S737" s="4"/>
    </row>
    <row r="738" spans="3:19" ht="14.25" customHeight="1" x14ac:dyDescent="0.2">
      <c r="C738" s="4"/>
      <c r="S738" s="4"/>
    </row>
    <row r="739" spans="3:19" ht="14.25" customHeight="1" x14ac:dyDescent="0.2">
      <c r="C739" s="4"/>
      <c r="S739" s="4"/>
    </row>
    <row r="740" spans="3:19" ht="14.25" customHeight="1" x14ac:dyDescent="0.2">
      <c r="C740" s="4"/>
      <c r="S740" s="4"/>
    </row>
    <row r="741" spans="3:19" ht="14.25" customHeight="1" x14ac:dyDescent="0.2">
      <c r="C741" s="4"/>
      <c r="S741" s="4"/>
    </row>
    <row r="742" spans="3:19" ht="14.25" customHeight="1" x14ac:dyDescent="0.2">
      <c r="C742" s="4"/>
      <c r="S742" s="4"/>
    </row>
    <row r="743" spans="3:19" ht="14.25" customHeight="1" x14ac:dyDescent="0.2">
      <c r="C743" s="4"/>
      <c r="S743" s="4"/>
    </row>
    <row r="744" spans="3:19" ht="14.25" customHeight="1" x14ac:dyDescent="0.2">
      <c r="C744" s="4"/>
      <c r="S744" s="4"/>
    </row>
    <row r="745" spans="3:19" ht="14.25" customHeight="1" x14ac:dyDescent="0.2">
      <c r="C745" s="4"/>
      <c r="S745" s="4"/>
    </row>
    <row r="746" spans="3:19" ht="14.25" customHeight="1" x14ac:dyDescent="0.2">
      <c r="C746" s="4"/>
      <c r="S746" s="4"/>
    </row>
    <row r="747" spans="3:19" ht="14.25" customHeight="1" x14ac:dyDescent="0.2">
      <c r="C747" s="4"/>
      <c r="S747" s="4"/>
    </row>
    <row r="748" spans="3:19" ht="14.25" customHeight="1" x14ac:dyDescent="0.2">
      <c r="C748" s="4"/>
      <c r="S748" s="4"/>
    </row>
    <row r="749" spans="3:19" ht="14.25" customHeight="1" x14ac:dyDescent="0.2">
      <c r="C749" s="4"/>
      <c r="S749" s="4"/>
    </row>
    <row r="750" spans="3:19" ht="14.25" customHeight="1" x14ac:dyDescent="0.2">
      <c r="C750" s="4"/>
      <c r="S750" s="4"/>
    </row>
    <row r="751" spans="3:19" ht="14.25" customHeight="1" x14ac:dyDescent="0.2">
      <c r="C751" s="4"/>
      <c r="S751" s="4"/>
    </row>
    <row r="752" spans="3:19" ht="14.25" customHeight="1" x14ac:dyDescent="0.2">
      <c r="C752" s="4"/>
      <c r="S752" s="4"/>
    </row>
    <row r="753" spans="3:19" ht="14.25" customHeight="1" x14ac:dyDescent="0.2">
      <c r="C753" s="4"/>
      <c r="S753" s="4"/>
    </row>
    <row r="754" spans="3:19" ht="14.25" customHeight="1" x14ac:dyDescent="0.2">
      <c r="C754" s="4"/>
      <c r="S754" s="4"/>
    </row>
    <row r="755" spans="3:19" ht="14.25" customHeight="1" x14ac:dyDescent="0.2">
      <c r="C755" s="4"/>
      <c r="S755" s="4"/>
    </row>
    <row r="756" spans="3:19" ht="14.25" customHeight="1" x14ac:dyDescent="0.2">
      <c r="C756" s="4"/>
      <c r="S756" s="4"/>
    </row>
    <row r="757" spans="3:19" ht="14.25" customHeight="1" x14ac:dyDescent="0.2">
      <c r="C757" s="4"/>
      <c r="S757" s="4"/>
    </row>
    <row r="758" spans="3:19" ht="14.25" customHeight="1" x14ac:dyDescent="0.2">
      <c r="C758" s="4"/>
      <c r="S758" s="4"/>
    </row>
    <row r="759" spans="3:19" ht="14.25" customHeight="1" x14ac:dyDescent="0.2">
      <c r="C759" s="4"/>
      <c r="S759" s="4"/>
    </row>
    <row r="760" spans="3:19" ht="14.25" customHeight="1" x14ac:dyDescent="0.2">
      <c r="C760" s="4"/>
      <c r="S760" s="4"/>
    </row>
    <row r="761" spans="3:19" ht="14.25" customHeight="1" x14ac:dyDescent="0.2">
      <c r="C761" s="4"/>
      <c r="S761" s="4"/>
    </row>
    <row r="762" spans="3:19" ht="14.25" customHeight="1" x14ac:dyDescent="0.2">
      <c r="C762" s="4"/>
      <c r="S762" s="4"/>
    </row>
    <row r="763" spans="3:19" ht="14.25" customHeight="1" x14ac:dyDescent="0.2">
      <c r="C763" s="4"/>
      <c r="S763" s="4"/>
    </row>
    <row r="764" spans="3:19" ht="14.25" customHeight="1" x14ac:dyDescent="0.2">
      <c r="C764" s="4"/>
      <c r="S764" s="4"/>
    </row>
    <row r="765" spans="3:19" ht="14.25" customHeight="1" x14ac:dyDescent="0.2">
      <c r="C765" s="4"/>
      <c r="S765" s="4"/>
    </row>
    <row r="766" spans="3:19" ht="14.25" customHeight="1" x14ac:dyDescent="0.2">
      <c r="C766" s="4"/>
      <c r="S766" s="4"/>
    </row>
    <row r="767" spans="3:19" ht="14.25" customHeight="1" x14ac:dyDescent="0.2">
      <c r="C767" s="4"/>
      <c r="S767" s="4"/>
    </row>
    <row r="768" spans="3:19" ht="14.25" customHeight="1" x14ac:dyDescent="0.2">
      <c r="C768" s="4"/>
      <c r="S768" s="4"/>
    </row>
    <row r="769" spans="3:19" ht="14.25" customHeight="1" x14ac:dyDescent="0.2">
      <c r="C769" s="4"/>
      <c r="S769" s="4"/>
    </row>
    <row r="770" spans="3:19" ht="14.25" customHeight="1" x14ac:dyDescent="0.2">
      <c r="C770" s="4"/>
      <c r="S770" s="4"/>
    </row>
    <row r="771" spans="3:19" ht="14.25" customHeight="1" x14ac:dyDescent="0.2">
      <c r="C771" s="4"/>
      <c r="S771" s="4"/>
    </row>
    <row r="772" spans="3:19" ht="14.25" customHeight="1" x14ac:dyDescent="0.2">
      <c r="C772" s="4"/>
      <c r="S772" s="4"/>
    </row>
    <row r="773" spans="3:19" ht="14.25" customHeight="1" x14ac:dyDescent="0.2">
      <c r="C773" s="4"/>
      <c r="S773" s="4"/>
    </row>
    <row r="774" spans="3:19" ht="14.25" customHeight="1" x14ac:dyDescent="0.2">
      <c r="C774" s="4"/>
      <c r="S774" s="4"/>
    </row>
    <row r="775" spans="3:19" ht="14.25" customHeight="1" x14ac:dyDescent="0.2">
      <c r="C775" s="4"/>
      <c r="S775" s="4"/>
    </row>
    <row r="776" spans="3:19" ht="14.25" customHeight="1" x14ac:dyDescent="0.2">
      <c r="C776" s="4"/>
      <c r="S776" s="4"/>
    </row>
    <row r="777" spans="3:19" ht="14.25" customHeight="1" x14ac:dyDescent="0.2">
      <c r="C777" s="4"/>
      <c r="S777" s="4"/>
    </row>
    <row r="778" spans="3:19" ht="14.25" customHeight="1" x14ac:dyDescent="0.2">
      <c r="C778" s="4"/>
      <c r="S778" s="4"/>
    </row>
    <row r="779" spans="3:19" ht="14.25" customHeight="1" x14ac:dyDescent="0.2">
      <c r="C779" s="4"/>
      <c r="S779" s="4"/>
    </row>
    <row r="780" spans="3:19" ht="14.25" customHeight="1" x14ac:dyDescent="0.2">
      <c r="C780" s="4"/>
      <c r="S780" s="4"/>
    </row>
    <row r="781" spans="3:19" ht="14.25" customHeight="1" x14ac:dyDescent="0.2">
      <c r="C781" s="4"/>
      <c r="S781" s="4"/>
    </row>
    <row r="782" spans="3:19" ht="14.25" customHeight="1" x14ac:dyDescent="0.2">
      <c r="C782" s="4"/>
      <c r="S782" s="4"/>
    </row>
    <row r="783" spans="3:19" ht="14.25" customHeight="1" x14ac:dyDescent="0.2">
      <c r="C783" s="4"/>
      <c r="S783" s="4"/>
    </row>
    <row r="784" spans="3:19" ht="14.25" customHeight="1" x14ac:dyDescent="0.2">
      <c r="C784" s="4"/>
      <c r="S784" s="4"/>
    </row>
    <row r="785" spans="3:19" ht="14.25" customHeight="1" x14ac:dyDescent="0.2">
      <c r="C785" s="4"/>
      <c r="S785" s="4"/>
    </row>
    <row r="786" spans="3:19" ht="14.25" customHeight="1" x14ac:dyDescent="0.2">
      <c r="C786" s="4"/>
      <c r="S786" s="4"/>
    </row>
    <row r="787" spans="3:19" ht="14.25" customHeight="1" x14ac:dyDescent="0.2">
      <c r="C787" s="4"/>
      <c r="S787" s="4"/>
    </row>
    <row r="788" spans="3:19" ht="14.25" customHeight="1" x14ac:dyDescent="0.2">
      <c r="C788" s="4"/>
      <c r="S788" s="4"/>
    </row>
    <row r="789" spans="3:19" ht="14.25" customHeight="1" x14ac:dyDescent="0.2">
      <c r="C789" s="4"/>
      <c r="S789" s="4"/>
    </row>
    <row r="790" spans="3:19" ht="14.25" customHeight="1" x14ac:dyDescent="0.2">
      <c r="C790" s="4"/>
      <c r="S790" s="4"/>
    </row>
    <row r="791" spans="3:19" ht="14.25" customHeight="1" x14ac:dyDescent="0.2">
      <c r="C791" s="4"/>
      <c r="S791" s="4"/>
    </row>
    <row r="792" spans="3:19" ht="14.25" customHeight="1" x14ac:dyDescent="0.2">
      <c r="C792" s="4"/>
      <c r="S792" s="4"/>
    </row>
    <row r="793" spans="3:19" ht="14.25" customHeight="1" x14ac:dyDescent="0.2">
      <c r="C793" s="4"/>
      <c r="S793" s="4"/>
    </row>
    <row r="794" spans="3:19" ht="14.25" customHeight="1" x14ac:dyDescent="0.2">
      <c r="C794" s="4"/>
      <c r="S794" s="4"/>
    </row>
    <row r="795" spans="3:19" ht="14.25" customHeight="1" x14ac:dyDescent="0.2">
      <c r="C795" s="4"/>
      <c r="S795" s="4"/>
    </row>
    <row r="796" spans="3:19" ht="14.25" customHeight="1" x14ac:dyDescent="0.2">
      <c r="C796" s="4"/>
      <c r="S796" s="4"/>
    </row>
    <row r="797" spans="3:19" ht="14.25" customHeight="1" x14ac:dyDescent="0.2">
      <c r="C797" s="4"/>
      <c r="S797" s="4"/>
    </row>
    <row r="798" spans="3:19" ht="14.25" customHeight="1" x14ac:dyDescent="0.2">
      <c r="C798" s="4"/>
      <c r="S798" s="4"/>
    </row>
    <row r="799" spans="3:19" ht="14.25" customHeight="1" x14ac:dyDescent="0.2">
      <c r="C799" s="4"/>
      <c r="S799" s="4"/>
    </row>
    <row r="800" spans="3:19" ht="14.25" customHeight="1" x14ac:dyDescent="0.2">
      <c r="C800" s="4"/>
      <c r="S800" s="4"/>
    </row>
    <row r="801" spans="3:19" ht="14.25" customHeight="1" x14ac:dyDescent="0.2">
      <c r="C801" s="4"/>
      <c r="S801" s="4"/>
    </row>
    <row r="802" spans="3:19" ht="14.25" customHeight="1" x14ac:dyDescent="0.2">
      <c r="C802" s="4"/>
      <c r="S802" s="4"/>
    </row>
    <row r="803" spans="3:19" ht="14.25" customHeight="1" x14ac:dyDescent="0.2">
      <c r="C803" s="4"/>
      <c r="S803" s="4"/>
    </row>
    <row r="804" spans="3:19" ht="14.25" customHeight="1" x14ac:dyDescent="0.2">
      <c r="C804" s="4"/>
      <c r="S804" s="4"/>
    </row>
    <row r="805" spans="3:19" ht="14.25" customHeight="1" x14ac:dyDescent="0.2">
      <c r="C805" s="4"/>
      <c r="S805" s="4"/>
    </row>
    <row r="806" spans="3:19" ht="14.25" customHeight="1" x14ac:dyDescent="0.2">
      <c r="C806" s="4"/>
      <c r="S806" s="4"/>
    </row>
    <row r="807" spans="3:19" ht="14.25" customHeight="1" x14ac:dyDescent="0.2">
      <c r="C807" s="4"/>
      <c r="S807" s="4"/>
    </row>
    <row r="808" spans="3:19" ht="14.25" customHeight="1" x14ac:dyDescent="0.2">
      <c r="C808" s="4"/>
      <c r="S808" s="4"/>
    </row>
    <row r="809" spans="3:19" ht="14.25" customHeight="1" x14ac:dyDescent="0.2">
      <c r="C809" s="4"/>
      <c r="S809" s="4"/>
    </row>
    <row r="810" spans="3:19" ht="14.25" customHeight="1" x14ac:dyDescent="0.2">
      <c r="C810" s="4"/>
      <c r="S810" s="4"/>
    </row>
    <row r="811" spans="3:19" ht="14.25" customHeight="1" x14ac:dyDescent="0.2">
      <c r="C811" s="4"/>
      <c r="S811" s="4"/>
    </row>
    <row r="812" spans="3:19" ht="14.25" customHeight="1" x14ac:dyDescent="0.2">
      <c r="C812" s="4"/>
      <c r="S812" s="4"/>
    </row>
    <row r="813" spans="3:19" ht="14.25" customHeight="1" x14ac:dyDescent="0.2">
      <c r="C813" s="4"/>
      <c r="S813" s="4"/>
    </row>
    <row r="814" spans="3:19" ht="14.25" customHeight="1" x14ac:dyDescent="0.2">
      <c r="C814" s="4"/>
      <c r="S814" s="4"/>
    </row>
    <row r="815" spans="3:19" ht="14.25" customHeight="1" x14ac:dyDescent="0.2">
      <c r="C815" s="4"/>
      <c r="S815" s="4"/>
    </row>
    <row r="816" spans="3:19" ht="14.25" customHeight="1" x14ac:dyDescent="0.2">
      <c r="C816" s="4"/>
      <c r="S816" s="4"/>
    </row>
    <row r="817" spans="3:19" ht="14.25" customHeight="1" x14ac:dyDescent="0.2">
      <c r="C817" s="4"/>
      <c r="S817" s="4"/>
    </row>
    <row r="818" spans="3:19" ht="14.25" customHeight="1" x14ac:dyDescent="0.2">
      <c r="C818" s="4"/>
      <c r="S818" s="4"/>
    </row>
    <row r="819" spans="3:19" ht="14.25" customHeight="1" x14ac:dyDescent="0.2">
      <c r="C819" s="4"/>
      <c r="S819" s="4"/>
    </row>
    <row r="820" spans="3:19" ht="14.25" customHeight="1" x14ac:dyDescent="0.2">
      <c r="C820" s="4"/>
      <c r="S820" s="4"/>
    </row>
    <row r="821" spans="3:19" ht="14.25" customHeight="1" x14ac:dyDescent="0.2">
      <c r="C821" s="4"/>
      <c r="S821" s="4"/>
    </row>
    <row r="822" spans="3:19" ht="14.25" customHeight="1" x14ac:dyDescent="0.2">
      <c r="C822" s="4"/>
      <c r="S822" s="4"/>
    </row>
    <row r="823" spans="3:19" ht="14.25" customHeight="1" x14ac:dyDescent="0.2">
      <c r="C823" s="4"/>
      <c r="S823" s="4"/>
    </row>
    <row r="824" spans="3:19" ht="14.25" customHeight="1" x14ac:dyDescent="0.2">
      <c r="C824" s="4"/>
      <c r="S824" s="4"/>
    </row>
    <row r="825" spans="3:19" ht="14.25" customHeight="1" x14ac:dyDescent="0.2">
      <c r="C825" s="4"/>
      <c r="S825" s="4"/>
    </row>
    <row r="826" spans="3:19" ht="14.25" customHeight="1" x14ac:dyDescent="0.2">
      <c r="C826" s="4"/>
      <c r="S826" s="4"/>
    </row>
    <row r="827" spans="3:19" ht="14.25" customHeight="1" x14ac:dyDescent="0.2">
      <c r="C827" s="4"/>
      <c r="S827" s="4"/>
    </row>
    <row r="828" spans="3:19" ht="14.25" customHeight="1" x14ac:dyDescent="0.2">
      <c r="C828" s="4"/>
      <c r="S828" s="4"/>
    </row>
    <row r="829" spans="3:19" ht="14.25" customHeight="1" x14ac:dyDescent="0.2">
      <c r="C829" s="4"/>
      <c r="S829" s="4"/>
    </row>
    <row r="830" spans="3:19" ht="14.25" customHeight="1" x14ac:dyDescent="0.2">
      <c r="C830" s="4"/>
      <c r="S830" s="4"/>
    </row>
    <row r="831" spans="3:19" ht="14.25" customHeight="1" x14ac:dyDescent="0.2">
      <c r="C831" s="4"/>
      <c r="S831" s="4"/>
    </row>
    <row r="832" spans="3:19" ht="14.25" customHeight="1" x14ac:dyDescent="0.2">
      <c r="C832" s="4"/>
      <c r="S832" s="4"/>
    </row>
    <row r="833" spans="3:19" ht="14.25" customHeight="1" x14ac:dyDescent="0.2">
      <c r="C833" s="4"/>
      <c r="S833" s="4"/>
    </row>
    <row r="834" spans="3:19" ht="14.25" customHeight="1" x14ac:dyDescent="0.2">
      <c r="C834" s="4"/>
      <c r="S834" s="4"/>
    </row>
    <row r="835" spans="3:19" ht="14.25" customHeight="1" x14ac:dyDescent="0.2">
      <c r="C835" s="4"/>
      <c r="S835" s="4"/>
    </row>
    <row r="836" spans="3:19" ht="14.25" customHeight="1" x14ac:dyDescent="0.2">
      <c r="C836" s="4"/>
      <c r="S836" s="4"/>
    </row>
    <row r="837" spans="3:19" ht="14.25" customHeight="1" x14ac:dyDescent="0.2">
      <c r="C837" s="4"/>
      <c r="S837" s="4"/>
    </row>
    <row r="838" spans="3:19" ht="14.25" customHeight="1" x14ac:dyDescent="0.2">
      <c r="C838" s="4"/>
      <c r="S838" s="4"/>
    </row>
    <row r="839" spans="3:19" ht="14.25" customHeight="1" x14ac:dyDescent="0.2">
      <c r="C839" s="4"/>
      <c r="S839" s="4"/>
    </row>
    <row r="840" spans="3:19" ht="14.25" customHeight="1" x14ac:dyDescent="0.2">
      <c r="C840" s="4"/>
      <c r="S840" s="4"/>
    </row>
    <row r="841" spans="3:19" ht="14.25" customHeight="1" x14ac:dyDescent="0.2">
      <c r="C841" s="4"/>
      <c r="S841" s="4"/>
    </row>
    <row r="842" spans="3:19" ht="14.25" customHeight="1" x14ac:dyDescent="0.2">
      <c r="C842" s="4"/>
      <c r="S842" s="4"/>
    </row>
    <row r="843" spans="3:19" ht="14.25" customHeight="1" x14ac:dyDescent="0.2">
      <c r="C843" s="4"/>
      <c r="S843" s="4"/>
    </row>
    <row r="844" spans="3:19" ht="14.25" customHeight="1" x14ac:dyDescent="0.2">
      <c r="C844" s="4"/>
      <c r="S844" s="4"/>
    </row>
    <row r="845" spans="3:19" ht="14.25" customHeight="1" x14ac:dyDescent="0.2">
      <c r="C845" s="4"/>
      <c r="S845" s="4"/>
    </row>
    <row r="846" spans="3:19" ht="14.25" customHeight="1" x14ac:dyDescent="0.2">
      <c r="C846" s="4"/>
      <c r="S846" s="4"/>
    </row>
    <row r="847" spans="3:19" ht="14.25" customHeight="1" x14ac:dyDescent="0.2">
      <c r="C847" s="4"/>
      <c r="S847" s="4"/>
    </row>
    <row r="848" spans="3:19" ht="14.25" customHeight="1" x14ac:dyDescent="0.2">
      <c r="C848" s="4"/>
      <c r="S848" s="4"/>
    </row>
    <row r="849" spans="3:19" ht="14.25" customHeight="1" x14ac:dyDescent="0.2">
      <c r="C849" s="4"/>
      <c r="S849" s="4"/>
    </row>
    <row r="850" spans="3:19" ht="14.25" customHeight="1" x14ac:dyDescent="0.2">
      <c r="C850" s="4"/>
      <c r="S850" s="4"/>
    </row>
    <row r="851" spans="3:19" ht="14.25" customHeight="1" x14ac:dyDescent="0.2">
      <c r="C851" s="4"/>
      <c r="S851" s="4"/>
    </row>
    <row r="852" spans="3:19" ht="14.25" customHeight="1" x14ac:dyDescent="0.2">
      <c r="C852" s="4"/>
      <c r="S852" s="4"/>
    </row>
    <row r="853" spans="3:19" ht="14.25" customHeight="1" x14ac:dyDescent="0.2">
      <c r="C853" s="4"/>
      <c r="S853" s="4"/>
    </row>
    <row r="854" spans="3:19" ht="14.25" customHeight="1" x14ac:dyDescent="0.2">
      <c r="C854" s="4"/>
      <c r="S854" s="4"/>
    </row>
    <row r="855" spans="3:19" ht="14.25" customHeight="1" x14ac:dyDescent="0.2">
      <c r="C855" s="4"/>
      <c r="S855" s="4"/>
    </row>
    <row r="856" spans="3:19" ht="14.25" customHeight="1" x14ac:dyDescent="0.2">
      <c r="C856" s="4"/>
      <c r="S856" s="4"/>
    </row>
    <row r="857" spans="3:19" ht="14.25" customHeight="1" x14ac:dyDescent="0.2">
      <c r="C857" s="4"/>
      <c r="S857" s="4"/>
    </row>
    <row r="858" spans="3:19" ht="14.25" customHeight="1" x14ac:dyDescent="0.2">
      <c r="C858" s="4"/>
      <c r="S858" s="4"/>
    </row>
    <row r="859" spans="3:19" ht="14.25" customHeight="1" x14ac:dyDescent="0.2">
      <c r="C859" s="4"/>
      <c r="S859" s="4"/>
    </row>
    <row r="860" spans="3:19" ht="14.25" customHeight="1" x14ac:dyDescent="0.2">
      <c r="C860" s="4"/>
      <c r="S860" s="4"/>
    </row>
    <row r="861" spans="3:19" ht="14.25" customHeight="1" x14ac:dyDescent="0.2">
      <c r="C861" s="4"/>
      <c r="S861" s="4"/>
    </row>
    <row r="862" spans="3:19" ht="14.25" customHeight="1" x14ac:dyDescent="0.2">
      <c r="C862" s="4"/>
      <c r="S862" s="4"/>
    </row>
    <row r="863" spans="3:19" ht="14.25" customHeight="1" x14ac:dyDescent="0.2">
      <c r="C863" s="4"/>
      <c r="S863" s="4"/>
    </row>
    <row r="864" spans="3:19" ht="14.25" customHeight="1" x14ac:dyDescent="0.2">
      <c r="C864" s="4"/>
      <c r="S864" s="4"/>
    </row>
    <row r="865" spans="3:19" ht="14.25" customHeight="1" x14ac:dyDescent="0.2">
      <c r="C865" s="4"/>
      <c r="S865" s="4"/>
    </row>
    <row r="866" spans="3:19" ht="14.25" customHeight="1" x14ac:dyDescent="0.2">
      <c r="C866" s="4"/>
      <c r="S866" s="4"/>
    </row>
    <row r="867" spans="3:19" ht="14.25" customHeight="1" x14ac:dyDescent="0.2">
      <c r="C867" s="4"/>
      <c r="S867" s="4"/>
    </row>
    <row r="868" spans="3:19" ht="14.25" customHeight="1" x14ac:dyDescent="0.2">
      <c r="C868" s="4"/>
      <c r="S868" s="4"/>
    </row>
    <row r="869" spans="3:19" ht="14.25" customHeight="1" x14ac:dyDescent="0.2">
      <c r="C869" s="4"/>
      <c r="S869" s="4"/>
    </row>
    <row r="870" spans="3:19" ht="14.25" customHeight="1" x14ac:dyDescent="0.2">
      <c r="C870" s="4"/>
      <c r="S870" s="4"/>
    </row>
    <row r="871" spans="3:19" ht="14.25" customHeight="1" x14ac:dyDescent="0.2">
      <c r="C871" s="4"/>
      <c r="S871" s="4"/>
    </row>
    <row r="872" spans="3:19" ht="14.25" customHeight="1" x14ac:dyDescent="0.2">
      <c r="C872" s="4"/>
      <c r="S872" s="4"/>
    </row>
    <row r="873" spans="3:19" ht="14.25" customHeight="1" x14ac:dyDescent="0.2">
      <c r="C873" s="4"/>
      <c r="S873" s="4"/>
    </row>
    <row r="874" spans="3:19" ht="14.25" customHeight="1" x14ac:dyDescent="0.2">
      <c r="C874" s="4"/>
      <c r="S874" s="4"/>
    </row>
    <row r="875" spans="3:19" ht="14.25" customHeight="1" x14ac:dyDescent="0.2">
      <c r="C875" s="4"/>
      <c r="S875" s="4"/>
    </row>
    <row r="876" spans="3:19" ht="14.25" customHeight="1" x14ac:dyDescent="0.2">
      <c r="C876" s="4"/>
      <c r="S876" s="4"/>
    </row>
    <row r="877" spans="3:19" ht="14.25" customHeight="1" x14ac:dyDescent="0.2">
      <c r="C877" s="4"/>
      <c r="S877" s="4"/>
    </row>
    <row r="878" spans="3:19" ht="14.25" customHeight="1" x14ac:dyDescent="0.2">
      <c r="C878" s="4"/>
      <c r="S878" s="4"/>
    </row>
    <row r="879" spans="3:19" ht="14.25" customHeight="1" x14ac:dyDescent="0.2">
      <c r="C879" s="4"/>
      <c r="S879" s="4"/>
    </row>
    <row r="880" spans="3:19" ht="14.25" customHeight="1" x14ac:dyDescent="0.2">
      <c r="C880" s="4"/>
      <c r="S880" s="4"/>
    </row>
    <row r="881" spans="3:19" ht="14.25" customHeight="1" x14ac:dyDescent="0.2">
      <c r="C881" s="4"/>
      <c r="S881" s="4"/>
    </row>
    <row r="882" spans="3:19" ht="14.25" customHeight="1" x14ac:dyDescent="0.2">
      <c r="C882" s="4"/>
      <c r="S882" s="4"/>
    </row>
    <row r="883" spans="3:19" ht="14.25" customHeight="1" x14ac:dyDescent="0.2">
      <c r="C883" s="4"/>
      <c r="S883" s="4"/>
    </row>
    <row r="884" spans="3:19" ht="14.25" customHeight="1" x14ac:dyDescent="0.2">
      <c r="C884" s="4"/>
      <c r="S884" s="4"/>
    </row>
    <row r="885" spans="3:19" ht="14.25" customHeight="1" x14ac:dyDescent="0.2">
      <c r="C885" s="4"/>
      <c r="S885" s="4"/>
    </row>
    <row r="886" spans="3:19" ht="14.25" customHeight="1" x14ac:dyDescent="0.2">
      <c r="C886" s="4"/>
      <c r="S886" s="4"/>
    </row>
    <row r="887" spans="3:19" ht="14.25" customHeight="1" x14ac:dyDescent="0.2">
      <c r="C887" s="4"/>
      <c r="S887" s="4"/>
    </row>
    <row r="888" spans="3:19" ht="14.25" customHeight="1" x14ac:dyDescent="0.2">
      <c r="C888" s="4"/>
      <c r="S888" s="4"/>
    </row>
    <row r="889" spans="3:19" ht="14.25" customHeight="1" x14ac:dyDescent="0.2">
      <c r="C889" s="4"/>
      <c r="S889" s="4"/>
    </row>
    <row r="890" spans="3:19" ht="14.25" customHeight="1" x14ac:dyDescent="0.2">
      <c r="C890" s="4"/>
      <c r="S890" s="4"/>
    </row>
    <row r="891" spans="3:19" ht="14.25" customHeight="1" x14ac:dyDescent="0.2">
      <c r="C891" s="4"/>
      <c r="S891" s="4"/>
    </row>
    <row r="892" spans="3:19" ht="14.25" customHeight="1" x14ac:dyDescent="0.2">
      <c r="C892" s="4"/>
      <c r="S892" s="4"/>
    </row>
    <row r="893" spans="3:19" ht="14.25" customHeight="1" x14ac:dyDescent="0.2">
      <c r="C893" s="4"/>
      <c r="S893" s="4"/>
    </row>
    <row r="894" spans="3:19" ht="14.25" customHeight="1" x14ac:dyDescent="0.2">
      <c r="C894" s="4"/>
      <c r="S894" s="4"/>
    </row>
    <row r="895" spans="3:19" ht="14.25" customHeight="1" x14ac:dyDescent="0.2">
      <c r="C895" s="4"/>
      <c r="S895" s="4"/>
    </row>
    <row r="896" spans="3:19" ht="14.25" customHeight="1" x14ac:dyDescent="0.2">
      <c r="C896" s="4"/>
      <c r="S896" s="4"/>
    </row>
    <row r="897" spans="3:19" ht="14.25" customHeight="1" x14ac:dyDescent="0.2">
      <c r="C897" s="4"/>
      <c r="S897" s="4"/>
    </row>
    <row r="898" spans="3:19" ht="14.25" customHeight="1" x14ac:dyDescent="0.2">
      <c r="C898" s="4"/>
      <c r="S898" s="4"/>
    </row>
    <row r="899" spans="3:19" ht="14.25" customHeight="1" x14ac:dyDescent="0.2">
      <c r="C899" s="4"/>
      <c r="S899" s="4"/>
    </row>
    <row r="900" spans="3:19" ht="14.25" customHeight="1" x14ac:dyDescent="0.2">
      <c r="C900" s="4"/>
      <c r="S900" s="4"/>
    </row>
    <row r="901" spans="3:19" ht="14.25" customHeight="1" x14ac:dyDescent="0.2">
      <c r="C901" s="4"/>
      <c r="S901" s="4"/>
    </row>
    <row r="902" spans="3:19" ht="14.25" customHeight="1" x14ac:dyDescent="0.2">
      <c r="C902" s="4"/>
      <c r="S902" s="4"/>
    </row>
    <row r="903" spans="3:19" ht="14.25" customHeight="1" x14ac:dyDescent="0.2">
      <c r="C903" s="4"/>
      <c r="S903" s="4"/>
    </row>
    <row r="904" spans="3:19" ht="14.25" customHeight="1" x14ac:dyDescent="0.2">
      <c r="C904" s="4"/>
      <c r="S904" s="4"/>
    </row>
    <row r="905" spans="3:19" ht="14.25" customHeight="1" x14ac:dyDescent="0.2">
      <c r="C905" s="4"/>
      <c r="S905" s="4"/>
    </row>
    <row r="906" spans="3:19" ht="14.25" customHeight="1" x14ac:dyDescent="0.2">
      <c r="C906" s="4"/>
      <c r="S906" s="4"/>
    </row>
    <row r="907" spans="3:19" ht="14.25" customHeight="1" x14ac:dyDescent="0.2">
      <c r="C907" s="4"/>
      <c r="S907" s="4"/>
    </row>
    <row r="908" spans="3:19" ht="14.25" customHeight="1" x14ac:dyDescent="0.2">
      <c r="C908" s="4"/>
      <c r="S908" s="4"/>
    </row>
    <row r="909" spans="3:19" ht="14.25" customHeight="1" x14ac:dyDescent="0.2">
      <c r="C909" s="4"/>
      <c r="S909" s="4"/>
    </row>
    <row r="910" spans="3:19" ht="14.25" customHeight="1" x14ac:dyDescent="0.2">
      <c r="C910" s="4"/>
      <c r="S910" s="4"/>
    </row>
    <row r="911" spans="3:19" ht="14.25" customHeight="1" x14ac:dyDescent="0.2">
      <c r="C911" s="4"/>
      <c r="S911" s="4"/>
    </row>
    <row r="912" spans="3:19" ht="14.25" customHeight="1" x14ac:dyDescent="0.2">
      <c r="C912" s="4"/>
      <c r="S912" s="4"/>
    </row>
    <row r="913" spans="3:19" ht="14.25" customHeight="1" x14ac:dyDescent="0.2">
      <c r="C913" s="4"/>
      <c r="S913" s="4"/>
    </row>
    <row r="914" spans="3:19" ht="14.25" customHeight="1" x14ac:dyDescent="0.2">
      <c r="C914" s="4"/>
      <c r="S914" s="4"/>
    </row>
    <row r="915" spans="3:19" ht="14.25" customHeight="1" x14ac:dyDescent="0.2">
      <c r="C915" s="4"/>
      <c r="S915" s="4"/>
    </row>
    <row r="916" spans="3:19" ht="14.25" customHeight="1" x14ac:dyDescent="0.2">
      <c r="C916" s="4"/>
      <c r="S916" s="4"/>
    </row>
    <row r="917" spans="3:19" ht="14.25" customHeight="1" x14ac:dyDescent="0.2">
      <c r="C917" s="4"/>
      <c r="S917" s="4"/>
    </row>
    <row r="918" spans="3:19" ht="14.25" customHeight="1" x14ac:dyDescent="0.2">
      <c r="C918" s="4"/>
      <c r="S918" s="4"/>
    </row>
    <row r="919" spans="3:19" ht="14.25" customHeight="1" x14ac:dyDescent="0.2">
      <c r="C919" s="4"/>
      <c r="S919" s="4"/>
    </row>
    <row r="920" spans="3:19" ht="14.25" customHeight="1" x14ac:dyDescent="0.2">
      <c r="C920" s="4"/>
      <c r="S920" s="4"/>
    </row>
    <row r="921" spans="3:19" ht="14.25" customHeight="1" x14ac:dyDescent="0.2">
      <c r="C921" s="4"/>
      <c r="S921" s="4"/>
    </row>
    <row r="922" spans="3:19" ht="14.25" customHeight="1" x14ac:dyDescent="0.2">
      <c r="C922" s="4"/>
      <c r="S922" s="4"/>
    </row>
    <row r="923" spans="3:19" ht="14.25" customHeight="1" x14ac:dyDescent="0.2">
      <c r="C923" s="4"/>
      <c r="S923" s="4"/>
    </row>
    <row r="924" spans="3:19" ht="14.25" customHeight="1" x14ac:dyDescent="0.2">
      <c r="C924" s="4"/>
      <c r="S924" s="4"/>
    </row>
    <row r="925" spans="3:19" ht="14.25" customHeight="1" x14ac:dyDescent="0.2">
      <c r="C925" s="4"/>
      <c r="S925" s="4"/>
    </row>
    <row r="926" spans="3:19" ht="14.25" customHeight="1" x14ac:dyDescent="0.2">
      <c r="C926" s="4"/>
      <c r="S926" s="4"/>
    </row>
    <row r="927" spans="3:19" ht="14.25" customHeight="1" x14ac:dyDescent="0.2">
      <c r="C927" s="4"/>
      <c r="S927" s="4"/>
    </row>
    <row r="928" spans="3:19" ht="14.25" customHeight="1" x14ac:dyDescent="0.2">
      <c r="C928" s="4"/>
      <c r="S928" s="4"/>
    </row>
    <row r="929" spans="3:19" ht="14.25" customHeight="1" x14ac:dyDescent="0.2">
      <c r="C929" s="4"/>
      <c r="S929" s="4"/>
    </row>
    <row r="930" spans="3:19" ht="14.25" customHeight="1" x14ac:dyDescent="0.2">
      <c r="C930" s="4"/>
      <c r="S930" s="4"/>
    </row>
    <row r="931" spans="3:19" ht="14.25" customHeight="1" x14ac:dyDescent="0.2">
      <c r="C931" s="4"/>
      <c r="S931" s="4"/>
    </row>
    <row r="932" spans="3:19" ht="14.25" customHeight="1" x14ac:dyDescent="0.2">
      <c r="C932" s="4"/>
      <c r="S932" s="4"/>
    </row>
    <row r="933" spans="3:19" ht="14.25" customHeight="1" x14ac:dyDescent="0.2">
      <c r="C933" s="4"/>
      <c r="S933" s="4"/>
    </row>
    <row r="934" spans="3:19" ht="14.25" customHeight="1" x14ac:dyDescent="0.2">
      <c r="C934" s="4"/>
      <c r="S934" s="4"/>
    </row>
    <row r="935" spans="3:19" ht="14.25" customHeight="1" x14ac:dyDescent="0.2">
      <c r="C935" s="4"/>
      <c r="S935" s="4"/>
    </row>
    <row r="936" spans="3:19" ht="14.25" customHeight="1" x14ac:dyDescent="0.2">
      <c r="C936" s="4"/>
      <c r="S936" s="4"/>
    </row>
    <row r="937" spans="3:19" ht="14.25" customHeight="1" x14ac:dyDescent="0.2">
      <c r="C937" s="4"/>
      <c r="S937" s="4"/>
    </row>
    <row r="938" spans="3:19" ht="14.25" customHeight="1" x14ac:dyDescent="0.2">
      <c r="C938" s="4"/>
      <c r="S938" s="4"/>
    </row>
    <row r="939" spans="3:19" ht="14.25" customHeight="1" x14ac:dyDescent="0.2">
      <c r="C939" s="4"/>
      <c r="S939" s="4"/>
    </row>
    <row r="940" spans="3:19" ht="14.25" customHeight="1" x14ac:dyDescent="0.2">
      <c r="C940" s="4"/>
      <c r="S940" s="4"/>
    </row>
    <row r="941" spans="3:19" ht="14.25" customHeight="1" x14ac:dyDescent="0.2">
      <c r="C941" s="4"/>
      <c r="S941" s="4"/>
    </row>
    <row r="942" spans="3:19" ht="14.25" customHeight="1" x14ac:dyDescent="0.2">
      <c r="C942" s="4"/>
      <c r="S942" s="4"/>
    </row>
    <row r="943" spans="3:19" ht="14.25" customHeight="1" x14ac:dyDescent="0.2">
      <c r="C943" s="4"/>
      <c r="S943" s="4"/>
    </row>
    <row r="944" spans="3:19" ht="14.25" customHeight="1" x14ac:dyDescent="0.2">
      <c r="C944" s="4"/>
      <c r="S944" s="4"/>
    </row>
    <row r="945" spans="3:19" ht="14.25" customHeight="1" x14ac:dyDescent="0.2">
      <c r="C945" s="4"/>
      <c r="S945" s="4"/>
    </row>
    <row r="946" spans="3:19" ht="14.25" customHeight="1" x14ac:dyDescent="0.2">
      <c r="C946" s="4"/>
      <c r="S946" s="4"/>
    </row>
    <row r="947" spans="3:19" ht="14.25" customHeight="1" x14ac:dyDescent="0.2">
      <c r="C947" s="4"/>
      <c r="S947" s="4"/>
    </row>
    <row r="948" spans="3:19" ht="14.25" customHeight="1" x14ac:dyDescent="0.2">
      <c r="C948" s="4"/>
      <c r="S948" s="4"/>
    </row>
    <row r="949" spans="3:19" ht="14.25" customHeight="1" x14ac:dyDescent="0.2">
      <c r="C949" s="4"/>
      <c r="S949" s="4"/>
    </row>
    <row r="950" spans="3:19" ht="14.25" customHeight="1" x14ac:dyDescent="0.2">
      <c r="C950" s="4"/>
      <c r="S950" s="4"/>
    </row>
    <row r="951" spans="3:19" ht="14.25" customHeight="1" x14ac:dyDescent="0.2">
      <c r="C951" s="4"/>
      <c r="S951" s="4"/>
    </row>
    <row r="952" spans="3:19" ht="14.25" customHeight="1" x14ac:dyDescent="0.2">
      <c r="C952" s="4"/>
      <c r="S952" s="4"/>
    </row>
    <row r="953" spans="3:19" ht="14.25" customHeight="1" x14ac:dyDescent="0.2">
      <c r="C953" s="4"/>
      <c r="S953" s="4"/>
    </row>
    <row r="954" spans="3:19" ht="14.25" customHeight="1" x14ac:dyDescent="0.2">
      <c r="C954" s="4"/>
      <c r="S954" s="4"/>
    </row>
    <row r="955" spans="3:19" ht="14.25" customHeight="1" x14ac:dyDescent="0.2">
      <c r="C955" s="4"/>
      <c r="S955" s="4"/>
    </row>
    <row r="956" spans="3:19" ht="14.25" customHeight="1" x14ac:dyDescent="0.2">
      <c r="C956" s="4"/>
      <c r="S956" s="4"/>
    </row>
    <row r="957" spans="3:19" ht="14.25" customHeight="1" x14ac:dyDescent="0.2">
      <c r="C957" s="4"/>
      <c r="S957" s="4"/>
    </row>
    <row r="958" spans="3:19" ht="14.25" customHeight="1" x14ac:dyDescent="0.2">
      <c r="C958" s="4"/>
      <c r="S958" s="4"/>
    </row>
    <row r="959" spans="3:19" ht="14.25" customHeight="1" x14ac:dyDescent="0.2">
      <c r="C959" s="4"/>
      <c r="S959" s="4"/>
    </row>
    <row r="960" spans="3:19" ht="14.25" customHeight="1" x14ac:dyDescent="0.2">
      <c r="C960" s="4"/>
      <c r="S960" s="4"/>
    </row>
    <row r="961" spans="3:19" ht="14.25" customHeight="1" x14ac:dyDescent="0.2">
      <c r="C961" s="4"/>
      <c r="S961" s="4"/>
    </row>
    <row r="962" spans="3:19" ht="14.25" customHeight="1" x14ac:dyDescent="0.2">
      <c r="C962" s="4"/>
      <c r="S962" s="4"/>
    </row>
    <row r="963" spans="3:19" ht="14.25" customHeight="1" x14ac:dyDescent="0.2">
      <c r="C963" s="4"/>
      <c r="S963" s="4"/>
    </row>
    <row r="964" spans="3:19" ht="14.25" customHeight="1" x14ac:dyDescent="0.2">
      <c r="C964" s="4"/>
      <c r="S964" s="4"/>
    </row>
    <row r="965" spans="3:19" ht="14.25" customHeight="1" x14ac:dyDescent="0.2">
      <c r="C965" s="4"/>
      <c r="S965" s="4"/>
    </row>
    <row r="966" spans="3:19" ht="14.25" customHeight="1" x14ac:dyDescent="0.2">
      <c r="C966" s="4"/>
      <c r="S966" s="4"/>
    </row>
    <row r="967" spans="3:19" ht="14.25" customHeight="1" x14ac:dyDescent="0.2">
      <c r="C967" s="4"/>
      <c r="S967" s="4"/>
    </row>
    <row r="968" spans="3:19" ht="14.25" customHeight="1" x14ac:dyDescent="0.2">
      <c r="C968" s="4"/>
      <c r="S968" s="4"/>
    </row>
    <row r="969" spans="3:19" ht="14.25" customHeight="1" x14ac:dyDescent="0.2">
      <c r="C969" s="4"/>
      <c r="S969" s="4"/>
    </row>
    <row r="970" spans="3:19" ht="14.25" customHeight="1" x14ac:dyDescent="0.2">
      <c r="C970" s="4"/>
      <c r="S970" s="4"/>
    </row>
    <row r="971" spans="3:19" ht="14.25" customHeight="1" x14ac:dyDescent="0.2">
      <c r="C971" s="4"/>
      <c r="S971" s="4"/>
    </row>
    <row r="972" spans="3:19" ht="14.25" customHeight="1" x14ac:dyDescent="0.2">
      <c r="C972" s="4"/>
      <c r="S972" s="4"/>
    </row>
    <row r="973" spans="3:19" ht="14.25" customHeight="1" x14ac:dyDescent="0.2">
      <c r="C973" s="4"/>
      <c r="S973" s="4"/>
    </row>
    <row r="974" spans="3:19" ht="14.25" customHeight="1" x14ac:dyDescent="0.2">
      <c r="C974" s="4"/>
      <c r="S974" s="4"/>
    </row>
    <row r="975" spans="3:19" ht="14.25" customHeight="1" x14ac:dyDescent="0.2">
      <c r="C975" s="4"/>
      <c r="S975" s="4"/>
    </row>
    <row r="976" spans="3:19" ht="14.25" customHeight="1" x14ac:dyDescent="0.2">
      <c r="C976" s="4"/>
      <c r="S976" s="4"/>
    </row>
    <row r="977" spans="3:19" ht="14.25" customHeight="1" x14ac:dyDescent="0.2">
      <c r="C977" s="4"/>
      <c r="S977" s="4"/>
    </row>
    <row r="978" spans="3:19" ht="14.25" customHeight="1" x14ac:dyDescent="0.2">
      <c r="C978" s="4"/>
      <c r="S978" s="4"/>
    </row>
    <row r="979" spans="3:19" ht="14.25" customHeight="1" x14ac:dyDescent="0.2">
      <c r="C979" s="4"/>
      <c r="S979" s="4"/>
    </row>
    <row r="980" spans="3:19" ht="14.25" customHeight="1" x14ac:dyDescent="0.2">
      <c r="C980" s="4"/>
      <c r="S980" s="4"/>
    </row>
    <row r="981" spans="3:19" ht="14.25" customHeight="1" x14ac:dyDescent="0.2">
      <c r="C981" s="4"/>
      <c r="S981" s="4"/>
    </row>
    <row r="982" spans="3:19" ht="14.25" customHeight="1" x14ac:dyDescent="0.2">
      <c r="C982" s="4"/>
      <c r="S982" s="4"/>
    </row>
    <row r="983" spans="3:19" ht="14.25" customHeight="1" x14ac:dyDescent="0.2">
      <c r="C983" s="4"/>
      <c r="S983" s="4"/>
    </row>
    <row r="984" spans="3:19" ht="14.25" customHeight="1" x14ac:dyDescent="0.2">
      <c r="C984" s="4"/>
      <c r="S984" s="4"/>
    </row>
    <row r="985" spans="3:19" ht="14.25" customHeight="1" x14ac:dyDescent="0.2">
      <c r="C985" s="4"/>
      <c r="S985" s="4"/>
    </row>
    <row r="986" spans="3:19" ht="14.25" customHeight="1" x14ac:dyDescent="0.2">
      <c r="C986" s="4"/>
      <c r="S986" s="4"/>
    </row>
    <row r="987" spans="3:19" ht="14.25" customHeight="1" x14ac:dyDescent="0.2">
      <c r="C987" s="4"/>
      <c r="S987" s="4"/>
    </row>
    <row r="988" spans="3:19" ht="14.25" customHeight="1" x14ac:dyDescent="0.2">
      <c r="C988" s="4"/>
      <c r="S988" s="4"/>
    </row>
    <row r="989" spans="3:19" ht="14.25" customHeight="1" x14ac:dyDescent="0.2">
      <c r="C989" s="4"/>
      <c r="S989" s="4"/>
    </row>
    <row r="990" spans="3:19" ht="14.25" customHeight="1" x14ac:dyDescent="0.2">
      <c r="C990" s="4"/>
      <c r="S990" s="4"/>
    </row>
    <row r="991" spans="3:19" ht="14.25" customHeight="1" x14ac:dyDescent="0.2">
      <c r="C991" s="4"/>
      <c r="S991" s="4"/>
    </row>
    <row r="992" spans="3:19" ht="14.25" customHeight="1" x14ac:dyDescent="0.2">
      <c r="C992" s="4"/>
      <c r="S992" s="4"/>
    </row>
    <row r="993" spans="3:19" ht="14.25" customHeight="1" x14ac:dyDescent="0.2">
      <c r="C993" s="4"/>
      <c r="S993" s="4"/>
    </row>
    <row r="994" spans="3:19" ht="14.25" customHeight="1" x14ac:dyDescent="0.2">
      <c r="C994" s="4"/>
      <c r="S994" s="4"/>
    </row>
    <row r="995" spans="3:19" ht="14.25" customHeight="1" x14ac:dyDescent="0.2">
      <c r="C995" s="4"/>
      <c r="S995" s="4"/>
    </row>
    <row r="996" spans="3:19" ht="14.25" customHeight="1" x14ac:dyDescent="0.2">
      <c r="C996" s="4"/>
      <c r="S996" s="4"/>
    </row>
    <row r="997" spans="3:19" ht="14.25" customHeight="1" x14ac:dyDescent="0.2">
      <c r="C997" s="4"/>
      <c r="S997" s="4"/>
    </row>
    <row r="998" spans="3:19" ht="14.25" customHeight="1" x14ac:dyDescent="0.2">
      <c r="C998" s="4"/>
      <c r="S998" s="4"/>
    </row>
    <row r="999" spans="3:19" ht="14.25" customHeight="1" x14ac:dyDescent="0.2">
      <c r="C999" s="4"/>
      <c r="S999" s="4"/>
    </row>
    <row r="1000" spans="3:19" ht="14.25" customHeight="1" x14ac:dyDescent="0.2">
      <c r="C1000" s="4"/>
      <c r="S1000" s="4"/>
    </row>
    <row r="1001" spans="3:19" ht="14.25" customHeight="1" x14ac:dyDescent="0.2">
      <c r="C1001" s="4"/>
      <c r="S1001" s="4"/>
    </row>
    <row r="1002" spans="3:19" ht="14.25" customHeight="1" x14ac:dyDescent="0.2">
      <c r="C1002" s="4"/>
      <c r="S1002" s="4"/>
    </row>
    <row r="1003" spans="3:19" ht="14.25" customHeight="1" x14ac:dyDescent="0.2">
      <c r="C1003" s="4"/>
      <c r="S1003" s="4"/>
    </row>
    <row r="1004" spans="3:19" ht="14.25" customHeight="1" x14ac:dyDescent="0.2">
      <c r="C1004" s="4"/>
      <c r="S1004" s="4"/>
    </row>
    <row r="1005" spans="3:19" ht="14.25" customHeight="1" x14ac:dyDescent="0.2">
      <c r="C1005" s="4"/>
      <c r="S1005" s="4"/>
    </row>
    <row r="1006" spans="3:19" ht="14.25" customHeight="1" x14ac:dyDescent="0.2">
      <c r="C1006" s="4"/>
      <c r="S1006" s="4"/>
    </row>
    <row r="1007" spans="3:19" ht="14.25" customHeight="1" x14ac:dyDescent="0.2">
      <c r="C1007" s="4"/>
      <c r="S1007" s="4"/>
    </row>
    <row r="1008" spans="3:19" ht="14.25" customHeight="1" x14ac:dyDescent="0.2">
      <c r="C1008" s="4"/>
      <c r="S1008" s="4"/>
    </row>
    <row r="1009" spans="3:19" ht="14.25" customHeight="1" x14ac:dyDescent="0.2">
      <c r="C1009" s="4"/>
      <c r="S1009" s="4"/>
    </row>
    <row r="1010" spans="3:19" ht="14.25" customHeight="1" x14ac:dyDescent="0.2">
      <c r="C1010" s="4"/>
      <c r="S1010" s="4"/>
    </row>
    <row r="1011" spans="3:19" ht="14.25" customHeight="1" x14ac:dyDescent="0.2">
      <c r="C1011" s="4"/>
      <c r="S1011" s="4"/>
    </row>
    <row r="1012" spans="3:19" ht="14.25" customHeight="1" x14ac:dyDescent="0.2">
      <c r="C1012" s="4"/>
      <c r="S1012" s="4"/>
    </row>
    <row r="1013" spans="3:19" ht="14.25" customHeight="1" x14ac:dyDescent="0.2">
      <c r="C1013" s="4"/>
      <c r="S1013" s="4"/>
    </row>
    <row r="1014" spans="3:19" ht="14.25" customHeight="1" x14ac:dyDescent="0.2">
      <c r="C1014" s="4"/>
      <c r="S1014" s="4"/>
    </row>
    <row r="1015" spans="3:19" ht="14.25" customHeight="1" x14ac:dyDescent="0.2">
      <c r="C1015" s="4"/>
      <c r="S1015" s="4"/>
    </row>
    <row r="1016" spans="3:19" ht="14.25" customHeight="1" x14ac:dyDescent="0.2">
      <c r="C1016" s="4"/>
      <c r="S1016" s="4"/>
    </row>
    <row r="1017" spans="3:19" ht="14.25" customHeight="1" x14ac:dyDescent="0.2">
      <c r="C1017" s="4"/>
      <c r="S1017" s="4"/>
    </row>
    <row r="1018" spans="3:19" ht="14.25" customHeight="1" x14ac:dyDescent="0.2">
      <c r="C1018" s="4"/>
      <c r="S1018" s="4"/>
    </row>
    <row r="1019" spans="3:19" ht="14.25" customHeight="1" x14ac:dyDescent="0.2">
      <c r="C1019" s="4"/>
      <c r="S1019" s="4"/>
    </row>
    <row r="1020" spans="3:19" ht="14.25" customHeight="1" x14ac:dyDescent="0.2">
      <c r="C1020" s="4"/>
      <c r="S1020" s="4"/>
    </row>
    <row r="1021" spans="3:19" ht="14.25" customHeight="1" x14ac:dyDescent="0.2">
      <c r="C1021" s="4"/>
      <c r="S1021" s="4"/>
    </row>
    <row r="1022" spans="3:19" ht="14.25" customHeight="1" x14ac:dyDescent="0.2">
      <c r="C1022" s="4"/>
      <c r="S1022" s="4"/>
    </row>
    <row r="1023" spans="3:19" ht="14.25" customHeight="1" x14ac:dyDescent="0.2">
      <c r="C1023" s="4"/>
      <c r="S1023" s="4"/>
    </row>
    <row r="1024" spans="3:19" ht="14.25" customHeight="1" x14ac:dyDescent="0.2">
      <c r="C1024" s="4"/>
      <c r="S1024" s="4"/>
    </row>
    <row r="1025" spans="3:19" ht="14.25" customHeight="1" x14ac:dyDescent="0.2">
      <c r="C1025" s="4"/>
      <c r="S1025" s="4"/>
    </row>
    <row r="1026" spans="3:19" ht="14.25" customHeight="1" x14ac:dyDescent="0.2">
      <c r="C1026" s="4"/>
      <c r="S1026" s="4"/>
    </row>
    <row r="1027" spans="3:19" ht="14.25" customHeight="1" x14ac:dyDescent="0.2">
      <c r="C1027" s="4"/>
      <c r="S1027" s="4"/>
    </row>
    <row r="1028" spans="3:19" ht="14.25" customHeight="1" x14ac:dyDescent="0.2">
      <c r="C1028" s="4"/>
      <c r="S1028" s="4"/>
    </row>
    <row r="1029" spans="3:19" ht="14.25" customHeight="1" x14ac:dyDescent="0.2">
      <c r="C1029" s="4"/>
      <c r="S1029" s="4"/>
    </row>
    <row r="1030" spans="3:19" ht="14.25" customHeight="1" x14ac:dyDescent="0.2">
      <c r="C1030" s="4"/>
      <c r="S1030" s="4"/>
    </row>
    <row r="1031" spans="3:19" ht="14.25" customHeight="1" x14ac:dyDescent="0.2">
      <c r="C1031" s="4"/>
      <c r="S1031" s="4"/>
    </row>
    <row r="1032" spans="3:19" ht="14.25" customHeight="1" x14ac:dyDescent="0.2">
      <c r="C1032" s="4"/>
      <c r="S1032" s="4"/>
    </row>
    <row r="1033" spans="3:19" ht="14.25" customHeight="1" x14ac:dyDescent="0.2">
      <c r="C1033" s="4"/>
      <c r="S1033" s="4"/>
    </row>
    <row r="1034" spans="3:19" ht="14.25" customHeight="1" x14ac:dyDescent="0.2">
      <c r="C1034" s="4"/>
      <c r="S1034" s="4"/>
    </row>
    <row r="1035" spans="3:19" ht="14.25" customHeight="1" x14ac:dyDescent="0.2">
      <c r="C1035" s="4"/>
      <c r="S1035" s="4"/>
    </row>
    <row r="1036" spans="3:19" ht="14.25" customHeight="1" x14ac:dyDescent="0.2">
      <c r="C1036" s="4"/>
      <c r="S1036" s="4"/>
    </row>
    <row r="1037" spans="3:19" ht="14.25" customHeight="1" x14ac:dyDescent="0.2">
      <c r="C1037" s="4"/>
      <c r="S1037" s="4"/>
    </row>
    <row r="1038" spans="3:19" ht="14.25" customHeight="1" x14ac:dyDescent="0.2">
      <c r="C1038" s="4"/>
      <c r="S1038" s="4"/>
    </row>
    <row r="1039" spans="3:19" ht="14.25" customHeight="1" x14ac:dyDescent="0.2">
      <c r="C1039" s="4"/>
      <c r="S1039" s="4"/>
    </row>
    <row r="1040" spans="3:19" ht="14.25" customHeight="1" x14ac:dyDescent="0.2">
      <c r="C1040" s="4"/>
      <c r="S1040" s="4"/>
    </row>
    <row r="1041" spans="3:19" ht="14.25" customHeight="1" x14ac:dyDescent="0.2">
      <c r="C1041" s="4"/>
      <c r="S1041" s="4"/>
    </row>
    <row r="1042" spans="3:19" ht="14.25" customHeight="1" x14ac:dyDescent="0.2">
      <c r="C1042" s="4"/>
      <c r="S1042" s="4"/>
    </row>
    <row r="1043" spans="3:19" ht="14.25" customHeight="1" x14ac:dyDescent="0.2">
      <c r="C1043" s="4"/>
      <c r="S1043" s="4"/>
    </row>
    <row r="1044" spans="3:19" ht="14.25" customHeight="1" x14ac:dyDescent="0.2">
      <c r="C1044" s="4"/>
      <c r="S1044" s="4"/>
    </row>
    <row r="1045" spans="3:19" ht="14.25" customHeight="1" x14ac:dyDescent="0.2">
      <c r="C1045" s="4"/>
      <c r="S1045" s="4"/>
    </row>
    <row r="1046" spans="3:19" ht="14.25" customHeight="1" x14ac:dyDescent="0.2">
      <c r="C1046" s="4"/>
      <c r="S1046" s="4"/>
    </row>
    <row r="1047" spans="3:19" ht="14.25" customHeight="1" x14ac:dyDescent="0.2">
      <c r="C1047" s="4"/>
      <c r="S1047" s="4"/>
    </row>
    <row r="1048" spans="3:19" ht="14.25" customHeight="1" x14ac:dyDescent="0.2">
      <c r="C1048" s="4"/>
      <c r="S1048" s="4"/>
    </row>
    <row r="1049" spans="3:19" ht="14.25" customHeight="1" x14ac:dyDescent="0.2">
      <c r="C1049" s="4"/>
      <c r="S1049" s="4"/>
    </row>
    <row r="1050" spans="3:19" ht="14.25" customHeight="1" x14ac:dyDescent="0.2">
      <c r="C1050" s="4"/>
      <c r="S1050" s="4"/>
    </row>
    <row r="1051" spans="3:19" ht="14.25" customHeight="1" x14ac:dyDescent="0.2">
      <c r="C1051" s="4"/>
      <c r="S1051" s="4"/>
    </row>
    <row r="1052" spans="3:19" ht="14.25" customHeight="1" x14ac:dyDescent="0.2">
      <c r="C1052" s="4"/>
      <c r="S1052" s="4"/>
    </row>
    <row r="1053" spans="3:19" ht="14.25" customHeight="1" x14ac:dyDescent="0.2">
      <c r="C1053" s="4"/>
      <c r="S1053" s="4"/>
    </row>
    <row r="1054" spans="3:19" ht="14.25" customHeight="1" x14ac:dyDescent="0.2">
      <c r="C1054" s="4"/>
      <c r="S1054" s="4"/>
    </row>
    <row r="1055" spans="3:19" ht="14.25" customHeight="1" x14ac:dyDescent="0.2">
      <c r="C1055" s="4"/>
      <c r="S1055" s="4"/>
    </row>
    <row r="1056" spans="3:19" ht="14.25" customHeight="1" x14ac:dyDescent="0.2">
      <c r="C1056" s="4"/>
      <c r="S1056" s="4"/>
    </row>
    <row r="1057" spans="3:19" ht="14.25" customHeight="1" x14ac:dyDescent="0.2">
      <c r="C1057" s="4"/>
      <c r="S1057" s="4"/>
    </row>
    <row r="1058" spans="3:19" ht="14.25" customHeight="1" x14ac:dyDescent="0.2">
      <c r="C1058" s="4"/>
      <c r="S1058" s="4"/>
    </row>
    <row r="1059" spans="3:19" ht="14.25" customHeight="1" x14ac:dyDescent="0.2">
      <c r="C1059" s="4"/>
      <c r="S1059" s="4"/>
    </row>
    <row r="1060" spans="3:19" ht="14.25" customHeight="1" x14ac:dyDescent="0.2">
      <c r="C1060" s="4"/>
      <c r="S1060" s="4"/>
    </row>
    <row r="1061" spans="3:19" ht="14.25" customHeight="1" x14ac:dyDescent="0.2">
      <c r="C1061" s="4"/>
      <c r="S1061" s="4"/>
    </row>
    <row r="1062" spans="3:19" ht="14.25" customHeight="1" x14ac:dyDescent="0.2">
      <c r="C1062" s="4"/>
      <c r="S1062" s="4"/>
    </row>
    <row r="1063" spans="3:19" ht="14.25" customHeight="1" x14ac:dyDescent="0.2">
      <c r="C1063" s="4"/>
      <c r="S1063" s="4"/>
    </row>
    <row r="1064" spans="3:19" ht="14.25" customHeight="1" x14ac:dyDescent="0.2">
      <c r="C1064" s="4"/>
      <c r="S1064" s="4"/>
    </row>
    <row r="1065" spans="3:19" ht="14.25" customHeight="1" x14ac:dyDescent="0.2">
      <c r="C1065" s="4"/>
      <c r="S1065" s="4"/>
    </row>
    <row r="1066" spans="3:19" ht="14.25" customHeight="1" x14ac:dyDescent="0.2">
      <c r="C1066" s="4"/>
      <c r="S1066" s="4"/>
    </row>
    <row r="1067" spans="3:19" ht="14.25" customHeight="1" x14ac:dyDescent="0.2"/>
    <row r="1068" spans="3:19" ht="14.25" customHeight="1" x14ac:dyDescent="0.2"/>
    <row r="1069" spans="3:19" ht="14.25" customHeight="1" x14ac:dyDescent="0.2"/>
    <row r="1070" spans="3:19" ht="14.25" customHeight="1" x14ac:dyDescent="0.2"/>
    <row r="1071" spans="3:19" ht="14.25" customHeight="1" x14ac:dyDescent="0.2"/>
    <row r="1072" spans="3:19" ht="14.25" customHeight="1" x14ac:dyDescent="0.2"/>
    <row r="1073" ht="14.25" customHeight="1" x14ac:dyDescent="0.2"/>
  </sheetData>
  <mergeCells count="42">
    <mergeCell ref="T74:T75"/>
    <mergeCell ref="U74:U75"/>
    <mergeCell ref="S134:S135"/>
    <mergeCell ref="T134:T135"/>
    <mergeCell ref="U134:U135"/>
    <mergeCell ref="V134:V135"/>
    <mergeCell ref="U155:U156"/>
    <mergeCell ref="V155:V156"/>
    <mergeCell ref="U165:U166"/>
    <mergeCell ref="V165:V166"/>
    <mergeCell ref="R75:R76"/>
    <mergeCell ref="R135:R136"/>
    <mergeCell ref="Q10:Q11"/>
    <mergeCell ref="S10:S11"/>
    <mergeCell ref="S56:S57"/>
    <mergeCell ref="S65:S66"/>
    <mergeCell ref="T64:T65"/>
    <mergeCell ref="U64:U65"/>
    <mergeCell ref="R10:R11"/>
    <mergeCell ref="T10:T11"/>
    <mergeCell ref="U10:U11"/>
    <mergeCell ref="J7:J11"/>
    <mergeCell ref="M7:M11"/>
    <mergeCell ref="N7:N11"/>
    <mergeCell ref="T55:T56"/>
    <mergeCell ref="U55:U56"/>
    <mergeCell ref="B2:U2"/>
    <mergeCell ref="B3:U3"/>
    <mergeCell ref="L7:L11"/>
    <mergeCell ref="I7:I11"/>
    <mergeCell ref="C157:C158"/>
    <mergeCell ref="Q75:Q76"/>
    <mergeCell ref="Q135:Q136"/>
    <mergeCell ref="Q157:Q158"/>
    <mergeCell ref="C135:C136"/>
    <mergeCell ref="C10:C11"/>
    <mergeCell ref="D7:D11"/>
    <mergeCell ref="E7:E11"/>
    <mergeCell ref="F7:F11"/>
    <mergeCell ref="G7:G11"/>
    <mergeCell ref="C75:C76"/>
    <mergeCell ref="K7:K11"/>
  </mergeCells>
  <pageMargins left="0.7" right="0.7" top="0.75" bottom="0.75" header="0" footer="0"/>
  <pageSetup orientation="portrait" r:id="rId1"/>
  <ignoredErrors>
    <ignoredError sqref="J131" formula="1"/>
    <ignoredError sqref="N13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Yuly Angelica Pérez Vacca</cp:lastModifiedBy>
  <dcterms:created xsi:type="dcterms:W3CDTF">2020-08-18T14:25:11Z</dcterms:created>
  <dcterms:modified xsi:type="dcterms:W3CDTF">2022-03-23T19:06:00Z</dcterms:modified>
</cp:coreProperties>
</file>